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9.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0.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tables/table1.xml" ContentType="application/vnd.openxmlformats-officedocument.spreadsheetml.table+xml"/>
  <Override PartName="/xl/drawings/drawing23.xml" ContentType="application/vnd.openxmlformats-officedocument.drawing+xml"/>
  <Override PartName="/xl/drawings/drawing2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6.xml" ContentType="application/vnd.openxmlformats-officedocument.drawing+xml"/>
  <Override PartName="/xl/drawings/drawing2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1.xml" ContentType="application/vnd.openxmlformats-officedocument.drawing+xml"/>
  <Override PartName="/xl/drawings/drawing32.xml" ContentType="application/vnd.openxmlformats-officedocument.drawing+xml"/>
  <Override PartName="/xl/charts/chart10.xml" ContentType="application/vnd.openxmlformats-officedocument.drawingml.chart+xml"/>
  <Override PartName="/xl/drawings/drawing33.xml" ContentType="application/vnd.openxmlformats-officedocument.drawing+xml"/>
  <Override PartName="/xl/charts/chart11.xml" ContentType="application/vnd.openxmlformats-officedocument.drawingml.chart+xml"/>
  <Override PartName="/xl/drawings/drawing34.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5.xml" ContentType="application/vnd.openxmlformats-officedocument.drawing+xml"/>
  <Override PartName="/xl/drawings/drawing36.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7.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8.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drawings/drawing39.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0.xml" ContentType="application/vnd.openxmlformats-officedocument.drawing+xml"/>
  <Override PartName="/xl/charts/chart16.xml" ContentType="application/vnd.openxmlformats-officedocument.drawingml.chart+xml"/>
  <Override PartName="/xl/drawings/drawing41.xml" ContentType="application/vnd.openxmlformats-officedocument.drawing+xml"/>
  <Override PartName="/xl/drawings/drawing4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undp.sharepoint.com/sites/GPCGovernance/Shared Documents/GDA/SDG16 Analytics/4th Global Progress Report/Contributions/Compiled contributions/"/>
    </mc:Choice>
  </mc:AlternateContent>
  <xr:revisionPtr revIDLastSave="0" documentId="8_{B5975953-D25F-4BBF-97A7-45D517DA7DF1}" xr6:coauthVersionLast="47" xr6:coauthVersionMax="47" xr10:uidLastSave="{00000000-0000-0000-0000-000000000000}"/>
  <bookViews>
    <workbookView xWindow="25695" yWindow="0" windowWidth="26010" windowHeight="20985" tabRatio="951" firstSheet="42" activeTab="42" xr2:uid="{00000000-000D-0000-FFFF-FFFF00000000}"/>
  </bookViews>
  <sheets>
    <sheet name="Figure1_16.1.2" sheetId="52" r:id="rId1"/>
    <sheet name="Figure2_16.1.2" sheetId="66" r:id="rId2"/>
    <sheet name="Figure3_16.1.1" sheetId="7" r:id="rId3"/>
    <sheet name="FIgure4_16.1.1" sheetId="6" r:id="rId4"/>
    <sheet name="Figure5_16.1.1" sheetId="8" r:id="rId5"/>
    <sheet name="Figure6_16.10.1" sheetId="46" r:id="rId6"/>
    <sheet name="Figure7_16.10.1" sheetId="47" r:id="rId7"/>
    <sheet name="Figure8_16.1.3" sheetId="67" r:id="rId8"/>
    <sheet name="Figure9_16.1.3" sheetId="68" r:id="rId9"/>
    <sheet name="Figure10_16.2.1_16.2.3" sheetId="14" r:id="rId10"/>
    <sheet name="Figure11+12_16.2.2" sheetId="16" r:id="rId11"/>
    <sheet name="Figure13_16.1.4" sheetId="11" r:id="rId12"/>
    <sheet name="Figure14_16.1.4" sheetId="12" r:id="rId13"/>
    <sheet name="Figure15_16.3.1" sheetId="69" r:id="rId14"/>
    <sheet name="Figure16_16.3.1" sheetId="70" r:id="rId15"/>
    <sheet name="Figure17_16.3.3" sheetId="71" r:id="rId16"/>
    <sheet name="Figure18_16.3.2" sheetId="72" r:id="rId17"/>
    <sheet name="Figure19_16.3.2" sheetId="20" r:id="rId18"/>
    <sheet name="Figure20_16.3.2" sheetId="22" r:id="rId19"/>
    <sheet name="Figure21_16.3.2" sheetId="59" r:id="rId20"/>
    <sheet name="Figure22_16.4.2" sheetId="74" r:id="rId21"/>
    <sheet name="Figure23_15.5.1" sheetId="63" r:id="rId22"/>
    <sheet name="Figure24_16.5.1" sheetId="64" r:id="rId23"/>
    <sheet name="Figure25_16.5.2" sheetId="31" r:id="rId24"/>
    <sheet name="Figure26_16.5.2" sheetId="61" r:id="rId25"/>
    <sheet name="Figure27_Figure28_16.a.1" sheetId="50" r:id="rId26"/>
    <sheet name="Figure29_16.a.1" sheetId="48" r:id="rId27"/>
    <sheet name="Figure30_16.9.1" sheetId="15" r:id="rId28"/>
    <sheet name="Figure31_16.7.1a" sheetId="37" r:id="rId29"/>
    <sheet name="Figure32_16.7.1a" sheetId="38" r:id="rId30"/>
    <sheet name="Figure33_16.7.1bc" sheetId="39" r:id="rId31"/>
    <sheet name="Figure34_16.7.1bc" sheetId="40" r:id="rId32"/>
    <sheet name="Figure35_16.7.1bc" sheetId="42" r:id="rId33"/>
    <sheet name="Figure36_16.7.1bc" sheetId="43" r:id="rId34"/>
    <sheet name="Figure37_16.b.1" sheetId="76" r:id="rId35"/>
    <sheet name="Figure38_16.6.1" sheetId="33" r:id="rId36"/>
    <sheet name="Figure39_16.6.1" sheetId="34" r:id="rId37"/>
    <sheet name="Figure40_16.6.2" sheetId="35" r:id="rId38"/>
    <sheet name="Figure41_16.6.2" sheetId="36" r:id="rId39"/>
    <sheet name="Figure42_16.7.2" sheetId="44" r:id="rId40"/>
    <sheet name="Figure43_16.7.2" sheetId="45" r:id="rId41"/>
    <sheet name="Figure44_16.10.2" sheetId="54" r:id="rId42"/>
    <sheet name="Figure45_16.8.1" sheetId="77" r:id="rId43"/>
  </sheets>
  <externalReferences>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t" localSheetId="25">[1]CONSUMERS!#REF!</definedName>
    <definedName name="\t" localSheetId="26">[1]CONSUMERS!#REF!</definedName>
    <definedName name="\t">[2]CONSUMERS!#REF!</definedName>
    <definedName name="_1_" localSheetId="25">[3]CZEWT!#REF!</definedName>
    <definedName name="_1_" localSheetId="26">[3]CZEWT!#REF!</definedName>
    <definedName name="_1_">[4]CZEWT!#REF!</definedName>
    <definedName name="_1ECU">#N/A</definedName>
    <definedName name="_1N">#N/A</definedName>
    <definedName name="_1US">#N/A</definedName>
    <definedName name="_2ECU">#N/A</definedName>
    <definedName name="_2N">#N/A</definedName>
    <definedName name="_2US">#N/A</definedName>
    <definedName name="_3ECU">#N/A</definedName>
    <definedName name="_3N">#N/A</definedName>
    <definedName name="_3US">#N/A</definedName>
    <definedName name="_4ECU">#N/A</definedName>
    <definedName name="_4N">#N/A</definedName>
    <definedName name="_4US">#N/A</definedName>
    <definedName name="_AMO_UniqueIdentifier" hidden="1">"'948fa521-fc6f-40bf-b28b-1960b56b8e63'"</definedName>
    <definedName name="_AMO_XmlVersion" hidden="1">"'1'"</definedName>
    <definedName name="_Fill" localSheetId="25" hidden="1">[5]ECEFC!#REF!</definedName>
    <definedName name="_Fill" localSheetId="26" hidden="1">[5]ECEFC!#REF!</definedName>
    <definedName name="_Fill" hidden="1">[6]ECEFC!#REF!</definedName>
    <definedName name="_xlnm._FilterDatabase" localSheetId="17" hidden="1">'Figure19_16.3.2'!$A$28:$F$36</definedName>
    <definedName name="_xlnm._FilterDatabase" localSheetId="23" hidden="1">'Figure25_16.5.2'!$Q$27:$AA$27</definedName>
    <definedName name="_xlnm._FilterDatabase" localSheetId="25" hidden="1">'Figure27_Figure28_16.a.1'!$A$29:$I$30</definedName>
    <definedName name="_xlnm._FilterDatabase" localSheetId="30" hidden="1">'Figure33_16.7.1bc'!$A$1:$J$17</definedName>
    <definedName name="_xlnm._FilterDatabase" localSheetId="31" hidden="1">'Figure34_16.7.1bc'!#REF!</definedName>
    <definedName name="_xlnm._FilterDatabase" localSheetId="32" hidden="1">'Figure35_16.7.1bc'!$A$27:$D$32</definedName>
    <definedName name="_xlnm._FilterDatabase" localSheetId="33" hidden="1">'Figure36_16.7.1bc'!#REF!</definedName>
    <definedName name="_xlnm._FilterDatabase" localSheetId="37" hidden="1">'Figure40_16.6.2'!$A$1:$B$47</definedName>
    <definedName name="_xlnm._FilterDatabase" localSheetId="38" hidden="1">'Figure41_16.6.2'!#REF!</definedName>
    <definedName name="_xlnm._FilterDatabase" localSheetId="39" hidden="1">'Figure42_16.7.2'!$A$2:$J$9</definedName>
    <definedName name="_xlnm._FilterDatabase" localSheetId="40" hidden="1">'Figure43_16.7.2'!#REF!</definedName>
    <definedName name="_xlnm._FilterDatabase" localSheetId="41" hidden="1">'Figure44_16.10.2'!$H$27:$H$180</definedName>
    <definedName name="_Hlk162950487" localSheetId="32">'Figure35_16.7.1bc'!$M$29</definedName>
    <definedName name="_Ins1070">[7]Instructions!#REF!</definedName>
    <definedName name="_Ins2300">[7]Instructions!#REF!</definedName>
    <definedName name="_Ins6010">[7]Instructions!#REF!</definedName>
    <definedName name="_Ins6110">[7]Instructions!#REF!</definedName>
    <definedName name="_LEX1955" localSheetId="9">'[8]summary-targets'!#REF!</definedName>
    <definedName name="_LEX1955" localSheetId="27">'[8]summary-targets'!#REF!</definedName>
    <definedName name="_LEX1955">'[9]summary-targets'!#REF!</definedName>
    <definedName name="_LEX1975">'[8]summary-targets'!#REF!</definedName>
    <definedName name="_LEX2025">'[8]summary-targets'!#REF!</definedName>
    <definedName name="_reg98">[10]whoreg!#REF!</definedName>
    <definedName name="_resul" localSheetId="9">'[11]slop-inter'!$A$45:$AG$48</definedName>
    <definedName name="_resul" localSheetId="27">'[11]slop-inter'!$A$45:$AG$48</definedName>
    <definedName name="_resul">'[12]slop-inter'!$A$45:$AG$48</definedName>
    <definedName name="_W" localSheetId="25">[3]CZEWT!#REF!</definedName>
    <definedName name="_W" localSheetId="26">[3]CZEWT!#REF!</definedName>
    <definedName name="_W">[4]CZEWT!#REF!</definedName>
    <definedName name="_xlchart.v1.0" hidden="1">'Figure40_16.6.2'!$B$1</definedName>
    <definedName name="_xlchart.v1.1" hidden="1">'Figure40_16.6.2'!$B$2:$B$47</definedName>
    <definedName name="_xlchart.v1.2" hidden="1">'Figure40_16.6.2'!$D$27</definedName>
    <definedName name="_xlchart.v1.3" hidden="1">'Figure40_16.6.2'!$D$28:$D$175</definedName>
    <definedName name="_xlchart.v1.4" hidden="1">'Figure40_16.6.2'!$F$27</definedName>
    <definedName name="_xlchart.v1.5" hidden="1">'Figure40_16.6.2'!$F$28:$F$39</definedName>
    <definedName name="_xlchart.v1.6" hidden="1">'Figure40_16.6.2'!$H$27</definedName>
    <definedName name="_xlchart.v1.7" hidden="1">'Figure40_16.6.2'!$H$28:$H$71</definedName>
    <definedName name="_yellowF" localSheetId="9">#REF!</definedName>
    <definedName name="_yellowF" localSheetId="27">#REF!</definedName>
    <definedName name="_yellowF">#REF!</definedName>
    <definedName name="_yellowM" localSheetId="9">#REF!</definedName>
    <definedName name="_yellowM" localSheetId="27">#REF!</definedName>
    <definedName name="_yellowM">#REF!</definedName>
    <definedName name="AA_Response_Types">#REF!</definedName>
    <definedName name="Agegroup" localSheetId="9">#REF!</definedName>
    <definedName name="Agegroup">#REF!</definedName>
    <definedName name="All29countries">'[13]population projections'!$A$5:$A$33</definedName>
    <definedName name="ARM">#REF!</definedName>
    <definedName name="azsasd">[14]drop_down_lists!$F$24:$F$26</definedName>
    <definedName name="BudgetRev_y" localSheetId="9">#REF!</definedName>
    <definedName name="BudgetRev_y" localSheetId="25">#REF!</definedName>
    <definedName name="BudgetRev_y" localSheetId="26">#REF!</definedName>
    <definedName name="BudgetRev_y">#REF!</definedName>
    <definedName name="BudgetRevy" localSheetId="9">#REF!</definedName>
    <definedName name="BudgetRevy" localSheetId="25">#REF!</definedName>
    <definedName name="BudgetRevy" localSheetId="26">#REF!</definedName>
    <definedName name="BudgetRevy">#REF!</definedName>
    <definedName name="C_2010_A" localSheetId="9">#REF!</definedName>
    <definedName name="C_2010_A">#REF!</definedName>
    <definedName name="C_6180_A">'[7]6B. Indicators-2'!#REF!</definedName>
    <definedName name="C_6190">'[7]6B. Indicators-2'!#REF!</definedName>
    <definedName name="CAN__TAA" localSheetId="9">#REF!</definedName>
    <definedName name="CAN__TAA" localSheetId="25">#REF!</definedName>
    <definedName name="CAN__TAA" localSheetId="26">#REF!</definedName>
    <definedName name="CAN__TAA">#REF!</definedName>
    <definedName name="CL_REF_AREA_DESCRIPTION" localSheetId="25">[15]VAL_REF_AREA!$A$2:$B$282</definedName>
    <definedName name="CL_REF_AREA_DESCRIPTION" localSheetId="26">[15]VAL_REF_AREA!$A$2:$B$282</definedName>
    <definedName name="CL_REF_AREA_DESCRIPTION">[16]VAL_REF_AREA!$A$2:$B$282</definedName>
    <definedName name="CL_SERIES_DESCRIPTION" localSheetId="25">[15]VAL_SERIES!$A$2:$B$283</definedName>
    <definedName name="CL_SERIES_DESCRIPTION" localSheetId="26">[15]VAL_SERIES!$A$2:$B$283</definedName>
    <definedName name="CL_SERIES_DESCRIPTION">[16]VAL_SERIES!$A$2:$B$283</definedName>
    <definedName name="CL_SOURCE_TYPE_MDG" localSheetId="25">[15]VAL!$A$45:$A$49</definedName>
    <definedName name="CL_SOURCE_TYPE_MDG" localSheetId="26">[15]VAL!$A$45:$A$49</definedName>
    <definedName name="CL_SOURCE_TYPE_MDG">[16]VAL!$A$45:$A$49</definedName>
    <definedName name="CL_SOURCE_TYPE_MDG_DESCRIPTION" localSheetId="25">[15]VAL!$A$45:$B$49</definedName>
    <definedName name="CL_SOURCE_TYPE_MDG_DESCRIPTION" localSheetId="26">[15]VAL!$A$45:$B$49</definedName>
    <definedName name="CL_SOURCE_TYPE_MDG_DESCRIPTION">[16]VAL!$A$45:$B$49</definedName>
    <definedName name="CL_UNIT_MDG" localSheetId="25">[15]VAL!$A$2:$A$26</definedName>
    <definedName name="CL_UNIT_MDG" localSheetId="26">[15]VAL!$A$2:$A$26</definedName>
    <definedName name="CL_UNIT_MDG">[16]VAL!$A$2:$A$26</definedName>
    <definedName name="CL_UNIT_MDG_DESCRIPTION" localSheetId="25">[15]VAL!$A$2:$B$26</definedName>
    <definedName name="CL_UNIT_MDG_DESCRIPTION" localSheetId="26">[15]VAL!$A$2:$B$26</definedName>
    <definedName name="CL_UNIT_MDG_DESCRIPTION">[16]VAL!$A$2:$B$26</definedName>
    <definedName name="Clist" localSheetId="9">#REF!</definedName>
    <definedName name="Clist" localSheetId="27">#REF!</definedName>
    <definedName name="Clist">#REF!</definedName>
    <definedName name="code" localSheetId="9">[17]CONSTANT!#REF!</definedName>
    <definedName name="code" localSheetId="27">[17]CONSTANT!#REF!</definedName>
    <definedName name="CODE">'[18]MEDIUM-2000 REVISION'!#REF!</definedName>
    <definedName name="COM">#REF!</definedName>
    <definedName name="Country" localSheetId="9">#REF!</definedName>
    <definedName name="Country">#REF!</definedName>
    <definedName name="CountryRange">OFFSET([19]CtrlS!$A$2,0,0,COUNTA([19]CtrlS!$A$2:$A$37),1)</definedName>
    <definedName name="CRVS" localSheetId="9">#REF!</definedName>
    <definedName name="CRVS">#REF!</definedName>
    <definedName name="CSECategoryRange">OFFSET([19]CtrlS!$C$41,0,0,COUNTA([19]CtrlS!$C$41:$C$55),1)</definedName>
    <definedName name="CT" localSheetId="25">[20]CZEWT!#REF!</definedName>
    <definedName name="CT" localSheetId="26">[20]CZEWT!#REF!</definedName>
    <definedName name="CT">[21]CZEWT!#REF!</definedName>
    <definedName name="data" localSheetId="9">#REF!</definedName>
    <definedName name="data" localSheetId="27">#REF!</definedName>
    <definedName name="data">#REF!</definedName>
    <definedName name="_xlnm.Database">#N/A</definedName>
    <definedName name="Database1" localSheetId="9">#REF!</definedName>
    <definedName name="Database1">#REF!</definedName>
    <definedName name="DDL_geo_area">[7]drop_down_lists!$E$7:$E$8</definedName>
    <definedName name="DDL_months">[7]drop_down_lists!$C$3:$C$14</definedName>
    <definedName name="DDL_pick_cell_type">[7]drop_down_lists!$E$3:$E$4</definedName>
    <definedName name="DDL_school_imm">[14]drop_down_lists!#REF!</definedName>
    <definedName name="DDL_vaccine_procured">[7]drop_down_lists!$E$12:$E$15</definedName>
    <definedName name="DDL_vi_years">[7]drop_down_lists!$D$40:$D$43</definedName>
    <definedName name="devdlist">'[22]Group Composition (2023 update)'!$A$1305:$A$1371</definedName>
    <definedName name="djfkdla">[23]old!$A$1:$IV$1</definedName>
    <definedName name="DV_Feedback_From_Name">#REF!</definedName>
    <definedName name="DV_Feedback_Mode_Name">#REF!</definedName>
    <definedName name="DV_PC_IPUSEC_Name">#REF!</definedName>
    <definedName name="DV_PC_Status_Name">#REF!</definedName>
    <definedName name="DV_PC_Zoho_Name">#REF!</definedName>
    <definedName name="DV_RT_AA_ResponseType_Name">#REF!</definedName>
    <definedName name="DV_RT_Others_ResponseType_Name">#REF!</definedName>
    <definedName name="DV_RT_PE_ResponseType_Name">#REF!</definedName>
    <definedName name="DVmen" localSheetId="9">#REF!</definedName>
    <definedName name="DVmen">#REF!</definedName>
    <definedName name="FeedbackFrom">#REF!</definedName>
    <definedName name="FeedbackMode">#REF!</definedName>
    <definedName name="FeedbackType">#REF!</definedName>
    <definedName name="FEEDML">#N/A</definedName>
    <definedName name="Filename">[7]drop_down_lists!$G$3</definedName>
    <definedName name="Final" localSheetId="9">#REF!</definedName>
    <definedName name="Final">#REF!</definedName>
    <definedName name="Full" localSheetId="9">#REF!</definedName>
    <definedName name="Full">#REF!</definedName>
    <definedName name="GBDageD95">[24]Deaths!$A$1:$T$643</definedName>
    <definedName name="General_Information">#REF!</definedName>
    <definedName name="gfgg" localSheetId="9" hidden="1">{"view1",#N/A,FALSE,"EECDATA";"view2",#N/A,FALSE,"EECDATA"}</definedName>
    <definedName name="gfgg" localSheetId="25" hidden="1">{"view1",#N/A,FALSE,"EECDATA";"view2",#N/A,FALSE,"EECDATA"}</definedName>
    <definedName name="gfgg" localSheetId="26" hidden="1">{"view1",#N/A,FALSE,"EECDATA";"view2",#N/A,FALSE,"EECDATA"}</definedName>
    <definedName name="gfgg" localSheetId="27" hidden="1">{"view1",#N/A,FALSE,"EECDATA";"view2",#N/A,FALSE,"EECDATA"}</definedName>
    <definedName name="gfgg" hidden="1">{"view1",#N/A,FALSE,"EECDATA";"view2",#N/A,FALSE,"EECDATA"}</definedName>
    <definedName name="Girls" localSheetId="9">#REF!</definedName>
    <definedName name="Girls">#REF!</definedName>
    <definedName name="GSSERange">OFFSET([19]CtrlS!$F$41,0,0,COUNTA([19]CtrlS!$F$41:$F$72),1)</definedName>
    <definedName name="home" localSheetId="9">'[11]slop-inter'!$D$1:$F$1</definedName>
    <definedName name="home" localSheetId="27">'[11]slop-inter'!$D$1:$F$1</definedName>
    <definedName name="home">'[12]slop-inter'!$D$1:$F$1</definedName>
    <definedName name="Ins1010_1110">[7]Instructions!#REF!</definedName>
    <definedName name="Ins1120_1130">[7]Instructions!#REF!</definedName>
    <definedName name="Ins2010_2460_M">[7]Instructions!#REF!</definedName>
    <definedName name="Ins4120_4130">[7]Instructions!#REF!</definedName>
    <definedName name="Ins4210_4350">[7]Instructions!#REF!</definedName>
    <definedName name="Ins7010_7040">[7]Instructions!#REF!</definedName>
    <definedName name="Ins7020_7040">[7]Instructions!#REF!</definedName>
    <definedName name="ISO" localSheetId="9">#REF!</definedName>
    <definedName name="ISO">#REF!</definedName>
    <definedName name="label" localSheetId="9">[11]lx!$D$1788:$E$1825</definedName>
    <definedName name="label" localSheetId="27">[11]lx!$D$1788:$E$1825</definedName>
    <definedName name="label">[12]lx!$D$1788:$E$1825</definedName>
    <definedName name="Labour" localSheetId="9">#REF!</definedName>
    <definedName name="Labour">#REF!</definedName>
    <definedName name="Last" localSheetId="9">#REF!</definedName>
    <definedName name="Last">#REF!</definedName>
    <definedName name="LDClist">'[22]Group Composition (2023 update)'!$A$644:$A$689</definedName>
    <definedName name="List" localSheetId="9">#REF!</definedName>
    <definedName name="List">#REF!</definedName>
    <definedName name="listtt" localSheetId="9">#REF!</definedName>
    <definedName name="listtt" localSheetId="27">#REF!</definedName>
    <definedName name="listtt">#REF!</definedName>
    <definedName name="LLDClist">'[22]Group Composition (2023 update)'!$A$743:$A$774</definedName>
    <definedName name="Maless" localSheetId="9">#REF!</definedName>
    <definedName name="Maless">#REF!</definedName>
    <definedName name="Men">'[25]Male, 2016 '!$B$3:$P$243</definedName>
    <definedName name="MT" localSheetId="25">[20]CZEWT!#REF!</definedName>
    <definedName name="MT" localSheetId="26">[20]CZEWT!#REF!</definedName>
    <definedName name="MT">[21]CZEWT!#REF!</definedName>
    <definedName name="N">#N/A</definedName>
    <definedName name="name_nat">OFFSET(#REF!,,,COUNT(#REF!))</definedName>
    <definedName name="name_rur">OFFSET(#REF!,,,COUNT(#REF!))</definedName>
    <definedName name="name_urb">OFFSET(#REF!,,,COUNT(#REF!))</definedName>
    <definedName name="NF">#N/A</definedName>
    <definedName name="nmBlankRow" localSheetId="9">#REF!</definedName>
    <definedName name="nmBlankRow" localSheetId="25">#REF!</definedName>
    <definedName name="nmBlankRow" localSheetId="26">#REF!</definedName>
    <definedName name="nmBlankRow">#REF!</definedName>
    <definedName name="nmColumnHeader" localSheetId="9">#REF!</definedName>
    <definedName name="nmColumnHeader" localSheetId="25">#REF!</definedName>
    <definedName name="nmColumnHeader" localSheetId="26">#REF!</definedName>
    <definedName name="nmColumnHeader">#REF!</definedName>
    <definedName name="nmData" localSheetId="9">#REF!</definedName>
    <definedName name="nmData" localSheetId="25">#REF!</definedName>
    <definedName name="nmData" localSheetId="26">#REF!</definedName>
    <definedName name="nmData">#REF!</definedName>
    <definedName name="nmIndexTable" localSheetId="9">#REF!</definedName>
    <definedName name="nmIndexTable" localSheetId="25">#REF!</definedName>
    <definedName name="nmIndexTable" localSheetId="26">#REF!</definedName>
    <definedName name="nmIndexTable">#REF!</definedName>
    <definedName name="nmReportFooter" localSheetId="9">#REF!</definedName>
    <definedName name="nmReportFooter" localSheetId="25">#REF!</definedName>
    <definedName name="nmReportFooter" localSheetId="26">#REF!</definedName>
    <definedName name="nmReportFooter">#REF!</definedName>
    <definedName name="nmReportHeader" localSheetId="9">#REF!</definedName>
    <definedName name="nmReportHeader" localSheetId="25">#REF!</definedName>
    <definedName name="nmReportHeader" localSheetId="26">#REF!</definedName>
    <definedName name="nmReportHeader">#REF!</definedName>
    <definedName name="nmRollOver" localSheetId="9">#REF!</definedName>
    <definedName name="nmRollOver" localSheetId="25">#REF!</definedName>
    <definedName name="nmRollOver" localSheetId="26">#REF!</definedName>
    <definedName name="nmRollOver">#REF!</definedName>
    <definedName name="nmRowHeader" localSheetId="9">#REF!</definedName>
    <definedName name="nmRowHeader" localSheetId="25">#REF!</definedName>
    <definedName name="nmRowHeader" localSheetId="26">#REF!</definedName>
    <definedName name="nmRowHeader">#REF!</definedName>
    <definedName name="nmScale">'[26]Tab6.12'!#REF!</definedName>
    <definedName name="NPC" localSheetId="9">#REF!</definedName>
    <definedName name="NPC">#REF!</definedName>
    <definedName name="olk">'[9]summary-targets'!#REF!</definedName>
    <definedName name="OneGirls" localSheetId="9">#REF!</definedName>
    <definedName name="OneGirls">#REF!</definedName>
    <definedName name="otro" localSheetId="9" hidden="1">{"view1",#N/A,FALSE,"EECDATA";"view2",#N/A,FALSE,"EECDATA"}</definedName>
    <definedName name="otro" localSheetId="25" hidden="1">{"view1",#N/A,FALSE,"EECDATA";"view2",#N/A,FALSE,"EECDATA"}</definedName>
    <definedName name="otro" localSheetId="26" hidden="1">{"view1",#N/A,FALSE,"EECDATA";"view2",#N/A,FALSE,"EECDATA"}</definedName>
    <definedName name="otro" localSheetId="27" hidden="1">{"view1",#N/A,FALSE,"EECDATA";"view2",#N/A,FALSE,"EECDATA"}</definedName>
    <definedName name="otro" hidden="1">{"view1",#N/A,FALSE,"EECDATA";"view2",#N/A,FALSE,"EECDATA"}</definedName>
    <definedName name="otro2" localSheetId="9" hidden="1">{"view1",#N/A,FALSE,"EECDATA";"view2",#N/A,FALSE,"EECDATA"}</definedName>
    <definedName name="otro2" localSheetId="25" hidden="1">{"view1",#N/A,FALSE,"EECDATA";"view2",#N/A,FALSE,"EECDATA"}</definedName>
    <definedName name="otro2" localSheetId="26" hidden="1">{"view1",#N/A,FALSE,"EECDATA";"view2",#N/A,FALSE,"EECDATA"}</definedName>
    <definedName name="otro2" localSheetId="27" hidden="1">{"view1",#N/A,FALSE,"EECDATA";"view2",#N/A,FALSE,"EECDATA"}</definedName>
    <definedName name="otro2" hidden="1">{"view1",#N/A,FALSE,"EECDATA";"view2",#N/A,FALSE,"EECDATA"}</definedName>
    <definedName name="PA" localSheetId="9">#REF!</definedName>
    <definedName name="PA" localSheetId="27">#REF!</definedName>
    <definedName name="PA">#REF!</definedName>
    <definedName name="page0">'[7]Cover Page'!#REF!</definedName>
    <definedName name="Page2" localSheetId="9">#REF!</definedName>
    <definedName name="Page2">#REF!</definedName>
    <definedName name="PE_Response_Type">#REF!</definedName>
    <definedName name="PercentageOfGDPy" localSheetId="9">#REF!</definedName>
    <definedName name="PercentageOfGDPy" localSheetId="25">#REF!</definedName>
    <definedName name="PercentageOfGDPy" localSheetId="26">#REF!</definedName>
    <definedName name="PercentageOfGDPy">#REF!</definedName>
    <definedName name="PEStatus">#REF!</definedName>
    <definedName name="PGDP95y" localSheetId="9">#REF!</definedName>
    <definedName name="PGDP95y" localSheetId="25">#REF!</definedName>
    <definedName name="PGDP95y" localSheetId="26">#REF!</definedName>
    <definedName name="PGDP95y">#REF!</definedName>
    <definedName name="PGDPy" localSheetId="9">#REF!</definedName>
    <definedName name="PGDPy" localSheetId="25">#REF!</definedName>
    <definedName name="PGDPy" localSheetId="26">#REF!</definedName>
    <definedName name="PGDPy">#REF!</definedName>
    <definedName name="PO" localSheetId="9">#REF!</definedName>
    <definedName name="PO" localSheetId="25">#REF!</definedName>
    <definedName name="PO" localSheetId="26">#REF!</definedName>
    <definedName name="PO">#REF!</definedName>
    <definedName name="POLBADPA" localSheetId="25">[27]POLBA!$A$22:$N$22</definedName>
    <definedName name="POLBADPA" localSheetId="26">[27]POLBA!$A$22:$N$22</definedName>
    <definedName name="POLBADPA">[28]POLBA!$A$22:$N$22</definedName>
    <definedName name="POLBAFAD" localSheetId="25">[27]FEED!$A$73:$N$73</definedName>
    <definedName name="POLBAFAD" localSheetId="26">[27]FEED!$A$73:$N$73</definedName>
    <definedName name="POLBAFAD">[28]FEED!$A$73:$N$73</definedName>
    <definedName name="POLBAGSE" localSheetId="25">[27]POLBA!$A$26:$N$26</definedName>
    <definedName name="POLBAGSE" localSheetId="26">[27]POLBA!$A$26:$N$26</definedName>
    <definedName name="POLBAGSE">[28]POLBA!$A$26:$N$26</definedName>
    <definedName name="POLBALEV" localSheetId="25">[27]POLBA!$A$12:$N$12</definedName>
    <definedName name="POLBALEV" localSheetId="26">[27]POLBA!$A$12:$N$12</definedName>
    <definedName name="POLBALEV">[28]POLBA!$A$12:$N$12</definedName>
    <definedName name="POLBAMPS" localSheetId="25">[27]POLBA!$A$18:$N$18</definedName>
    <definedName name="POLBAMPS" localSheetId="26">[27]POLBA!$A$18:$N$18</definedName>
    <definedName name="POLBAMPS">[28]POLBA!$A$18:$N$18</definedName>
    <definedName name="POLBAMTR" localSheetId="25">[27]POLBA!$A$55:$N$55</definedName>
    <definedName name="POLBAMTR" localSheetId="26">[27]POLBA!$A$55:$N$55</definedName>
    <definedName name="POLBAMTR">[28]POLBA!$A$55:$N$55</definedName>
    <definedName name="POLBAOTH" localSheetId="25">[27]POLBA!$A$30:$N$30</definedName>
    <definedName name="POLBAOTH" localSheetId="26">[27]POLBA!$A$30:$N$30</definedName>
    <definedName name="POLBAOTH">[28]POLBA!$A$30:$N$30</definedName>
    <definedName name="POLBAOTR" localSheetId="25">[27]POLBA!$A$57:$N$57</definedName>
    <definedName name="POLBAOTR" localSheetId="26">[27]POLBA!$A$57:$N$57</definedName>
    <definedName name="POLBAOTR">[28]POLBA!$A$57:$N$57</definedName>
    <definedName name="POLBAQC" localSheetId="25">[27]POLBA!$A$49:$N$49</definedName>
    <definedName name="POLBAQC" localSheetId="26">[27]POLBA!$A$49:$N$49</definedName>
    <definedName name="POLBAQC">[28]POLBA!$A$49:$N$49</definedName>
    <definedName name="POLBAQCV" localSheetId="25">[27]POLBA!$A$51:$N$51</definedName>
    <definedName name="POLBAQCV" localSheetId="26">[27]POLBA!$A$51:$N$51</definedName>
    <definedName name="POLBAQCV">[28]POLBA!$A$51:$N$51</definedName>
    <definedName name="POLBAQP" localSheetId="25">[27]POLBA!$A$9:$N$9</definedName>
    <definedName name="POLBAQP" localSheetId="26">[27]POLBA!$A$9:$N$9</definedName>
    <definedName name="POLBAQP">[28]POLBA!$A$9:$N$9</definedName>
    <definedName name="POLBAQPV" localSheetId="25">[27]POLBA!$A$11:$N$11</definedName>
    <definedName name="POLBAQPV" localSheetId="26">[27]POLBA!$A$11:$N$11</definedName>
    <definedName name="POLBAQPV">[28]POLBA!$A$11:$N$11</definedName>
    <definedName name="POLBARIC" localSheetId="25">[27]POLBA!$A$24:$N$24</definedName>
    <definedName name="POLBARIC" localSheetId="26">[27]POLBA!$A$24:$N$24</definedName>
    <definedName name="POLBARIC">[28]POLBA!$A$24:$N$24</definedName>
    <definedName name="POLBASNA" localSheetId="25">[27]POLBA!$A$28:$N$28</definedName>
    <definedName name="POLBASNA" localSheetId="26">[27]POLBA!$A$28:$N$28</definedName>
    <definedName name="POLBASNA">[28]POLBA!$A$28:$N$28</definedName>
    <definedName name="POLBFDPA" localSheetId="25">[27]POLBF!$A$22:$N$22</definedName>
    <definedName name="POLBFDPA" localSheetId="26">[27]POLBF!$A$22:$N$22</definedName>
    <definedName name="POLBFDPA">[28]POLBF!$A$22:$N$22</definedName>
    <definedName name="polbffad" localSheetId="25">[27]FEED!$A$66:$O$66</definedName>
    <definedName name="polbffad" localSheetId="26">[27]FEED!$A$66:$O$66</definedName>
    <definedName name="polbffad">[28]FEED!$A$66:$O$66</definedName>
    <definedName name="POLBFGSE" localSheetId="25">[27]POLBF!$A$26:$N$26</definedName>
    <definedName name="POLBFGSE" localSheetId="26">[27]POLBF!$A$26:$N$26</definedName>
    <definedName name="POLBFGSE">[28]POLBF!$A$26:$N$26</definedName>
    <definedName name="POLBFLEV" localSheetId="25">[27]POLBF!$A$12:$N$12</definedName>
    <definedName name="POLBFLEV" localSheetId="26">[27]POLBF!$A$12:$N$12</definedName>
    <definedName name="POLBFLEV">[28]POLBF!$A$12:$N$12</definedName>
    <definedName name="POLBFMPS" localSheetId="25">[27]POLBF!$A$18:$N$18</definedName>
    <definedName name="POLBFMPS" localSheetId="26">[27]POLBF!$A$18:$N$18</definedName>
    <definedName name="POLBFMPS">[28]POLBF!$A$18:$N$18</definedName>
    <definedName name="POLBFMTR" localSheetId="25">[27]POLBF!$A$55:$N$55</definedName>
    <definedName name="POLBFMTR" localSheetId="26">[27]POLBF!$A$55:$N$55</definedName>
    <definedName name="POLBFMTR">[28]POLBF!$A$55:$N$55</definedName>
    <definedName name="POLBFOTH" localSheetId="25">[27]POLBF!$A$30:$N$30</definedName>
    <definedName name="POLBFOTH" localSheetId="26">[27]POLBF!$A$30:$N$30</definedName>
    <definedName name="POLBFOTH">[28]POLBF!$A$30:$N$30</definedName>
    <definedName name="POLBFOTR" localSheetId="25">[27]POLBF!$A$57:$N$57</definedName>
    <definedName name="POLBFOTR" localSheetId="26">[27]POLBF!$A$57:$N$57</definedName>
    <definedName name="POLBFOTR">[28]POLBF!$A$57:$N$57</definedName>
    <definedName name="POLBFQC" localSheetId="25">[27]POLBF!$A$49:$N$49</definedName>
    <definedName name="POLBFQC" localSheetId="26">[27]POLBF!$A$49:$N$49</definedName>
    <definedName name="POLBFQC">[28]POLBF!$A$49:$N$49</definedName>
    <definedName name="POLBFQCV" localSheetId="25">[27]POLBF!$A$51:$N$51</definedName>
    <definedName name="POLBFQCV" localSheetId="26">[27]POLBF!$A$51:$N$51</definedName>
    <definedName name="POLBFQCV">[28]POLBF!$A$51:$N$51</definedName>
    <definedName name="POLBFQP" localSheetId="25">[27]POLBF!$A$9:$N$9</definedName>
    <definedName name="POLBFQP" localSheetId="26">[27]POLBF!$A$9:$N$9</definedName>
    <definedName name="POLBFQP">[28]POLBF!$A$9:$N$9</definedName>
    <definedName name="POLBFQPV" localSheetId="25">[27]POLBF!$A$11:$N$11</definedName>
    <definedName name="POLBFQPV" localSheetId="26">[27]POLBF!$A$11:$N$11</definedName>
    <definedName name="POLBFQPV">[28]POLBF!$A$11:$N$11</definedName>
    <definedName name="POLBFRIC" localSheetId="25">[27]POLBF!$A$24:$N$24</definedName>
    <definedName name="POLBFRIC" localSheetId="26">[27]POLBF!$A$24:$N$24</definedName>
    <definedName name="POLBFRIC">[28]POLBF!$A$24:$N$24</definedName>
    <definedName name="POLBFSNA" localSheetId="25">[27]POLBF!$A$28:$N$28</definedName>
    <definedName name="POLBFSNA" localSheetId="26">[27]POLBF!$A$28:$N$28</definedName>
    <definedName name="POLBFSNA">[28]POLBF!$A$28:$N$28</definedName>
    <definedName name="POLBSDPA" localSheetId="25">[27]POLBS!$A$22:$N$22</definedName>
    <definedName name="POLBSDPA" localSheetId="26">[27]POLBS!$A$22:$N$22</definedName>
    <definedName name="POLBSDPA">[28]POLBS!$A$22:$N$22</definedName>
    <definedName name="POLBSFAD" localSheetId="25">[27]FEED!$A$75:$N$75</definedName>
    <definedName name="POLBSFAD" localSheetId="26">[27]FEED!$A$75:$N$75</definedName>
    <definedName name="POLBSFAD">[28]FEED!$A$75:$N$75</definedName>
    <definedName name="POLBSGSE" localSheetId="25">[27]POLBS!$A$26:$N$26</definedName>
    <definedName name="POLBSGSE" localSheetId="26">[27]POLBS!$A$26:$N$26</definedName>
    <definedName name="POLBSGSE">[28]POLBS!$A$26:$N$26</definedName>
    <definedName name="POLBSLEV" localSheetId="25">[27]POLBS!$A$12:$N$12</definedName>
    <definedName name="POLBSLEV" localSheetId="26">[27]POLBS!$A$12:$N$12</definedName>
    <definedName name="POLBSLEV">[28]POLBS!$A$12:$N$12</definedName>
    <definedName name="POLBSMPS" localSheetId="25">[27]POLBS!$A$18:$N$18</definedName>
    <definedName name="POLBSMPS" localSheetId="26">[27]POLBS!$A$18:$N$18</definedName>
    <definedName name="POLBSMPS">[28]POLBS!$A$18:$N$18</definedName>
    <definedName name="POLBSMTR" localSheetId="25">[27]POLBS!$A$55:$N$55</definedName>
    <definedName name="POLBSMTR" localSheetId="26">[27]POLBS!$A$55:$N$55</definedName>
    <definedName name="POLBSMTR">[28]POLBS!$A$55:$N$55</definedName>
    <definedName name="POLBSOTH" localSheetId="25">[27]POLBS!$A$30:$N$30</definedName>
    <definedName name="POLBSOTH" localSheetId="26">[27]POLBS!$A$30:$N$30</definedName>
    <definedName name="POLBSOTH">[28]POLBS!$A$30:$N$30</definedName>
    <definedName name="POLBSOTR" localSheetId="25">[27]POLBS!$A$57:$N$57</definedName>
    <definedName name="POLBSOTR" localSheetId="26">[27]POLBS!$A$57:$N$57</definedName>
    <definedName name="POLBSOTR">[28]POLBS!$A$57:$N$57</definedName>
    <definedName name="POLBSQC" localSheetId="25">[27]POLBS!$A$49:$N$49</definedName>
    <definedName name="POLBSQC" localSheetId="26">[27]POLBS!$A$49:$N$49</definedName>
    <definedName name="POLBSQC">[28]POLBS!$A$49:$N$49</definedName>
    <definedName name="POLBSQCV" localSheetId="25">[27]POLBS!$A$51:$N$51</definedName>
    <definedName name="POLBSQCV" localSheetId="26">[27]POLBS!$A$51:$N$51</definedName>
    <definedName name="POLBSQCV">[28]POLBS!$A$51:$N$51</definedName>
    <definedName name="POLBSQP" localSheetId="25">[27]POLBS!$A$9:$N$9</definedName>
    <definedName name="POLBSQP" localSheetId="26">[27]POLBS!$A$9:$N$9</definedName>
    <definedName name="POLBSQP">[28]POLBS!$A$9:$N$9</definedName>
    <definedName name="POLBSQPV" localSheetId="25">[27]POLBS!$A$11:$N$11</definedName>
    <definedName name="POLBSQPV" localSheetId="26">[27]POLBS!$A$11:$N$11</definedName>
    <definedName name="POLBSQPV">[28]POLBS!$A$11:$N$11</definedName>
    <definedName name="POLBSRIC" localSheetId="25">[27]POLBS!$A$24:$N$24</definedName>
    <definedName name="POLBSRIC" localSheetId="26">[27]POLBS!$A$24:$N$24</definedName>
    <definedName name="POLBSRIC">[28]POLBS!$A$24:$N$24</definedName>
    <definedName name="POLBSSNA" localSheetId="25">[27]POLBS!$A$28:$N$28</definedName>
    <definedName name="POLBSSNA" localSheetId="26">[27]POLBS!$A$28:$N$28</definedName>
    <definedName name="POLBSSNA">[28]POLBS!$A$28:$N$28</definedName>
    <definedName name="POLEGDPA" localSheetId="25">[27]POLEG!$A$22:$N$22</definedName>
    <definedName name="POLEGDPA" localSheetId="26">[27]POLEG!$A$22:$N$22</definedName>
    <definedName name="POLEGDPA">[28]POLEG!$A$22:$N$22</definedName>
    <definedName name="polegfad" localSheetId="25">[27]FEED!$A$70:$O$70</definedName>
    <definedName name="polegfad" localSheetId="26">[27]FEED!$A$70:$O$70</definedName>
    <definedName name="polegfad">[28]FEED!$A$70:$O$70</definedName>
    <definedName name="POLEGGSE" localSheetId="25">[27]POLEG!$A$26:$N$26</definedName>
    <definedName name="POLEGGSE" localSheetId="26">[27]POLEG!$A$26:$N$26</definedName>
    <definedName name="POLEGGSE">[28]POLEG!$A$26:$N$26</definedName>
    <definedName name="POLEGLEV" localSheetId="25">[27]POLEG!$A$12:$N$12</definedName>
    <definedName name="POLEGLEV" localSheetId="26">[27]POLEG!$A$12:$N$12</definedName>
    <definedName name="POLEGLEV">[28]POLEG!$A$12:$N$12</definedName>
    <definedName name="POLEGMPS" localSheetId="25">[27]POLEG!$A$18:$N$18</definedName>
    <definedName name="POLEGMPS" localSheetId="26">[27]POLEG!$A$18:$N$18</definedName>
    <definedName name="POLEGMPS">[28]POLEG!$A$18:$N$18</definedName>
    <definedName name="POLEGMTR" localSheetId="25">[27]POLEG!$A$55:$N$55</definedName>
    <definedName name="POLEGMTR" localSheetId="26">[27]POLEG!$A$55:$N$55</definedName>
    <definedName name="POLEGMTR">[28]POLEG!$A$55:$N$55</definedName>
    <definedName name="POLEGOTH" localSheetId="25">[27]POLEG!$A$30:$N$30</definedName>
    <definedName name="POLEGOTH" localSheetId="26">[27]POLEG!$A$30:$N$30</definedName>
    <definedName name="POLEGOTH">[28]POLEG!$A$30:$N$30</definedName>
    <definedName name="POLEGOTR" localSheetId="25">[27]POLEG!$A$57:$N$57</definedName>
    <definedName name="POLEGOTR" localSheetId="26">[27]POLEG!$A$57:$N$57</definedName>
    <definedName name="POLEGOTR">[28]POLEG!$A$57:$N$57</definedName>
    <definedName name="POLEGQC" localSheetId="25">[27]POLEG!$A$49:$N$49</definedName>
    <definedName name="POLEGQC" localSheetId="26">[27]POLEG!$A$49:$N$49</definedName>
    <definedName name="POLEGQC">[28]POLEG!$A$49:$N$49</definedName>
    <definedName name="POLEGQCV" localSheetId="25">[27]POLEG!$A$51:$N$51</definedName>
    <definedName name="POLEGQCV" localSheetId="26">[27]POLEG!$A$51:$N$51</definedName>
    <definedName name="POLEGQCV">[28]POLEG!$A$51:$N$51</definedName>
    <definedName name="POLEGQP" localSheetId="25">[27]POLEG!$A$9:$N$9</definedName>
    <definedName name="POLEGQP" localSheetId="26">[27]POLEG!$A$9:$N$9</definedName>
    <definedName name="POLEGQP">[28]POLEG!$A$9:$N$9</definedName>
    <definedName name="POLEGQPV" localSheetId="25">[27]POLEG!$A$11:$N$11</definedName>
    <definedName name="POLEGQPV" localSheetId="26">[27]POLEG!$A$11:$N$11</definedName>
    <definedName name="POLEGQPV">[28]POLEG!$A$11:$N$11</definedName>
    <definedName name="POLEGRIC" localSheetId="25">[27]POLEG!$A$24:$N$24</definedName>
    <definedName name="POLEGRIC" localSheetId="26">[27]POLEG!$A$24:$N$24</definedName>
    <definedName name="POLEGRIC">[28]POLEG!$A$24:$N$24</definedName>
    <definedName name="POLEGSNA" localSheetId="25">[27]POLEG!$A$28:$N$28</definedName>
    <definedName name="POLEGSNA" localSheetId="26">[27]POLEG!$A$28:$N$28</definedName>
    <definedName name="POLEGSNA">[28]POLEG!$A$28:$N$28</definedName>
    <definedName name="POLMADPA" localSheetId="25">[27]POLMA!$A$22:$N$22</definedName>
    <definedName name="POLMADPA" localSheetId="26">[27]POLMA!$A$22:$N$22</definedName>
    <definedName name="POLMADPA">[28]POLMA!$A$22:$N$22</definedName>
    <definedName name="POLMAFAD" localSheetId="25">[27]FEED!$A$80:$N$80</definedName>
    <definedName name="POLMAFAD" localSheetId="26">[27]FEED!$A$80:$N$80</definedName>
    <definedName name="POLMAFAD">[28]FEED!$A$80:$N$80</definedName>
    <definedName name="POLMAGSE" localSheetId="25">[27]POLMA!$A$26:$N$26</definedName>
    <definedName name="POLMAGSE" localSheetId="26">[27]POLMA!$A$26:$N$26</definedName>
    <definedName name="POLMAGSE">[28]POLMA!$A$26:$N$26</definedName>
    <definedName name="POLMALEV" localSheetId="25">[27]POLMA!$A$12:$N$12</definedName>
    <definedName name="POLMALEV" localSheetId="26">[27]POLMA!$A$12:$N$12</definedName>
    <definedName name="POLMALEV">[28]POLMA!$A$12:$N$12</definedName>
    <definedName name="POLMAMPS" localSheetId="25">[27]POLMA!$A$18:$N$18</definedName>
    <definedName name="POLMAMPS" localSheetId="26">[27]POLMA!$A$18:$N$18</definedName>
    <definedName name="POLMAMPS">[28]POLMA!$A$18:$N$18</definedName>
    <definedName name="POLMAMTR" localSheetId="25">[27]POLMA!$A$55:$N$55</definedName>
    <definedName name="POLMAMTR" localSheetId="26">[27]POLMA!$A$55:$N$55</definedName>
    <definedName name="POLMAMTR">[28]POLMA!$A$55:$N$55</definedName>
    <definedName name="POLMAOTH" localSheetId="25">[27]POLMA!$A$30:$N$30</definedName>
    <definedName name="POLMAOTH" localSheetId="26">[27]POLMA!$A$30:$N$30</definedName>
    <definedName name="POLMAOTH">[28]POLMA!$A$30:$N$30</definedName>
    <definedName name="POLMAOTR" localSheetId="25">[27]POLMA!$A$57:$N$57</definedName>
    <definedName name="POLMAOTR" localSheetId="26">[27]POLMA!$A$57:$N$57</definedName>
    <definedName name="POLMAOTR">[28]POLMA!$A$57:$N$57</definedName>
    <definedName name="POLMAQC" localSheetId="25">[27]POLMA!$A$49:$N$49</definedName>
    <definedName name="POLMAQC" localSheetId="26">[27]POLMA!$A$49:$N$49</definedName>
    <definedName name="POLMAQC">[28]POLMA!$A$49:$N$49</definedName>
    <definedName name="POLMAQCV" localSheetId="25">[27]POLMA!$A$51:$N$51</definedName>
    <definedName name="POLMAQCV" localSheetId="26">[27]POLMA!$A$51:$N$51</definedName>
    <definedName name="POLMAQCV">[28]POLMA!$A$51:$N$51</definedName>
    <definedName name="POLMAQP" localSheetId="25">[27]POLMA!$A$9:$N$9</definedName>
    <definedName name="POLMAQP" localSheetId="26">[27]POLMA!$A$9:$N$9</definedName>
    <definedName name="POLMAQP">[28]POLMA!$A$9:$N$9</definedName>
    <definedName name="POLMAQPV" localSheetId="25">[27]POLMA!$A$11:$N$11</definedName>
    <definedName name="POLMAQPV" localSheetId="26">[27]POLMA!$A$11:$N$11</definedName>
    <definedName name="POLMAQPV">[28]POLMA!$A$11:$N$11</definedName>
    <definedName name="POLMARIC" localSheetId="25">[27]POLMA!$A$24:$N$24</definedName>
    <definedName name="POLMARIC" localSheetId="26">[27]POLMA!$A$24:$N$24</definedName>
    <definedName name="POLMARIC">[28]POLMA!$A$24:$N$24</definedName>
    <definedName name="POLMASNA" localSheetId="25">[27]POLMA!$A$28:$N$28</definedName>
    <definedName name="POLMASNA" localSheetId="26">[27]POLMA!$A$28:$N$28</definedName>
    <definedName name="POLMASNA">[28]POLMA!$A$28:$N$28</definedName>
    <definedName name="POLMKDPA" localSheetId="25">[27]POLMK!$A$22:$N$22</definedName>
    <definedName name="POLMKDPA" localSheetId="26">[27]POLMK!$A$22:$N$22</definedName>
    <definedName name="POLMKDPA">[28]POLMK!$A$22:$N$22</definedName>
    <definedName name="polmkfad" localSheetId="25">[27]FEED!$A$65:$O$65</definedName>
    <definedName name="polmkfad" localSheetId="26">[27]FEED!$A$65:$O$65</definedName>
    <definedName name="polmkfad">[28]FEED!$A$65:$O$65</definedName>
    <definedName name="POLMKGSE" localSheetId="25">[27]POLMK!$A$26:$N$26</definedName>
    <definedName name="POLMKGSE" localSheetId="26">[27]POLMK!$A$26:$N$26</definedName>
    <definedName name="POLMKGSE">[28]POLMK!$A$26:$N$26</definedName>
    <definedName name="POLMKLEV" localSheetId="25">[27]POLMK!$A$12:$N$12</definedName>
    <definedName name="POLMKLEV" localSheetId="26">[27]POLMK!$A$12:$N$12</definedName>
    <definedName name="POLMKLEV">[28]POLMK!$A$12:$N$12</definedName>
    <definedName name="POLMKMPS" localSheetId="25">[27]POLMK!$A$18:$N$18</definedName>
    <definedName name="POLMKMPS" localSheetId="26">[27]POLMK!$A$18:$N$18</definedName>
    <definedName name="POLMKMPS">[28]POLMK!$A$18:$N$18</definedName>
    <definedName name="POLMKMTR" localSheetId="25">[27]POLMK!$A$55:$N$55</definedName>
    <definedName name="POLMKMTR" localSheetId="26">[27]POLMK!$A$55:$N$55</definedName>
    <definedName name="POLMKMTR">[28]POLMK!$A$55:$N$55</definedName>
    <definedName name="POLMKOTH" localSheetId="25">[27]POLMK!$A$30:$N$30</definedName>
    <definedName name="POLMKOTH" localSheetId="26">[27]POLMK!$A$30:$N$30</definedName>
    <definedName name="POLMKOTH">[28]POLMK!$A$30:$N$30</definedName>
    <definedName name="POLMKOTR" localSheetId="25">[27]POLMK!$A$57:$N$57</definedName>
    <definedName name="POLMKOTR" localSheetId="26">[27]POLMK!$A$57:$N$57</definedName>
    <definedName name="POLMKOTR">[28]POLMK!$A$57:$N$57</definedName>
    <definedName name="POLMKQC" localSheetId="25">[27]POLMK!$A$49:$N$49</definedName>
    <definedName name="POLMKQC" localSheetId="26">[27]POLMK!$A$49:$N$49</definedName>
    <definedName name="POLMKQC">[28]POLMK!$A$49:$N$49</definedName>
    <definedName name="POLMKQCV" localSheetId="25">[27]POLMK!$A$51:$N$51</definedName>
    <definedName name="POLMKQCV" localSheetId="26">[27]POLMK!$A$51:$N$51</definedName>
    <definedName name="POLMKQCV">[28]POLMK!$A$51:$N$51</definedName>
    <definedName name="POLMKQP" localSheetId="25">[27]POLMK!$A$9:$N$9</definedName>
    <definedName name="POLMKQP" localSheetId="26">[27]POLMK!$A$9:$N$9</definedName>
    <definedName name="POLMKQP">[28]POLMK!$A$9:$N$9</definedName>
    <definedName name="POLMKQPV" localSheetId="25">[27]POLMK!$A$11:$N$11</definedName>
    <definedName name="POLMKQPV" localSheetId="26">[27]POLMK!$A$11:$N$11</definedName>
    <definedName name="POLMKQPV">[28]POLMK!$A$11:$N$11</definedName>
    <definedName name="POLMKRIC" localSheetId="25">[27]POLMK!$A$24:$N$24</definedName>
    <definedName name="POLMKRIC" localSheetId="26">[27]POLMK!$A$24:$N$24</definedName>
    <definedName name="POLMKRIC">[28]POLMK!$A$24:$N$24</definedName>
    <definedName name="POLMKSNA" localSheetId="25">[27]POLMK!$A$28:$N$28</definedName>
    <definedName name="POLMKSNA" localSheetId="26">[27]POLMK!$A$28:$N$28</definedName>
    <definedName name="POLMKSNA">[28]POLMK!$A$28:$N$28</definedName>
    <definedName name="POLOGDPA" localSheetId="25">[27]POLOG!$A$22:$N$22</definedName>
    <definedName name="POLOGDPA" localSheetId="26">[27]POLOG!$A$22:$N$22</definedName>
    <definedName name="POLOGDPA">[28]POLOG!$A$22:$N$22</definedName>
    <definedName name="POLOGFAD" localSheetId="25">[27]FEED!$A$81:$N$81</definedName>
    <definedName name="POLOGFAD" localSheetId="26">[27]FEED!$A$81:$N$81</definedName>
    <definedName name="POLOGFAD">[28]FEED!$A$81:$N$81</definedName>
    <definedName name="POLOGGSE" localSheetId="25">[27]POLOG!$A$26:$N$26</definedName>
    <definedName name="POLOGGSE" localSheetId="26">[27]POLOG!$A$26:$N$26</definedName>
    <definedName name="POLOGGSE">[28]POLOG!$A$26:$N$26</definedName>
    <definedName name="POLOGLEV" localSheetId="25">[27]POLOG!$A$12:$N$12</definedName>
    <definedName name="POLOGLEV" localSheetId="26">[27]POLOG!$A$12:$N$12</definedName>
    <definedName name="POLOGLEV">[28]POLOG!$A$12:$N$12</definedName>
    <definedName name="POLOGMPS" localSheetId="25">[27]POLOG!$A$18:$N$18</definedName>
    <definedName name="POLOGMPS" localSheetId="26">[27]POLOG!$A$18:$N$18</definedName>
    <definedName name="POLOGMPS">[28]POLOG!$A$18:$N$18</definedName>
    <definedName name="POLOGMTR" localSheetId="25">[27]POLOG!$A$55:$N$55</definedName>
    <definedName name="POLOGMTR" localSheetId="26">[27]POLOG!$A$55:$N$55</definedName>
    <definedName name="POLOGMTR">[28]POLOG!$A$55:$N$55</definedName>
    <definedName name="POLOGOTH" localSheetId="25">[27]POLOG!$A$30:$N$30</definedName>
    <definedName name="POLOGOTH" localSheetId="26">[27]POLOG!$A$30:$N$30</definedName>
    <definedName name="POLOGOTH">[28]POLOG!$A$30:$N$30</definedName>
    <definedName name="POLOGOTR" localSheetId="25">[27]POLOG!$A$57:$N$57</definedName>
    <definedName name="POLOGOTR" localSheetId="26">[27]POLOG!$A$57:$N$57</definedName>
    <definedName name="POLOGOTR">[28]POLOG!$A$57:$N$57</definedName>
    <definedName name="POLOGQC" localSheetId="25">[27]POLOG!$A$49:$N$49</definedName>
    <definedName name="POLOGQC" localSheetId="26">[27]POLOG!$A$49:$N$49</definedName>
    <definedName name="POLOGQC">[28]POLOG!$A$49:$N$49</definedName>
    <definedName name="POLOGQCV" localSheetId="25">[27]POLOG!$A$51:$N$51</definedName>
    <definedName name="POLOGQCV" localSheetId="26">[27]POLOG!$A$51:$N$51</definedName>
    <definedName name="POLOGQCV">[28]POLOG!$A$51:$N$51</definedName>
    <definedName name="POLOGQP" localSheetId="25">[27]POLOG!$A$9:$N$9</definedName>
    <definedName name="POLOGQP" localSheetId="26">[27]POLOG!$A$9:$N$9</definedName>
    <definedName name="POLOGQP">[28]POLOG!$A$9:$N$9</definedName>
    <definedName name="POLOGQPV" localSheetId="25">[27]POLOG!$A$11:$N$11</definedName>
    <definedName name="POLOGQPV" localSheetId="26">[27]POLOG!$A$11:$N$11</definedName>
    <definedName name="POLOGQPV">[28]POLOG!$A$11:$N$11</definedName>
    <definedName name="POLOGRIC" localSheetId="25">[27]POLOG!$A$24:$N$24</definedName>
    <definedName name="POLOGRIC" localSheetId="26">[27]POLOG!$A$24:$N$24</definedName>
    <definedName name="POLOGRIC">[28]POLOG!$A$24:$N$24</definedName>
    <definedName name="POLOGSNA" localSheetId="25">[27]POLOG!$A$28:$N$28</definedName>
    <definedName name="POLOGSNA" localSheetId="26">[27]POLOG!$A$28:$N$28</definedName>
    <definedName name="POLOGSNA">[28]POLOG!$A$28:$N$28</definedName>
    <definedName name="POLOSDPA" localSheetId="25">[27]POLOS!$A$22:$N$22</definedName>
    <definedName name="POLOSDPA" localSheetId="26">[27]POLOS!$A$22:$N$22</definedName>
    <definedName name="POLOSDPA">[28]POLOS!$A$22:$N$22</definedName>
    <definedName name="POLOSFAD" localSheetId="25">[27]FEED!$A$78:$N$78</definedName>
    <definedName name="POLOSFAD" localSheetId="26">[27]FEED!$A$78:$N$78</definedName>
    <definedName name="POLOSFAD">[28]FEED!$A$78:$N$78</definedName>
    <definedName name="POLOSGSE" localSheetId="25">[27]POLOS!$A$26:$N$26</definedName>
    <definedName name="POLOSGSE" localSheetId="26">[27]POLOS!$A$26:$N$26</definedName>
    <definedName name="POLOSGSE">[28]POLOS!$A$26:$N$26</definedName>
    <definedName name="POLOSLEV" localSheetId="25">[27]POLOS!$A$12:$N$12</definedName>
    <definedName name="POLOSLEV" localSheetId="26">[27]POLOS!$A$12:$N$12</definedName>
    <definedName name="POLOSLEV">[28]POLOS!$A$12:$N$12</definedName>
    <definedName name="POLOSMPS" localSheetId="25">[27]POLOS!$A$18:$N$18</definedName>
    <definedName name="POLOSMPS" localSheetId="26">[27]POLOS!$A$18:$N$18</definedName>
    <definedName name="POLOSMPS">[28]POLOS!$A$18:$N$18</definedName>
    <definedName name="POLOSMTR" localSheetId="25">[27]POLOS!$A$55:$N$55</definedName>
    <definedName name="POLOSMTR" localSheetId="26">[27]POLOS!$A$55:$N$55</definedName>
    <definedName name="POLOSMTR">[28]POLOS!$A$55:$N$55</definedName>
    <definedName name="POLOSOTH" localSheetId="25">[27]POLOS!$A$30:$N$30</definedName>
    <definedName name="POLOSOTH" localSheetId="26">[27]POLOS!$A$30:$N$30</definedName>
    <definedName name="POLOSOTH">[28]POLOS!$A$30:$N$30</definedName>
    <definedName name="POLOSOTR" localSheetId="25">[27]POLOS!$A$57:$N$57</definedName>
    <definedName name="POLOSOTR" localSheetId="26">[27]POLOS!$A$57:$N$57</definedName>
    <definedName name="POLOSOTR">[28]POLOS!$A$57:$N$57</definedName>
    <definedName name="POLOSQC" localSheetId="25">[27]POLOS!$A$49:$N$49</definedName>
    <definedName name="POLOSQC" localSheetId="26">[27]POLOS!$A$49:$N$49</definedName>
    <definedName name="POLOSQC">[28]POLOS!$A$49:$N$49</definedName>
    <definedName name="POLOSQCV" localSheetId="25">[27]POLOS!$A$51:$N$51</definedName>
    <definedName name="POLOSQCV" localSheetId="26">[27]POLOS!$A$51:$N$51</definedName>
    <definedName name="POLOSQCV">[28]POLOS!$A$51:$N$51</definedName>
    <definedName name="POLOSQP" localSheetId="25">[27]POLOS!$A$9:$N$9</definedName>
    <definedName name="POLOSQP" localSheetId="26">[27]POLOS!$A$9:$N$9</definedName>
    <definedName name="POLOSQP">[28]POLOS!$A$9:$N$9</definedName>
    <definedName name="POLOSQPV" localSheetId="25">[27]POLOS!$A$11:$N$11</definedName>
    <definedName name="POLOSQPV" localSheetId="26">[27]POLOS!$A$11:$N$11</definedName>
    <definedName name="POLOSQPV">[28]POLOS!$A$11:$N$11</definedName>
    <definedName name="POLOSRIC" localSheetId="25">[27]POLOS!$A$24:$N$24</definedName>
    <definedName name="POLOSRIC" localSheetId="26">[27]POLOS!$A$24:$N$24</definedName>
    <definedName name="POLOSRIC">[28]POLOS!$A$24:$N$24</definedName>
    <definedName name="POLOSSNA" localSheetId="25">[27]POLOS!$A$28:$N$28</definedName>
    <definedName name="POLOSSNA" localSheetId="26">[27]POLOS!$A$28:$N$28</definedName>
    <definedName name="POLOSSNA">[28]POLOS!$A$28:$N$28</definedName>
    <definedName name="POLOTDPA" localSheetId="25">[27]POLOT!$A$22:$N$22</definedName>
    <definedName name="POLOTDPA" localSheetId="26">[27]POLOT!$A$22:$N$22</definedName>
    <definedName name="POLOTDPA">[28]POLOT!$A$22:$N$22</definedName>
    <definedName name="POLotFAD" localSheetId="25">[27]FEED!$A$76:$N$76</definedName>
    <definedName name="POLotFAD" localSheetId="26">[27]FEED!$A$76:$N$76</definedName>
    <definedName name="POLotFAD">[28]FEED!$A$76:$N$76</definedName>
    <definedName name="POLOTGSE" localSheetId="25">[27]POLOT!$A$26:$N$26</definedName>
    <definedName name="POLOTGSE" localSheetId="26">[27]POLOT!$A$26:$N$26</definedName>
    <definedName name="POLOTGSE">[28]POLOT!$A$26:$N$26</definedName>
    <definedName name="POLOTLEV" localSheetId="25">[27]POLOT!$A$12:$N$12</definedName>
    <definedName name="POLOTLEV" localSheetId="26">[27]POLOT!$A$12:$N$12</definedName>
    <definedName name="POLOTLEV">[28]POLOT!$A$12:$N$12</definedName>
    <definedName name="POLOTMPS" localSheetId="25">[27]POLOT!$A$18:$N$18</definedName>
    <definedName name="POLOTMPS" localSheetId="26">[27]POLOT!$A$18:$N$18</definedName>
    <definedName name="POLOTMPS">[28]POLOT!$A$18:$N$18</definedName>
    <definedName name="POLOTMTR" localSheetId="25">[27]POLOT!$A$55:$N$55</definedName>
    <definedName name="POLOTMTR" localSheetId="26">[27]POLOT!$A$55:$N$55</definedName>
    <definedName name="POLOTMTR">[28]POLOT!$A$55:$N$55</definedName>
    <definedName name="POLOTOTH" localSheetId="25">[27]POLOT!$A$30:$N$30</definedName>
    <definedName name="POLOTOTH" localSheetId="26">[27]POLOT!$A$30:$N$30</definedName>
    <definedName name="POLOTOTH">[28]POLOT!$A$30:$N$30</definedName>
    <definedName name="POLOTOTR" localSheetId="25">[27]POLOT!$A$57:$N$57</definedName>
    <definedName name="POLOTOTR" localSheetId="26">[27]POLOT!$A$57:$N$57</definedName>
    <definedName name="POLOTOTR">[28]POLOT!$A$57:$N$57</definedName>
    <definedName name="POLOTQC" localSheetId="25">[27]POLOT!$A$49:$N$49</definedName>
    <definedName name="POLOTQC" localSheetId="26">[27]POLOT!$A$49:$N$49</definedName>
    <definedName name="POLOTQC">[28]POLOT!$A$49:$N$49</definedName>
    <definedName name="POLOTQCV" localSheetId="25">[27]POLOT!$A$51:$N$51</definedName>
    <definedName name="POLOTQCV" localSheetId="26">[27]POLOT!$A$51:$N$51</definedName>
    <definedName name="POLOTQCV">[28]POLOT!$A$51:$N$51</definedName>
    <definedName name="POLOTQP" localSheetId="25">[27]POLOT!$A$9:$N$9</definedName>
    <definedName name="POLOTQP" localSheetId="26">[27]POLOT!$A$9:$N$9</definedName>
    <definedName name="POLOTQP">[28]POLOT!$A$9:$N$9</definedName>
    <definedName name="POLOTQPV" localSheetId="25">[27]POLOT!$A$11:$N$11</definedName>
    <definedName name="POLOTQPV" localSheetId="26">[27]POLOT!$A$11:$N$11</definedName>
    <definedName name="POLOTQPV">[28]POLOT!$A$11:$N$11</definedName>
    <definedName name="POLOTric" localSheetId="25">[27]POLOT!$A$24:$N$24</definedName>
    <definedName name="POLOTric" localSheetId="26">[27]POLOT!$A$24:$N$24</definedName>
    <definedName name="POLOTric">[28]POLOT!$A$24:$N$24</definedName>
    <definedName name="POLOTSNA" localSheetId="25">[27]POLOT!$A$28:$N$28</definedName>
    <definedName name="POLOTSNA" localSheetId="26">[27]POLOT!$A$28:$N$28</definedName>
    <definedName name="POLOTSNA">[28]POLOT!$A$28:$N$28</definedName>
    <definedName name="POLPKDPA" localSheetId="25">[27]POLPK!$A$22:$N$22</definedName>
    <definedName name="POLPKDPA" localSheetId="26">[27]POLPK!$A$22:$N$22</definedName>
    <definedName name="POLPKDPA">[28]POLPK!$A$22:$N$22</definedName>
    <definedName name="polpkfad" localSheetId="25">[27]FEED!$A$67:$O$67</definedName>
    <definedName name="polpkfad" localSheetId="26">[27]FEED!$A$67:$O$67</definedName>
    <definedName name="polpkfad">[28]FEED!$A$67:$O$67</definedName>
    <definedName name="POLPKGSE" localSheetId="25">[27]POLPK!$A$26:$N$26</definedName>
    <definedName name="POLPKGSE" localSheetId="26">[27]POLPK!$A$26:$N$26</definedName>
    <definedName name="POLPKGSE">[28]POLPK!$A$26:$N$26</definedName>
    <definedName name="POLPKLEV" localSheetId="25">[27]POLPK!$A$12:$N$12</definedName>
    <definedName name="POLPKLEV" localSheetId="26">[27]POLPK!$A$12:$N$12</definedName>
    <definedName name="POLPKLEV">[28]POLPK!$A$12:$N$12</definedName>
    <definedName name="POLPKMPS" localSheetId="25">[27]POLPK!$A$18:$N$18</definedName>
    <definedName name="POLPKMPS" localSheetId="26">[27]POLPK!$A$18:$N$18</definedName>
    <definedName name="POLPKMPS">[28]POLPK!$A$18:$N$18</definedName>
    <definedName name="POLPKMTR" localSheetId="25">[27]POLPK!$A$55:$N$55</definedName>
    <definedName name="POLPKMTR" localSheetId="26">[27]POLPK!$A$55:$N$55</definedName>
    <definedName name="POLPKMTR">[28]POLPK!$A$55:$N$55</definedName>
    <definedName name="POLPKOTH" localSheetId="25">[27]POLPK!$A$30:$N$30</definedName>
    <definedName name="POLPKOTH" localSheetId="26">[27]POLPK!$A$30:$N$30</definedName>
    <definedName name="POLPKOTH">[28]POLPK!$A$30:$N$30</definedName>
    <definedName name="POLPKOTR" localSheetId="25">[27]POLPK!$A$57:$N$57</definedName>
    <definedName name="POLPKOTR" localSheetId="26">[27]POLPK!$A$57:$N$57</definedName>
    <definedName name="POLPKOTR">[28]POLPK!$A$57:$N$57</definedName>
    <definedName name="POLPKQC" localSheetId="25">[27]POLPK!$A$49:$N$49</definedName>
    <definedName name="POLPKQC" localSheetId="26">[27]POLPK!$A$49:$N$49</definedName>
    <definedName name="POLPKQC">[28]POLPK!$A$49:$N$49</definedName>
    <definedName name="POLPKQCV" localSheetId="25">[27]POLPK!$A$51:$N$51</definedName>
    <definedName name="POLPKQCV" localSheetId="26">[27]POLPK!$A$51:$N$51</definedName>
    <definedName name="POLPKQCV">[28]POLPK!$A$51:$N$51</definedName>
    <definedName name="POLPKQP" localSheetId="25">[27]POLPK!$A$9:$N$9</definedName>
    <definedName name="POLPKQP" localSheetId="26">[27]POLPK!$A$9:$N$9</definedName>
    <definedName name="POLPKQP">[28]POLPK!$A$9:$N$9</definedName>
    <definedName name="POLPKQPV" localSheetId="25">[27]POLPK!$A$11:$N$11</definedName>
    <definedName name="POLPKQPV" localSheetId="26">[27]POLPK!$A$11:$N$11</definedName>
    <definedName name="POLPKQPV">[28]POLPK!$A$11:$N$11</definedName>
    <definedName name="POLPKRIC" localSheetId="25">[27]POLPK!$A$24:$N$24</definedName>
    <definedName name="POLPKRIC" localSheetId="26">[27]POLPK!$A$24:$N$24</definedName>
    <definedName name="POLPKRIC">[28]POLPK!$A$24:$N$24</definedName>
    <definedName name="POLPKSNA" localSheetId="25">[27]POLPK!$A$28:$N$28</definedName>
    <definedName name="POLPKSNA" localSheetId="26">[27]POLPK!$A$28:$N$28</definedName>
    <definedName name="POLPKSNA">[28]POLPK!$A$28:$N$28</definedName>
    <definedName name="POLPTDPA" localSheetId="25">[27]POLPT!$A$22:$N$22</definedName>
    <definedName name="POLPTDPA" localSheetId="26">[27]POLPT!$A$22:$N$22</definedName>
    <definedName name="POLPTDPA">[28]POLPT!$A$22:$N$22</definedName>
    <definedName name="polptfad" localSheetId="25">[27]FEED!$A$68:$O$68</definedName>
    <definedName name="polptfad" localSheetId="26">[27]FEED!$A$68:$O$68</definedName>
    <definedName name="polptfad">[28]FEED!$A$68:$O$68</definedName>
    <definedName name="POLPTGSE" localSheetId="25">[27]POLPT!$A$26:$N$26</definedName>
    <definedName name="POLPTGSE" localSheetId="26">[27]POLPT!$A$26:$N$26</definedName>
    <definedName name="POLPTGSE">[28]POLPT!$A$26:$N$26</definedName>
    <definedName name="POLPTLEV" localSheetId="25">[27]POLPT!$A$12:$N$12</definedName>
    <definedName name="POLPTLEV" localSheetId="26">[27]POLPT!$A$12:$N$12</definedName>
    <definedName name="POLPTLEV">[28]POLPT!$A$12:$N$12</definedName>
    <definedName name="POLPTMPS" localSheetId="25">[27]POLPT!$A$18:$N$18</definedName>
    <definedName name="POLPTMPS" localSheetId="26">[27]POLPT!$A$18:$N$18</definedName>
    <definedName name="POLPTMPS">[28]POLPT!$A$18:$N$18</definedName>
    <definedName name="POLPTMTR" localSheetId="25">[27]POLPT!$A$55:$N$55</definedName>
    <definedName name="POLPTMTR" localSheetId="26">[27]POLPT!$A$55:$N$55</definedName>
    <definedName name="POLPTMTR">[28]POLPT!$A$55:$N$55</definedName>
    <definedName name="POLPTOTH" localSheetId="25">[27]POLPT!$A$30:$N$30</definedName>
    <definedName name="POLPTOTH" localSheetId="26">[27]POLPT!$A$30:$N$30</definedName>
    <definedName name="POLPTOTH">[28]POLPT!$A$30:$N$30</definedName>
    <definedName name="POLPTOTR" localSheetId="25">[27]POLPT!$A$57:$N$57</definedName>
    <definedName name="POLPTOTR" localSheetId="26">[27]POLPT!$A$57:$N$57</definedName>
    <definedName name="POLPTOTR">[28]POLPT!$A$57:$N$57</definedName>
    <definedName name="POLPTQC" localSheetId="25">[27]POLPT!$A$49:$N$49</definedName>
    <definedName name="POLPTQC" localSheetId="26">[27]POLPT!$A$49:$N$49</definedName>
    <definedName name="POLPTQC">[28]POLPT!$A$49:$N$49</definedName>
    <definedName name="POLPTQCV" localSheetId="25">[27]POLPT!$A$51:$N$51</definedName>
    <definedName name="POLPTQCV" localSheetId="26">[27]POLPT!$A$51:$N$51</definedName>
    <definedName name="POLPTQCV">[28]POLPT!$A$51:$N$51</definedName>
    <definedName name="POLPTQP" localSheetId="25">[27]POLPT!$A$9:$N$9</definedName>
    <definedName name="POLPTQP" localSheetId="26">[27]POLPT!$A$9:$N$9</definedName>
    <definedName name="POLPTQP">[28]POLPT!$A$9:$N$9</definedName>
    <definedName name="POLPTQPV" localSheetId="25">[27]POLPT!$A$11:$N$11</definedName>
    <definedName name="POLPTQPV" localSheetId="26">[27]POLPT!$A$11:$N$11</definedName>
    <definedName name="POLPTQPV">[28]POLPT!$A$11:$N$11</definedName>
    <definedName name="POLPTRIC" localSheetId="25">[27]POLPT!$A$24:$N$24</definedName>
    <definedName name="POLPTRIC" localSheetId="26">[27]POLPT!$A$24:$N$24</definedName>
    <definedName name="POLPTRIC">[28]POLPT!$A$24:$N$24</definedName>
    <definedName name="POLPTSNA" localSheetId="25">[27]POLPT!$A$28:$N$28</definedName>
    <definedName name="POLPTSNA" localSheetId="26">[27]POLPT!$A$28:$N$28</definedName>
    <definedName name="POLPTSNA">[28]POLPT!$A$28:$N$28</definedName>
    <definedName name="POLRIDPA" localSheetId="25">[27]POLRI!$A$22:$N$22</definedName>
    <definedName name="POLRIDPA" localSheetId="26">[27]POLRI!$A$22:$N$22</definedName>
    <definedName name="POLRIDPA">[28]POLRI!$A$22:$N$22</definedName>
    <definedName name="POLRIFAD" localSheetId="25">[27]FEED!$A$71:$N$71</definedName>
    <definedName name="POLRIFAD" localSheetId="26">[27]FEED!$A$71:$N$71</definedName>
    <definedName name="POLRIFAD">[28]FEED!$A$71:$N$71</definedName>
    <definedName name="POLRIGSE" localSheetId="25">[27]POLRI!$A$26:$N$26</definedName>
    <definedName name="POLRIGSE" localSheetId="26">[27]POLRI!$A$26:$N$26</definedName>
    <definedName name="POLRIGSE">[28]POLRI!$A$26:$N$26</definedName>
    <definedName name="POLRILEV" localSheetId="25">[27]POLRI!$A$12:$N$12</definedName>
    <definedName name="POLRILEV" localSheetId="26">[27]POLRI!$A$12:$N$12</definedName>
    <definedName name="POLRILEV">[28]POLRI!$A$12:$N$12</definedName>
    <definedName name="POLRIMPS" localSheetId="25">[27]POLRI!$A$18:$N$18</definedName>
    <definedName name="POLRIMPS" localSheetId="26">[27]POLRI!$A$18:$N$18</definedName>
    <definedName name="POLRIMPS">[28]POLRI!$A$18:$N$18</definedName>
    <definedName name="POLRIMTR" localSheetId="25">[27]POLRI!$A$55:$N$55</definedName>
    <definedName name="POLRIMTR" localSheetId="26">[27]POLRI!$A$55:$N$55</definedName>
    <definedName name="POLRIMTR">[28]POLRI!$A$55:$N$55</definedName>
    <definedName name="POLRIOTH" localSheetId="25">[27]POLRI!$A$30:$N$30</definedName>
    <definedName name="POLRIOTH" localSheetId="26">[27]POLRI!$A$30:$N$30</definedName>
    <definedName name="POLRIOTH">[28]POLRI!$A$30:$N$30</definedName>
    <definedName name="POLRIOTR" localSheetId="25">[27]POLRI!$A$57:$N$57</definedName>
    <definedName name="POLRIOTR" localSheetId="26">[27]POLRI!$A$57:$N$57</definedName>
    <definedName name="POLRIOTR">[28]POLRI!$A$57:$N$57</definedName>
    <definedName name="POLRIQC" localSheetId="25">[27]POLRI!$A$49:$N$49</definedName>
    <definedName name="POLRIQC" localSheetId="26">[27]POLRI!$A$49:$N$49</definedName>
    <definedName name="POLRIQC">[28]POLRI!$A$49:$N$49</definedName>
    <definedName name="POLRIQCV" localSheetId="25">[27]POLRI!$A$51:$N$51</definedName>
    <definedName name="POLRIQCV" localSheetId="26">[27]POLRI!$A$51:$N$51</definedName>
    <definedName name="POLRIQCV">[28]POLRI!$A$51:$N$51</definedName>
    <definedName name="POLRIQP" localSheetId="25">[27]POLRI!$A$9:$N$9</definedName>
    <definedName name="POLRIQP" localSheetId="26">[27]POLRI!$A$9:$N$9</definedName>
    <definedName name="POLRIQP">[28]POLRI!$A$9:$N$9</definedName>
    <definedName name="POLRIQPV" localSheetId="25">[27]POLRI!$A$11:$N$11</definedName>
    <definedName name="POLRIQPV" localSheetId="26">[27]POLRI!$A$11:$N$11</definedName>
    <definedName name="POLRIQPV">[28]POLRI!$A$11:$N$11</definedName>
    <definedName name="POLRIRIC" localSheetId="25">[27]POLRI!$A$24:$N$24</definedName>
    <definedName name="POLRIRIC" localSheetId="26">[27]POLRI!$A$24:$N$24</definedName>
    <definedName name="POLRIRIC">[28]POLRI!$A$24:$N$24</definedName>
    <definedName name="POLRISNA" localSheetId="25">[27]POLRI!$A$28:$N$28</definedName>
    <definedName name="POLRISNA" localSheetId="26">[27]POLRI!$A$28:$N$28</definedName>
    <definedName name="POLRISNA">[28]POLRI!$A$28:$N$28</definedName>
    <definedName name="POLRPDPA" localSheetId="25">[27]POLRP!$A$22:$N$22</definedName>
    <definedName name="POLRPDPA" localSheetId="26">[27]POLRP!$A$22:$N$22</definedName>
    <definedName name="POLRPDPA">[28]POLRP!$A$22:$N$22</definedName>
    <definedName name="POLrpFAD" localSheetId="25">[27]FEED!$A$77:$N$77</definedName>
    <definedName name="POLrpFAD" localSheetId="26">[27]FEED!$A$77:$N$77</definedName>
    <definedName name="POLrpFAD">[28]FEED!$A$77:$N$77</definedName>
    <definedName name="POLRPGSE" localSheetId="25">[27]POLRP!$A$26:$N$26</definedName>
    <definedName name="POLRPGSE" localSheetId="26">[27]POLRP!$A$26:$N$26</definedName>
    <definedName name="POLRPGSE">[28]POLRP!$A$26:$N$26</definedName>
    <definedName name="POLRPLEV" localSheetId="25">[27]POLRP!$A$12:$N$12</definedName>
    <definedName name="POLRPLEV" localSheetId="26">[27]POLRP!$A$12:$N$12</definedName>
    <definedName name="POLRPLEV">[28]POLRP!$A$12:$N$12</definedName>
    <definedName name="POLRPMPS" localSheetId="25">[27]POLRP!$A$18:$N$18</definedName>
    <definedName name="POLRPMPS" localSheetId="26">[27]POLRP!$A$18:$N$18</definedName>
    <definedName name="POLRPMPS">[28]POLRP!$A$18:$N$18</definedName>
    <definedName name="POLRPMTR" localSheetId="25">[27]POLRP!$A$55:$N$55</definedName>
    <definedName name="POLRPMTR" localSheetId="26">[27]POLRP!$A$55:$N$55</definedName>
    <definedName name="POLRPMTR">[28]POLRP!$A$55:$N$55</definedName>
    <definedName name="POLRPOTH" localSheetId="25">[27]POLRP!$A$30:$N$30</definedName>
    <definedName name="POLRPOTH" localSheetId="26">[27]POLRP!$A$30:$N$30</definedName>
    <definedName name="POLRPOTH">[28]POLRP!$A$30:$N$30</definedName>
    <definedName name="POLRPOTR" localSheetId="25">[27]POLRP!$A$57:$N$57</definedName>
    <definedName name="POLRPOTR" localSheetId="26">[27]POLRP!$A$57:$N$57</definedName>
    <definedName name="POLRPOTR">[28]POLRP!$A$57:$N$57</definedName>
    <definedName name="POLRPQC" localSheetId="25">[27]POLRP!$A$49:$N$49</definedName>
    <definedName name="POLRPQC" localSheetId="26">[27]POLRP!$A$49:$N$49</definedName>
    <definedName name="POLRPQC">[28]POLRP!$A$49:$N$49</definedName>
    <definedName name="POLRPQCV" localSheetId="25">[27]POLRP!$A$51:$N$51</definedName>
    <definedName name="POLRPQCV" localSheetId="26">[27]POLRP!$A$51:$N$51</definedName>
    <definedName name="POLRPQCV">[28]POLRP!$A$51:$N$51</definedName>
    <definedName name="POLRPQP" localSheetId="25">[27]POLRP!$A$9:$N$9</definedName>
    <definedName name="POLRPQP" localSheetId="26">[27]POLRP!$A$9:$N$9</definedName>
    <definedName name="POLRPQP">[28]POLRP!$A$9:$N$9</definedName>
    <definedName name="POLRPQPV" localSheetId="25">[27]POLRP!$A$11:$N$11</definedName>
    <definedName name="POLRPQPV" localSheetId="26">[27]POLRP!$A$11:$N$11</definedName>
    <definedName name="POLRPQPV">[28]POLRP!$A$11:$N$11</definedName>
    <definedName name="POLRPRiC" localSheetId="25">[27]POLRP!$A$24:$N$24</definedName>
    <definedName name="POLRPRiC" localSheetId="26">[27]POLRP!$A$24:$N$24</definedName>
    <definedName name="POLRPRiC">[28]POLRP!$A$24:$N$24</definedName>
    <definedName name="POLRPSNA" localSheetId="25">[27]POLRP!$A$28:$N$28</definedName>
    <definedName name="POLRPSNA" localSheetId="26">[27]POLRP!$A$28:$N$28</definedName>
    <definedName name="POLRPSNA">[28]POLRP!$A$28:$N$28</definedName>
    <definedName name="POLRSDPA" localSheetId="25">[27]POLRS!$A$22:$N$22</definedName>
    <definedName name="POLRSDPA" localSheetId="26">[27]POLRS!$A$22:$N$22</definedName>
    <definedName name="POLRSDPA">[28]POLRS!$A$22:$N$22</definedName>
    <definedName name="POLRSFAD" localSheetId="25">[27]FEED!$A$79:$N$79</definedName>
    <definedName name="POLRSFAD" localSheetId="26">[27]FEED!$A$79:$N$79</definedName>
    <definedName name="POLRSFAD">[28]FEED!$A$79:$N$79</definedName>
    <definedName name="POLRSGSE" localSheetId="25">[27]POLRS!$A$26:$N$26</definedName>
    <definedName name="POLRSGSE" localSheetId="26">[27]POLRS!$A$26:$N$26</definedName>
    <definedName name="POLRSGSE">[28]POLRS!$A$26:$N$26</definedName>
    <definedName name="POLRSLEV" localSheetId="25">[27]POLRS!$A$12:$N$12</definedName>
    <definedName name="POLRSLEV" localSheetId="26">[27]POLRS!$A$12:$N$12</definedName>
    <definedName name="POLRSLEV">[28]POLRS!$A$12:$N$12</definedName>
    <definedName name="POLRSMPS" localSheetId="25">[27]POLRS!$A$18:$N$18</definedName>
    <definedName name="POLRSMPS" localSheetId="26">[27]POLRS!$A$18:$N$18</definedName>
    <definedName name="POLRSMPS">[28]POLRS!$A$18:$N$18</definedName>
    <definedName name="POLRSMTR" localSheetId="25">[27]POLRS!$A$55:$N$55</definedName>
    <definedName name="POLRSMTR" localSheetId="26">[27]POLRS!$A$55:$N$55</definedName>
    <definedName name="POLRSMTR">[28]POLRS!$A$55:$N$55</definedName>
    <definedName name="POLRSOTH" localSheetId="25">[27]POLRS!$A$30:$N$30</definedName>
    <definedName name="POLRSOTH" localSheetId="26">[27]POLRS!$A$30:$N$30</definedName>
    <definedName name="POLRSOTH">[28]POLRS!$A$30:$N$30</definedName>
    <definedName name="POLRSOTR" localSheetId="25">[27]POLRS!$A$57:$N$57</definedName>
    <definedName name="POLRSOTR" localSheetId="26">[27]POLRS!$A$57:$N$57</definedName>
    <definedName name="POLRSOTR">[28]POLRS!$A$57:$N$57</definedName>
    <definedName name="POLRSQC" localSheetId="25">[27]POLRS!$A$49:$N$49</definedName>
    <definedName name="POLRSQC" localSheetId="26">[27]POLRS!$A$49:$N$49</definedName>
    <definedName name="POLRSQC">[28]POLRS!$A$49:$N$49</definedName>
    <definedName name="POLRSQCV" localSheetId="25">[27]POLRS!$A$51:$N$51</definedName>
    <definedName name="POLRSQCV" localSheetId="26">[27]POLRS!$A$51:$N$51</definedName>
    <definedName name="POLRSQCV">[28]POLRS!$A$51:$N$51</definedName>
    <definedName name="POLRSQP" localSheetId="25">[27]POLRS!$A$9:$N$9</definedName>
    <definedName name="POLRSQP" localSheetId="26">[27]POLRS!$A$9:$N$9</definedName>
    <definedName name="POLRSQP">[28]POLRS!$A$9:$N$9</definedName>
    <definedName name="POLRSQPV" localSheetId="25">[27]POLRS!$A$11:$N$11</definedName>
    <definedName name="POLRSQPV" localSheetId="26">[27]POLRS!$A$11:$N$11</definedName>
    <definedName name="POLRSQPV">[28]POLRS!$A$11:$N$11</definedName>
    <definedName name="POLRSRIC" localSheetId="25">[27]POLRS!$A$24:$N$24</definedName>
    <definedName name="POLRSRIC" localSheetId="26">[27]POLRS!$A$24:$N$24</definedName>
    <definedName name="POLRSRIC">[28]POLRS!$A$24:$N$24</definedName>
    <definedName name="POLRSSNA" localSheetId="25">[27]POLRS!$A$28:$N$28</definedName>
    <definedName name="POLRSSNA" localSheetId="26">[27]POLRS!$A$28:$N$28</definedName>
    <definedName name="POLRSSNA">[28]POLRS!$A$28:$N$28</definedName>
    <definedName name="POLSFDPA" localSheetId="25">[27]POLSF!$A$22:$N$22</definedName>
    <definedName name="POLSFDPA" localSheetId="26">[27]POLSF!$A$22:$N$22</definedName>
    <definedName name="POLSFDPA">[28]POLSF!$A$22:$N$22</definedName>
    <definedName name="POLSFFAD" localSheetId="25">[27]FEED!$A$74:$N$74</definedName>
    <definedName name="POLSFFAD" localSheetId="26">[27]FEED!$A$74:$N$74</definedName>
    <definedName name="POLSFFAD">[28]FEED!$A$74:$N$74</definedName>
    <definedName name="POLSFGSE" localSheetId="25">[27]POLSF!$A$26:$N$26</definedName>
    <definedName name="POLSFGSE" localSheetId="26">[27]POLSF!$A$26:$N$26</definedName>
    <definedName name="POLSFGSE">[28]POLSF!$A$26:$N$26</definedName>
    <definedName name="POLSFLEV" localSheetId="25">[27]POLSF!$A$12:$N$12</definedName>
    <definedName name="POLSFLEV" localSheetId="26">[27]POLSF!$A$12:$N$12</definedName>
    <definedName name="POLSFLEV">[28]POLSF!$A$12:$N$12</definedName>
    <definedName name="POLSFMPS" localSheetId="25">[27]POLSF!$A$18:$N$18</definedName>
    <definedName name="POLSFMPS" localSheetId="26">[27]POLSF!$A$18:$N$18</definedName>
    <definedName name="POLSFMPS">[28]POLSF!$A$18:$N$18</definedName>
    <definedName name="POLSFMTR" localSheetId="25">[27]POLSF!$A$55:$N$55</definedName>
    <definedName name="POLSFMTR" localSheetId="26">[27]POLSF!$A$55:$N$55</definedName>
    <definedName name="POLSFMTR">[28]POLSF!$A$55:$N$55</definedName>
    <definedName name="POLSFOTH" localSheetId="25">[27]POLSF!$A$30:$N$30</definedName>
    <definedName name="POLSFOTH" localSheetId="26">[27]POLSF!$A$30:$N$30</definedName>
    <definedName name="POLSFOTH">[28]POLSF!$A$30:$N$30</definedName>
    <definedName name="POLSFOTR" localSheetId="25">[27]POLSF!$A$57:$N$57</definedName>
    <definedName name="POLSFOTR" localSheetId="26">[27]POLSF!$A$57:$N$57</definedName>
    <definedName name="POLSFOTR">[28]POLSF!$A$57:$N$57</definedName>
    <definedName name="POLSFQC" localSheetId="25">[27]POLSF!$A$49:$N$49</definedName>
    <definedName name="POLSFQC" localSheetId="26">[27]POLSF!$A$49:$N$49</definedName>
    <definedName name="POLSFQC">[28]POLSF!$A$49:$N$49</definedName>
    <definedName name="POLSFQCV" localSheetId="25">[27]POLSF!$A$51:$N$51</definedName>
    <definedName name="POLSFQCV" localSheetId="26">[27]POLSF!$A$51:$N$51</definedName>
    <definedName name="POLSFQCV">[28]POLSF!$A$51:$N$51</definedName>
    <definedName name="POLSFQP" localSheetId="25">[27]POLSF!$A$9:$N$9</definedName>
    <definedName name="POLSFQP" localSheetId="26">[27]POLSF!$A$9:$N$9</definedName>
    <definedName name="POLSFQP">[28]POLSF!$A$9:$N$9</definedName>
    <definedName name="POLSFQPV" localSheetId="25">[27]POLSF!$A$11:$N$11</definedName>
    <definedName name="POLSFQPV" localSheetId="26">[27]POLSF!$A$11:$N$11</definedName>
    <definedName name="POLSFQPV">[28]POLSF!$A$11:$N$11</definedName>
    <definedName name="POLSFRIC" localSheetId="25">[27]POLSF!$A$24:$N$24</definedName>
    <definedName name="POLSFRIC" localSheetId="26">[27]POLSF!$A$24:$N$24</definedName>
    <definedName name="POLSFRIC">[28]POLSF!$A$24:$N$24</definedName>
    <definedName name="POLSFSNA" localSheetId="25">[27]POLSF!$A$28:$N$28</definedName>
    <definedName name="POLSFSNA" localSheetId="26">[27]POLSF!$A$28:$N$28</definedName>
    <definedName name="POLSFSNA">[28]POLSF!$A$28:$N$28</definedName>
    <definedName name="POLSHDPA" localSheetId="25">[27]POLSH!$A$22:$N$22</definedName>
    <definedName name="POLSHDPA" localSheetId="26">[27]POLSH!$A$22:$N$22</definedName>
    <definedName name="POLSHDPA">[28]POLSH!$A$22:$N$22</definedName>
    <definedName name="polshfad" localSheetId="25">[27]FEED!$A$69:$O$69</definedName>
    <definedName name="polshfad" localSheetId="26">[27]FEED!$A$69:$O$69</definedName>
    <definedName name="polshfad">[28]FEED!$A$69:$O$69</definedName>
    <definedName name="POLSHGSE" localSheetId="25">[27]POLSH!$A$26:$N$26</definedName>
    <definedName name="POLSHGSE" localSheetId="26">[27]POLSH!$A$26:$N$26</definedName>
    <definedName name="POLSHGSE">[28]POLSH!$A$26:$N$26</definedName>
    <definedName name="POLSHLEV" localSheetId="25">[27]POLSH!$A$12:$N$12</definedName>
    <definedName name="POLSHLEV" localSheetId="26">[27]POLSH!$A$12:$N$12</definedName>
    <definedName name="POLSHLEV">[28]POLSH!$A$12:$N$12</definedName>
    <definedName name="POLSHMPS" localSheetId="25">[27]POLSH!$A$18:$N$18</definedName>
    <definedName name="POLSHMPS" localSheetId="26">[27]POLSH!$A$18:$N$18</definedName>
    <definedName name="POLSHMPS">[28]POLSH!$A$18:$N$18</definedName>
    <definedName name="POLSHMTR" localSheetId="25">[27]POLSH!$A$55:$N$55</definedName>
    <definedName name="POLSHMTR" localSheetId="26">[27]POLSH!$A$55:$N$55</definedName>
    <definedName name="POLSHMTR">[28]POLSH!$A$55:$N$55</definedName>
    <definedName name="POLSHOTH" localSheetId="25">[27]POLSH!$A$30:$N$30</definedName>
    <definedName name="POLSHOTH" localSheetId="26">[27]POLSH!$A$30:$N$30</definedName>
    <definedName name="POLSHOTH">[28]POLSH!$A$30:$N$30</definedName>
    <definedName name="POLSHOTR" localSheetId="25">[27]POLSH!$A$57:$N$57</definedName>
    <definedName name="POLSHOTR" localSheetId="26">[27]POLSH!$A$57:$N$57</definedName>
    <definedName name="POLSHOTR">[28]POLSH!$A$57:$N$57</definedName>
    <definedName name="POLSHQC" localSheetId="25">[27]POLSH!$A$49:$N$49</definedName>
    <definedName name="POLSHQC" localSheetId="26">[27]POLSH!$A$49:$N$49</definedName>
    <definedName name="POLSHQC">[28]POLSH!$A$49:$N$49</definedName>
    <definedName name="POLSHQCV" localSheetId="25">[27]POLSH!$A$51:$N$51</definedName>
    <definedName name="POLSHQCV" localSheetId="26">[27]POLSH!$A$51:$N$51</definedName>
    <definedName name="POLSHQCV">[28]POLSH!$A$51:$N$51</definedName>
    <definedName name="POLSHQP" localSheetId="25">[27]POLSH!$A$9:$N$9</definedName>
    <definedName name="POLSHQP" localSheetId="26">[27]POLSH!$A$9:$N$9</definedName>
    <definedName name="POLSHQP">[28]POLSH!$A$9:$N$9</definedName>
    <definedName name="POLSHQPV" localSheetId="25">[27]POLSH!$A$11:$N$11</definedName>
    <definedName name="POLSHQPV" localSheetId="26">[27]POLSH!$A$11:$N$11</definedName>
    <definedName name="POLSHQPV">[28]POLSH!$A$11:$N$11</definedName>
    <definedName name="POLSHRIC" localSheetId="25">[27]POLSH!$A$24:$N$24</definedName>
    <definedName name="POLSHRIC" localSheetId="26">[27]POLSH!$A$24:$N$24</definedName>
    <definedName name="POLSHRIC">[28]POLSH!$A$24:$N$24</definedName>
    <definedName name="POLSHSNA" localSheetId="25">[27]POLSH!$A$28:$N$28</definedName>
    <definedName name="POLSHSNA" localSheetId="26">[27]POLSH!$A$28:$N$28</definedName>
    <definedName name="POLSHSNA">[28]POLSH!$A$28:$N$28</definedName>
    <definedName name="POLWLDPA" localSheetId="25">[27]POLWL!$A$22:$N$22</definedName>
    <definedName name="POLWLDPA" localSheetId="26">[27]POLWL!$A$22:$N$22</definedName>
    <definedName name="POLWLDPA">[28]POLWL!$A$22:$N$22</definedName>
    <definedName name="POLWLFAD" localSheetId="25">[27]FEED!$A$64:$N$64</definedName>
    <definedName name="POLWLFAD" localSheetId="26">[27]FEED!$A$64:$N$64</definedName>
    <definedName name="POLWLFAD">[28]FEED!$A$64:$N$64</definedName>
    <definedName name="POLWLGSE" localSheetId="25">[27]POLWL!$A$26:$N$26</definedName>
    <definedName name="POLWLGSE" localSheetId="26">[27]POLWL!$A$26:$N$26</definedName>
    <definedName name="POLWLGSE">[28]POLWL!$A$26:$N$26</definedName>
    <definedName name="POLWLLEV" localSheetId="25">[27]POLWL!$A$12:$N$12</definedName>
    <definedName name="POLWLLEV" localSheetId="26">[27]POLWL!$A$12:$N$12</definedName>
    <definedName name="POLWLLEV">[28]POLWL!$A$12:$N$12</definedName>
    <definedName name="POLWLMPS" localSheetId="25">[27]POLWL!$A$18:$N$18</definedName>
    <definedName name="POLWLMPS" localSheetId="26">[27]POLWL!$A$18:$N$18</definedName>
    <definedName name="POLWLMPS">[28]POLWL!$A$18:$N$18</definedName>
    <definedName name="POLWLMTR" localSheetId="25">[27]POLWL!$A$55:$N$55</definedName>
    <definedName name="POLWLMTR" localSheetId="26">[27]POLWL!$A$55:$N$55</definedName>
    <definedName name="POLWLMTR">[28]POLWL!$A$55:$N$55</definedName>
    <definedName name="POLWLOTH" localSheetId="25">[27]POLWL!$A$30:$N$30</definedName>
    <definedName name="POLWLOTH" localSheetId="26">[27]POLWL!$A$30:$N$30</definedName>
    <definedName name="POLWLOTH">[28]POLWL!$A$30:$N$30</definedName>
    <definedName name="POLWLOTR" localSheetId="25">[27]POLWL!$A$57:$N$57</definedName>
    <definedName name="POLWLOTR" localSheetId="26">[27]POLWL!$A$57:$N$57</definedName>
    <definedName name="POLWLOTR">[28]POLWL!$A$57:$N$57</definedName>
    <definedName name="POLWLQC" localSheetId="25">[27]POLWL!$A$49:$N$49</definedName>
    <definedName name="POLWLQC" localSheetId="26">[27]POLWL!$A$49:$N$49</definedName>
    <definedName name="POLWLQC">[28]POLWL!$A$49:$N$49</definedName>
    <definedName name="POLWLQCV" localSheetId="25">[27]POLWL!$A$51:$N$51</definedName>
    <definedName name="POLWLQCV" localSheetId="26">[27]POLWL!$A$51:$N$51</definedName>
    <definedName name="POLWLQCV">[28]POLWL!$A$51:$N$51</definedName>
    <definedName name="POLWLQP" localSheetId="25">[27]POLWL!$A$9:$N$9</definedName>
    <definedName name="POLWLQP" localSheetId="26">[27]POLWL!$A$9:$N$9</definedName>
    <definedName name="POLWLQP">[28]POLWL!$A$9:$N$9</definedName>
    <definedName name="POLWLQPV" localSheetId="25">[27]POLWL!$A$11:$N$11</definedName>
    <definedName name="POLWLQPV" localSheetId="26">[27]POLWL!$A$11:$N$11</definedName>
    <definedName name="POLWLQPV">[28]POLWL!$A$11:$N$11</definedName>
    <definedName name="POLWLRIC" localSheetId="25">[27]POLWL!$A$24:$N$24</definedName>
    <definedName name="POLWLRIC" localSheetId="26">[27]POLWL!$A$24:$N$24</definedName>
    <definedName name="POLWLRIC">[28]POLWL!$A$24:$N$24</definedName>
    <definedName name="POLWLSNA" localSheetId="25">[27]POLWL!$A$28:$N$28</definedName>
    <definedName name="POLWLSNA" localSheetId="26">[27]POLWL!$A$28:$N$28</definedName>
    <definedName name="POLWLSNA">[28]POLWL!$A$28:$N$28</definedName>
    <definedName name="POLWTDPA" localSheetId="25">[27]POLWT!$A$22:$N$22</definedName>
    <definedName name="POLWTDPA" localSheetId="26">[27]POLWT!$A$22:$N$22</definedName>
    <definedName name="POLWTDPA">[28]POLWT!$A$22:$N$22</definedName>
    <definedName name="POLWTFAD" localSheetId="25">[27]FEED!$A$82:$N$82</definedName>
    <definedName name="POLWTFAD" localSheetId="26">[27]FEED!$A$82:$N$82</definedName>
    <definedName name="POLWTFAD">[28]FEED!$A$82:$N$82</definedName>
    <definedName name="POLWTGSE" localSheetId="25">[27]POLWT!$A$26:$N$26</definedName>
    <definedName name="POLWTGSE" localSheetId="26">[27]POLWT!$A$26:$N$26</definedName>
    <definedName name="POLWTGSE">[28]POLWT!$A$26:$N$26</definedName>
    <definedName name="POLWTLEV" localSheetId="25">[27]POLWT!$A$12:$N$12</definedName>
    <definedName name="POLWTLEV" localSheetId="26">[27]POLWT!$A$12:$N$12</definedName>
    <definedName name="POLWTLEV">[28]POLWT!$A$12:$N$12</definedName>
    <definedName name="POLWTMPS" localSheetId="25">[27]POLWT!$A$18:$N$18</definedName>
    <definedName name="POLWTMPS" localSheetId="26">[27]POLWT!$A$18:$N$18</definedName>
    <definedName name="POLWTMPS">[28]POLWT!$A$18:$N$18</definedName>
    <definedName name="POLWTMTR" localSheetId="25">[27]POLWT!$A$55:$N$55</definedName>
    <definedName name="POLWTMTR" localSheetId="26">[27]POLWT!$A$55:$N$55</definedName>
    <definedName name="POLWTMTR">[28]POLWT!$A$55:$N$55</definedName>
    <definedName name="POLWTOTH" localSheetId="25">[27]POLWT!$A$30:$N$30</definedName>
    <definedName name="POLWTOTH" localSheetId="26">[27]POLWT!$A$30:$N$30</definedName>
    <definedName name="POLWTOTH">[28]POLWT!$A$30:$N$30</definedName>
    <definedName name="POLWTOTR" localSheetId="25">[27]POLWT!$A$57:$N$57</definedName>
    <definedName name="POLWTOTR" localSheetId="26">[27]POLWT!$A$57:$N$57</definedName>
    <definedName name="POLWTOTR">[28]POLWT!$A$57:$N$57</definedName>
    <definedName name="POLWTQC" localSheetId="25">[27]POLWT!$A$49:$N$49</definedName>
    <definedName name="POLWTQC" localSheetId="26">[27]POLWT!$A$49:$N$49</definedName>
    <definedName name="POLWTQC">[28]POLWT!$A$49:$N$49</definedName>
    <definedName name="POLWTQCV" localSheetId="25">[27]POLWT!$A$51:$N$51</definedName>
    <definedName name="POLWTQCV" localSheetId="26">[27]POLWT!$A$51:$N$51</definedName>
    <definedName name="POLWTQCV">[28]POLWT!$A$51:$N$51</definedName>
    <definedName name="POLWTQP" localSheetId="25">[27]POLWT!$A$9:$N$9</definedName>
    <definedName name="POLWTQP" localSheetId="26">[27]POLWT!$A$9:$N$9</definedName>
    <definedName name="POLWTQP">[28]POLWT!$A$9:$N$9</definedName>
    <definedName name="POLWTQPV" localSheetId="25">[27]POLWT!$A$11:$N$11</definedName>
    <definedName name="POLWTQPV" localSheetId="26">[27]POLWT!$A$11:$N$11</definedName>
    <definedName name="POLWTQPV">[28]POLWT!$A$11:$N$11</definedName>
    <definedName name="POLWTRIC" localSheetId="25">[27]POLWT!$A$24:$N$24</definedName>
    <definedName name="POLWTRIC" localSheetId="26">[27]POLWT!$A$24:$N$24</definedName>
    <definedName name="POLWTRIC">[28]POLWT!$A$24:$N$24</definedName>
    <definedName name="POLWTSNA" localSheetId="25">[27]POLWT!$A$28:$N$28</definedName>
    <definedName name="POLWTSNA" localSheetId="26">[27]POLWT!$A$28:$N$28</definedName>
    <definedName name="POLWTSNA">[28]POLWT!$A$28:$N$28</definedName>
    <definedName name="pop" localSheetId="9">#REF!</definedName>
    <definedName name="pop" localSheetId="27">#REF!</definedName>
    <definedName name="pop">[29]Setup!#REF!</definedName>
    <definedName name="ppp" localSheetId="9">[30]Setup!#REF!</definedName>
    <definedName name="ppp" localSheetId="27">[30]Setup!#REF!</definedName>
    <definedName name="ppp">[31]Setup!#REF!</definedName>
    <definedName name="print" localSheetId="9">#REF!</definedName>
    <definedName name="print">#REF!</definedName>
    <definedName name="_xlnm.Print_Area" localSheetId="9">#REF!</definedName>
    <definedName name="_xlnm.Print_Area" localSheetId="25">#N/A</definedName>
    <definedName name="_xlnm.Print_Area" localSheetId="26">#N/A</definedName>
    <definedName name="_xlnm.Print_Area" localSheetId="27">#REF!</definedName>
    <definedName name="_xlnm.Print_Area">#REF!</definedName>
    <definedName name="Print_Area_MI" localSheetId="9">#REF!</definedName>
    <definedName name="Print_Area_MI" localSheetId="25">#REF!</definedName>
    <definedName name="Print_Area_MI" localSheetId="26">#REF!</definedName>
    <definedName name="Print_Area_MI">#REF!</definedName>
    <definedName name="PrintAr2" localSheetId="9">#REF!</definedName>
    <definedName name="PrintAr2" localSheetId="27">#REF!</definedName>
    <definedName name="PrintAr2">#REF!</definedName>
    <definedName name="ProductRange">OFFSET([19]CtrlS!$A$111,0,0,COUNTA([19]CtrlS!$A$111:$A$135),1)</definedName>
    <definedName name="PSECategoryRange">OFFSET([19]CtrlS!$B$41,0,0,COUNTA([19]CtrlS!$B$41:$B$55),1)</definedName>
    <definedName name="PSEOA">#N/A</definedName>
    <definedName name="regeco98">[10]whoregeco!#REF!</definedName>
    <definedName name="Regions" localSheetId="9">#REF!</definedName>
    <definedName name="Regions">#REF!</definedName>
    <definedName name="rural" localSheetId="9">#REF!</definedName>
    <definedName name="rural">#REF!</definedName>
    <definedName name="sd" localSheetId="25">[1]CONSUMERS!#REF!</definedName>
    <definedName name="sd" localSheetId="26">[1]CONSUMERS!#REF!</definedName>
    <definedName name="sd">[2]CONSUMERS!#REF!</definedName>
    <definedName name="SH">#N/A</definedName>
    <definedName name="SIDSlist">'[22]Group Composition (2023 update)'!$A$690:$A$742</definedName>
    <definedName name="SlopeF" localSheetId="9">#REF!</definedName>
    <definedName name="SlopeF" localSheetId="27">#REF!</definedName>
    <definedName name="SlopeF">#REF!</definedName>
    <definedName name="slopeintercept" localSheetId="9">'[32]intercept+slope projections'!$A$3:$H$29</definedName>
    <definedName name="slopeintercept" localSheetId="27">'[32]intercept+slope projections'!$A$3:$H$29</definedName>
    <definedName name="slopeintercept">'[33]intercept+slope projections'!$A$3:$H$29</definedName>
    <definedName name="slopeM" localSheetId="9">#REF!</definedName>
    <definedName name="slopeM" localSheetId="27">#REF!</definedName>
    <definedName name="slopeM">#REF!</definedName>
    <definedName name="sort1" localSheetId="9">'[32]intercept+slope projections'!$A$3:$B$29</definedName>
    <definedName name="sort1" localSheetId="27">'[32]intercept+slope projections'!$A$3:$B$29</definedName>
    <definedName name="sort1">'[33]intercept+slope projections'!$A$3:$B$29</definedName>
    <definedName name="sort2" localSheetId="9">'[32]intercept+slope projections'!$D$3:$F$29</definedName>
    <definedName name="sort2" localSheetId="27">'[32]intercept+slope projections'!$D$3:$F$29</definedName>
    <definedName name="sort2">'[33]intercept+slope projections'!$D$3:$F$29</definedName>
    <definedName name="sort3" localSheetId="9">'[32]intercept+slope projections'!$E$3:$F$29</definedName>
    <definedName name="sort3" localSheetId="27">'[32]intercept+slope projections'!$E$3:$F$29</definedName>
    <definedName name="sort3">'[33]intercept+slope projections'!$E$3:$F$29</definedName>
    <definedName name="sort4" localSheetId="9">'[32]intercept+slope projections'!$G$3:$H$29</definedName>
    <definedName name="sort4" localSheetId="27">'[32]intercept+slope projections'!$G$3:$H$29</definedName>
    <definedName name="sort4">'[33]intercept+slope projections'!$G$3:$H$29</definedName>
    <definedName name="SPSS" localSheetId="9">#REF!</definedName>
    <definedName name="SPSS" localSheetId="27">#REF!</definedName>
    <definedName name="SPSS">#REF!</definedName>
    <definedName name="TotalTSEy" localSheetId="9">#REF!</definedName>
    <definedName name="TotalTSEy" localSheetId="25">#REF!</definedName>
    <definedName name="TotalTSEy" localSheetId="26">#REF!</definedName>
    <definedName name="TotalTSEy">#REF!</definedName>
    <definedName name="toto" localSheetId="9" hidden="1">{"view1",#N/A,FALSE,"EECDATA";"view2",#N/A,FALSE,"EECDATA"}</definedName>
    <definedName name="toto" localSheetId="25" hidden="1">{"view1",#N/A,FALSE,"EECDATA";"view2",#N/A,FALSE,"EECDATA"}</definedName>
    <definedName name="toto" localSheetId="26" hidden="1">{"view1",#N/A,FALSE,"EECDATA";"view2",#N/A,FALSE,"EECDATA"}</definedName>
    <definedName name="toto" localSheetId="27" hidden="1">{"view1",#N/A,FALSE,"EECDATA";"view2",#N/A,FALSE,"EECDATA"}</definedName>
    <definedName name="toto" hidden="1">{"view1",#N/A,FALSE,"EECDATA";"view2",#N/A,FALSE,"EECDATA"}</definedName>
    <definedName name="toTPT" localSheetId="9">#REF!</definedName>
    <definedName name="toTPT" localSheetId="25">#REF!</definedName>
    <definedName name="toTPT" localSheetId="26">#REF!</definedName>
    <definedName name="toTPT">#REF!</definedName>
    <definedName name="TP" localSheetId="25">[20]CZEWT!#REF!</definedName>
    <definedName name="TP" localSheetId="26">[20]CZEWT!#REF!</definedName>
    <definedName name="TP">[21]CZEWT!#REF!</definedName>
    <definedName name="TPC" localSheetId="9">#REF!</definedName>
    <definedName name="TPC" localSheetId="25">#REF!</definedName>
    <definedName name="TPC" localSheetId="26">#REF!</definedName>
    <definedName name="TPC">#REF!</definedName>
    <definedName name="TransfromCons_y" localSheetId="9">#REF!</definedName>
    <definedName name="TransfromCons_y" localSheetId="25">#REF!</definedName>
    <definedName name="TransfromCons_y" localSheetId="26">#REF!</definedName>
    <definedName name="TransfromCons_y">#REF!</definedName>
    <definedName name="TransfromConsy" localSheetId="9">#REF!</definedName>
    <definedName name="TransfromConsy" localSheetId="25">#REF!</definedName>
    <definedName name="TransfromConsy" localSheetId="26">#REF!</definedName>
    <definedName name="TransfromConsy">#REF!</definedName>
    <definedName name="TransfromTax_y" localSheetId="9">#REF!</definedName>
    <definedName name="TransfromTax_y" localSheetId="25">#REF!</definedName>
    <definedName name="TransfromTax_y" localSheetId="26">#REF!</definedName>
    <definedName name="TransfromTax_y">#REF!</definedName>
    <definedName name="TransfromTaxy" localSheetId="9">#REF!</definedName>
    <definedName name="TransfromTaxy" localSheetId="25">#REF!</definedName>
    <definedName name="TransfromTaxy" localSheetId="26">#REF!</definedName>
    <definedName name="TransfromTaxy">#REF!</definedName>
    <definedName name="TSEy" localSheetId="9">#REF!</definedName>
    <definedName name="TSEy" localSheetId="25">#REF!</definedName>
    <definedName name="TSEy" localSheetId="26">#REF!</definedName>
    <definedName name="TSEy">#REF!</definedName>
    <definedName name="U_1010_AA">'[7]1. Reported Cases'!#REF!</definedName>
    <definedName name="U_1020_AA">'[7]1. Reported Cases'!#REF!</definedName>
    <definedName name="U_1123">'[7]1. Reported Cases'!#REF!</definedName>
    <definedName name="U_1133">'[7]1. Reported Cases'!#REF!</definedName>
    <definedName name="U_2161_A" localSheetId="9">#REF!</definedName>
    <definedName name="U_2161_A">#REF!</definedName>
    <definedName name="U_2161_B" localSheetId="9">#REF!</definedName>
    <definedName name="U_2161_B">#REF!</definedName>
    <definedName name="U_2161_C" localSheetId="9">#REF!</definedName>
    <definedName name="U_2161_C">#REF!</definedName>
    <definedName name="U_2161_D" localSheetId="9">#REF!</definedName>
    <definedName name="U_2161_D">#REF!</definedName>
    <definedName name="U_2161_E" localSheetId="9">#REF!</definedName>
    <definedName name="U_2161_E">#REF!</definedName>
    <definedName name="U_2161_F" localSheetId="9">#REF!</definedName>
    <definedName name="U_2161_F">#REF!</definedName>
    <definedName name="U_2161_HI" localSheetId="9">#REF!</definedName>
    <definedName name="U_2161_HI">#REF!</definedName>
    <definedName name="U_2161_J" localSheetId="9">#REF!</definedName>
    <definedName name="U_2161_J">#REF!</definedName>
    <definedName name="U_2161_K" localSheetId="9">#REF!</definedName>
    <definedName name="U_2161_K">#REF!</definedName>
    <definedName name="U_2161_L" localSheetId="9">#REF!</definedName>
    <definedName name="U_2161_L">#REF!</definedName>
    <definedName name="U_2161_L1" localSheetId="9">#REF!</definedName>
    <definedName name="U_2161_L1">#REF!</definedName>
    <definedName name="U_2161_M" localSheetId="9">#REF!</definedName>
    <definedName name="U_2161_M">#REF!</definedName>
    <definedName name="U_2161_month" localSheetId="9">#REF!</definedName>
    <definedName name="U_2161_month">#REF!</definedName>
    <definedName name="U_2161_N" localSheetId="9">#REF!</definedName>
    <definedName name="U_2161_N">#REF!</definedName>
    <definedName name="U_2161_O" localSheetId="9">#REF!</definedName>
    <definedName name="U_2161_O">#REF!</definedName>
    <definedName name="U_2161_year" localSheetId="9">#REF!</definedName>
    <definedName name="U_2161_year">#REF!</definedName>
    <definedName name="U_2171_A" localSheetId="9">#REF!</definedName>
    <definedName name="U_2171_A">#REF!</definedName>
    <definedName name="U_2171_B" localSheetId="9">#REF!</definedName>
    <definedName name="U_2171_B">#REF!</definedName>
    <definedName name="U_2171_C" localSheetId="9">#REF!</definedName>
    <definedName name="U_2171_C">#REF!</definedName>
    <definedName name="U_2171_D" localSheetId="9">#REF!</definedName>
    <definedName name="U_2171_D">#REF!</definedName>
    <definedName name="U_2171_E" localSheetId="9">#REF!</definedName>
    <definedName name="U_2171_E">#REF!</definedName>
    <definedName name="U_2171_F" localSheetId="9">#REF!</definedName>
    <definedName name="U_2171_F">#REF!</definedName>
    <definedName name="U_2171_HI" localSheetId="9">#REF!</definedName>
    <definedName name="U_2171_HI">#REF!</definedName>
    <definedName name="U_2171_J" localSheetId="9">#REF!</definedName>
    <definedName name="U_2171_J">#REF!</definedName>
    <definedName name="U_2171_K" localSheetId="9">#REF!</definedName>
    <definedName name="U_2171_K">#REF!</definedName>
    <definedName name="U_2171_L" localSheetId="9">#REF!</definedName>
    <definedName name="U_2171_L">#REF!</definedName>
    <definedName name="U_2171_L1" localSheetId="9">#REF!</definedName>
    <definedName name="U_2171_L1">#REF!</definedName>
    <definedName name="U_2171_M" localSheetId="9">#REF!</definedName>
    <definedName name="U_2171_M">#REF!</definedName>
    <definedName name="U_2171_month" localSheetId="9">#REF!</definedName>
    <definedName name="U_2171_month">#REF!</definedName>
    <definedName name="U_2171_N" localSheetId="9">#REF!</definedName>
    <definedName name="U_2171_N">#REF!</definedName>
    <definedName name="U_2171_O" localSheetId="9">#REF!</definedName>
    <definedName name="U_2171_O">#REF!</definedName>
    <definedName name="U_2171_year" localSheetId="9">#REF!</definedName>
    <definedName name="U_2171_year">#REF!</definedName>
    <definedName name="U_2231_A" localSheetId="9">#REF!</definedName>
    <definedName name="U_2231_A">#REF!</definedName>
    <definedName name="U_2231_B" localSheetId="9">#REF!</definedName>
    <definedName name="U_2231_B">#REF!</definedName>
    <definedName name="U_2231_C" localSheetId="9">#REF!</definedName>
    <definedName name="U_2231_C">#REF!</definedName>
    <definedName name="U_2231_D" localSheetId="9">#REF!</definedName>
    <definedName name="U_2231_D">#REF!</definedName>
    <definedName name="U_2231_E" localSheetId="9">#REF!</definedName>
    <definedName name="U_2231_E">#REF!</definedName>
    <definedName name="U_2231_F" localSheetId="9">#REF!</definedName>
    <definedName name="U_2231_F">#REF!</definedName>
    <definedName name="U_2231_HI" localSheetId="9">#REF!</definedName>
    <definedName name="U_2231_HI">#REF!</definedName>
    <definedName name="U_2231_J" localSheetId="9">#REF!</definedName>
    <definedName name="U_2231_J">#REF!</definedName>
    <definedName name="U_2231_K" localSheetId="9">#REF!</definedName>
    <definedName name="U_2231_K">#REF!</definedName>
    <definedName name="U_2231_L" localSheetId="9">#REF!</definedName>
    <definedName name="U_2231_L">#REF!</definedName>
    <definedName name="U_2231_L1" localSheetId="9">#REF!</definedName>
    <definedName name="U_2231_L1">#REF!</definedName>
    <definedName name="U_2231_M" localSheetId="9">#REF!</definedName>
    <definedName name="U_2231_M">#REF!</definedName>
    <definedName name="U_2231_month" localSheetId="9">#REF!</definedName>
    <definedName name="U_2231_month">#REF!</definedName>
    <definedName name="U_2231_N" localSheetId="9">#REF!</definedName>
    <definedName name="U_2231_N">#REF!</definedName>
    <definedName name="U_2231_O" localSheetId="9">#REF!</definedName>
    <definedName name="U_2231_O">#REF!</definedName>
    <definedName name="U_2231_year" localSheetId="9">#REF!</definedName>
    <definedName name="U_2231_year">#REF!</definedName>
    <definedName name="U_6021">'[7]6A. Indicators-1'!#REF!</definedName>
    <definedName name="U_6021_com">'[7]6A. Indicators-1'!#REF!</definedName>
    <definedName name="U_6022">'[7]6A. Indicators-1'!#REF!</definedName>
    <definedName name="U_6022_com">'[7]6A. Indicators-1'!#REF!</definedName>
    <definedName name="U_6023">'[7]6A. Indicators-1'!#REF!</definedName>
    <definedName name="U_6023_com">'[7]6A. Indicators-1'!#REF!</definedName>
    <definedName name="U_6024">'[7]6A. Indicators-1'!#REF!</definedName>
    <definedName name="U_6024_com">'[7]6A. Indicators-1'!#REF!</definedName>
    <definedName name="U_6191_A">'[7]6B. Indicators-2'!#REF!</definedName>
    <definedName name="U_6191_B">'[7]6B. Indicators-2'!#REF!</definedName>
    <definedName name="U_6192_A">'[7]6B. Indicators-2'!#REF!</definedName>
    <definedName name="U_6192_B">'[7]6B. Indicators-2'!#REF!</definedName>
    <definedName name="U_6311">'[7]6B. Indicators-2'!#REF!</definedName>
    <definedName name="U_6312">'[7]6B. Indicators-2'!#REF!</definedName>
    <definedName name="U_6313">'[7]6B. Indicators-2'!#REF!</definedName>
    <definedName name="U_6314">'[7]6B. Indicators-2'!#REF!</definedName>
    <definedName name="U_6315">'[7]6B. Indicators-2'!#REF!</definedName>
    <definedName name="U_6316">'[7]6B. Indicators-2'!#REF!</definedName>
    <definedName name="U_6317">'[7]6B. Indicators-2'!#REF!</definedName>
    <definedName name="U_6318">'[7]6B. Indicators-2'!#REF!</definedName>
    <definedName name="U_6319">'[7]6B. Indicators-2'!#REF!</definedName>
    <definedName name="U_6331">'[7]6B. Indicators-2'!#REF!</definedName>
    <definedName name="Under5" localSheetId="9">#REF!</definedName>
    <definedName name="Under5">#REF!</definedName>
    <definedName name="val_hyg_bas_nat">OFFSET(#REF!,,,COUNT(#REF!))</definedName>
    <definedName name="val_hyg_bas_rur">OFFSET(#REF!,,,COUNT(#REF!))</definedName>
    <definedName name="val_hyg_bas_urb">OFFSET(#REF!,,,COUNT(#REF!))</definedName>
    <definedName name="val_hyg_nfac_nat">OFFSET(#REF!,,,COUNT(#REF!))</definedName>
    <definedName name="val_hyg_nfac_rur">OFFSET(#REF!,,,COUNT(#REF!))</definedName>
    <definedName name="val_hyg_nfac_urb">OFFSET(#REF!,,,COUNT(#REF!))</definedName>
    <definedName name="val_san_bas_nat">OFFSET(#REF!,,,COUNT(#REF!))</definedName>
    <definedName name="val_san_bas_rur">OFFSET(#REF!,,,COUNT(#REF!))</definedName>
    <definedName name="val_san_bas_urb">OFFSET(#REF!,,,COUNT(#REF!))</definedName>
    <definedName name="val_san_sm_nat">OFFSET(#REF!,,,COUNT(#REF!))</definedName>
    <definedName name="val_san_sm_rur">OFFSET(#REF!,,,COUNT(#REF!))</definedName>
    <definedName name="val_san_sm_urb">OFFSET(#REF!,,,COUNT(#REF!))</definedName>
    <definedName name="val_wat_bas_nat">OFFSET(#REF!,,,COUNT(#REF!))</definedName>
    <definedName name="val_wat_bas_rur">OFFSET(#REF!,,,COUNT(#REF!))</definedName>
    <definedName name="val_wat_bas_urb">OFFSET(#REF!,,,COUNT(#REF!))</definedName>
    <definedName name="val_wat_sm_nat">OFFSET(#REF!,,,COUNT(#REF!))</definedName>
    <definedName name="val_wat_sm_rur">OFFSET(#REF!,,,COUNT(#REF!))</definedName>
    <definedName name="val_wat_sm_urb">OFFSET(#REF!,,,COUNT(#REF!))</definedName>
    <definedName name="Violent" localSheetId="9">#REF!</definedName>
    <definedName name="Violent">#REF!</definedName>
    <definedName name="VP" localSheetId="9">#REF!</definedName>
    <definedName name="VP" localSheetId="25">#REF!</definedName>
    <definedName name="VP" localSheetId="26">#REF!</definedName>
    <definedName name="VP">#REF!</definedName>
    <definedName name="WomenDV" localSheetId="9">#REF!</definedName>
    <definedName name="WomenDV">#REF!</definedName>
    <definedName name="World">"Graphique 3"</definedName>
    <definedName name="wrn.eecdata." localSheetId="9" hidden="1">{"view1",#N/A,FALSE,"EECDATA";"view2",#N/A,FALSE,"EECDATA"}</definedName>
    <definedName name="wrn.eecdata." localSheetId="25" hidden="1">{"view1",#N/A,FALSE,"EECDATA";"view2",#N/A,FALSE,"EECDATA"}</definedName>
    <definedName name="wrn.eecdata." localSheetId="26" hidden="1">{"view1",#N/A,FALSE,"EECDATA";"view2",#N/A,FALSE,"EECDATA"}</definedName>
    <definedName name="wrn.eecdata." localSheetId="27" hidden="1">{"view1",#N/A,FALSE,"EECDATA";"view2",#N/A,FALSE,"EECDATA"}</definedName>
    <definedName name="wrn.eecdata." hidden="1">{"view1",#N/A,FALSE,"EECDATA";"view2",#N/A,FALSE,"EECDATA"}</definedName>
    <definedName name="year" localSheetId="9">'[32]intercept+slope projections'!$A$3:$A$29</definedName>
    <definedName name="year" localSheetId="27">'[32]intercept+slope projections'!$A$3:$A$29</definedName>
    <definedName name="year">'[33]intercept+slope projections'!$A$3:$A$29</definedName>
    <definedName name="yll" localSheetId="9">[30]Setup!#REF!</definedName>
    <definedName name="yll" localSheetId="27">[30]Setup!#REF!</definedName>
    <definedName name="yll">[31]Setup!#REF!</definedName>
    <definedName name="yll00" localSheetId="9">[34]Setup!#REF!</definedName>
    <definedName name="yll00" localSheetId="27">[34]Setup!#REF!</definedName>
    <definedName name="yll00">[29]Setup!#REF!</definedName>
    <definedName name="yll13" localSheetId="9">[34]Setup!#REF!</definedName>
    <definedName name="yll13" localSheetId="27">[34]Setup!#REF!</definedName>
    <definedName name="yll13">[29]Setup!#REF!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36" i="72" l="1"/>
  <c r="H36" i="72"/>
  <c r="G36" i="72"/>
  <c r="D36" i="72"/>
  <c r="I35" i="72"/>
  <c r="H35" i="72"/>
  <c r="G35" i="72"/>
  <c r="D35" i="72"/>
  <c r="I34" i="72"/>
  <c r="H34" i="72"/>
  <c r="G34" i="72"/>
  <c r="D34" i="72"/>
  <c r="I33" i="72"/>
  <c r="H33" i="72"/>
  <c r="G33" i="72"/>
  <c r="D33" i="72"/>
  <c r="I32" i="72"/>
  <c r="H32" i="72"/>
  <c r="G32" i="72"/>
  <c r="D32" i="72"/>
  <c r="I31" i="72"/>
  <c r="H31" i="72"/>
  <c r="G31" i="72"/>
  <c r="D31" i="72"/>
  <c r="I30" i="72"/>
  <c r="H30" i="72"/>
  <c r="G30" i="72"/>
  <c r="D30" i="72"/>
  <c r="I29" i="72"/>
  <c r="H29" i="72"/>
  <c r="G29" i="72"/>
  <c r="D29" i="72"/>
  <c r="B28" i="77"/>
  <c r="C28" i="77"/>
  <c r="D28" i="77"/>
  <c r="E28" i="77"/>
  <c r="F28" i="77"/>
  <c r="G28" i="77"/>
  <c r="H28" i="77"/>
  <c r="I28" i="77"/>
  <c r="J28" i="77"/>
  <c r="K28" i="77"/>
  <c r="L28" i="77"/>
  <c r="M28" i="77"/>
  <c r="N28" i="77"/>
  <c r="O28" i="77"/>
  <c r="B29" i="77"/>
  <c r="C29" i="77"/>
  <c r="D29" i="77"/>
  <c r="E29" i="77"/>
  <c r="F29" i="77"/>
  <c r="G29" i="77"/>
  <c r="H29" i="77"/>
  <c r="I29" i="77"/>
  <c r="J29" i="77"/>
  <c r="K29" i="77"/>
  <c r="L29" i="77"/>
  <c r="M29" i="77"/>
  <c r="N29" i="77"/>
  <c r="O29" i="77"/>
  <c r="B30" i="77"/>
  <c r="C30" i="77"/>
  <c r="D30" i="77"/>
  <c r="E30" i="77"/>
  <c r="F30" i="77"/>
  <c r="G30" i="77"/>
  <c r="H30" i="77"/>
  <c r="I30" i="77"/>
  <c r="J30" i="77"/>
  <c r="K30" i="77"/>
  <c r="L30" i="77"/>
  <c r="M30" i="77"/>
  <c r="N30" i="77"/>
  <c r="O30" i="77"/>
  <c r="B31" i="77"/>
  <c r="C31" i="77"/>
  <c r="D31" i="77"/>
  <c r="E31" i="77"/>
  <c r="F31" i="77"/>
  <c r="G31" i="77"/>
  <c r="H31" i="77"/>
  <c r="I31" i="77"/>
  <c r="J31" i="77"/>
  <c r="K31" i="77"/>
  <c r="L31" i="77"/>
  <c r="M31" i="77"/>
  <c r="N31" i="77"/>
  <c r="O31" i="77"/>
  <c r="B32" i="77"/>
  <c r="C32" i="77"/>
  <c r="D32" i="77"/>
  <c r="E32" i="77"/>
  <c r="F32" i="77"/>
  <c r="G32" i="77"/>
  <c r="H32" i="77"/>
  <c r="I32" i="77"/>
  <c r="J32" i="77"/>
  <c r="K32" i="77"/>
  <c r="L32" i="77"/>
  <c r="M32" i="77"/>
  <c r="N32" i="77"/>
  <c r="O32" i="77"/>
  <c r="B33" i="77"/>
  <c r="C33" i="77"/>
  <c r="D33" i="77"/>
  <c r="E33" i="77"/>
  <c r="F33" i="77"/>
  <c r="G33" i="77"/>
  <c r="H33" i="77"/>
  <c r="I33" i="77"/>
  <c r="J33" i="77"/>
  <c r="K33" i="77"/>
  <c r="L33" i="77"/>
  <c r="M33" i="77"/>
  <c r="N33" i="77"/>
  <c r="O33" i="77"/>
  <c r="B34" i="77"/>
  <c r="C34" i="77"/>
  <c r="D34" i="77"/>
  <c r="E34" i="77"/>
  <c r="F34" i="77"/>
  <c r="G34" i="77"/>
  <c r="H34" i="77"/>
  <c r="I34" i="77"/>
  <c r="J34" i="77"/>
  <c r="K34" i="77"/>
  <c r="L34" i="77"/>
  <c r="M34" i="77"/>
  <c r="N34" i="77"/>
  <c r="O34" i="77"/>
  <c r="B35" i="77"/>
  <c r="C35" i="77"/>
  <c r="D35" i="77"/>
  <c r="E35" i="77"/>
  <c r="F35" i="77"/>
  <c r="G35" i="77"/>
  <c r="H35" i="77"/>
  <c r="I35" i="77"/>
  <c r="J35" i="77"/>
  <c r="K35" i="77"/>
  <c r="L35" i="77"/>
  <c r="M35" i="77"/>
  <c r="N35" i="77"/>
  <c r="O35" i="77"/>
  <c r="B36" i="77"/>
  <c r="C36" i="77"/>
  <c r="D36" i="77"/>
  <c r="E36" i="77"/>
  <c r="F36" i="77"/>
  <c r="G36" i="77"/>
  <c r="H36" i="77"/>
  <c r="I36" i="77"/>
  <c r="J36" i="77"/>
  <c r="K36" i="77"/>
  <c r="L36" i="77"/>
  <c r="M36" i="77"/>
  <c r="N36" i="77"/>
  <c r="O36" i="77"/>
  <c r="B37" i="77"/>
  <c r="C37" i="77"/>
  <c r="D37" i="77"/>
  <c r="E37" i="77"/>
  <c r="F37" i="77"/>
  <c r="G37" i="77"/>
  <c r="H37" i="77"/>
  <c r="I37" i="77"/>
  <c r="J37" i="77"/>
  <c r="K37" i="77"/>
  <c r="L37" i="77"/>
  <c r="M37" i="77"/>
  <c r="N37" i="77"/>
  <c r="O37" i="77"/>
  <c r="D38" i="77"/>
  <c r="E38" i="77"/>
  <c r="F38" i="77"/>
  <c r="G38" i="77"/>
  <c r="H38" i="77"/>
  <c r="I38" i="77"/>
  <c r="J38" i="77"/>
  <c r="K38" i="77"/>
  <c r="L38" i="77"/>
  <c r="M38" i="77"/>
  <c r="N38" i="77"/>
  <c r="O38" i="77"/>
  <c r="D39" i="77"/>
  <c r="E39" i="77"/>
  <c r="F39" i="77"/>
  <c r="G39" i="77"/>
  <c r="H39" i="77"/>
  <c r="I39" i="77"/>
  <c r="J39" i="77"/>
  <c r="K39" i="77"/>
  <c r="L39" i="77"/>
  <c r="M39" i="77"/>
  <c r="N39" i="77"/>
  <c r="O39" i="77"/>
  <c r="B40" i="77"/>
  <c r="C40" i="77"/>
  <c r="D40" i="77"/>
  <c r="E40" i="77"/>
  <c r="F40" i="77"/>
  <c r="G40" i="77"/>
  <c r="H40" i="77"/>
  <c r="I40" i="77"/>
  <c r="J40" i="77"/>
  <c r="K40" i="77"/>
  <c r="L40" i="77"/>
  <c r="M40" i="77"/>
  <c r="N40" i="77"/>
  <c r="O40" i="77"/>
  <c r="B41" i="77"/>
  <c r="C41" i="77"/>
  <c r="D41" i="77"/>
  <c r="E41" i="77"/>
  <c r="F41" i="77"/>
  <c r="G41" i="77"/>
  <c r="H41" i="77"/>
  <c r="I41" i="77"/>
  <c r="J41" i="77"/>
  <c r="K41" i="77"/>
  <c r="L41" i="77"/>
  <c r="M41" i="77"/>
  <c r="N41" i="77"/>
  <c r="O41" i="77"/>
  <c r="B42" i="77"/>
  <c r="C42" i="77"/>
  <c r="D42" i="77"/>
  <c r="E42" i="77"/>
  <c r="F42" i="77"/>
  <c r="G42" i="77"/>
  <c r="H42" i="77"/>
  <c r="I42" i="77"/>
  <c r="J42" i="77"/>
  <c r="K42" i="77"/>
  <c r="L42" i="77"/>
  <c r="M42" i="77"/>
  <c r="N42" i="77"/>
  <c r="O42" i="77"/>
  <c r="B43" i="77"/>
  <c r="C43" i="77"/>
  <c r="D43" i="77"/>
  <c r="E43" i="77"/>
  <c r="F43" i="77"/>
  <c r="G43" i="77"/>
  <c r="H43" i="77"/>
  <c r="I43" i="77"/>
  <c r="J43" i="77"/>
  <c r="K43" i="77"/>
  <c r="L43" i="77"/>
  <c r="M43" i="77"/>
  <c r="N43" i="77"/>
  <c r="O43" i="77"/>
  <c r="B44" i="77"/>
  <c r="C44" i="77"/>
  <c r="D44" i="77"/>
  <c r="E44" i="77"/>
  <c r="F44" i="77"/>
  <c r="G44" i="77"/>
  <c r="H44" i="77"/>
  <c r="I44" i="77"/>
  <c r="J44" i="77"/>
  <c r="K44" i="77"/>
  <c r="L44" i="77"/>
  <c r="M44" i="77"/>
  <c r="N44" i="77"/>
  <c r="O44" i="77"/>
  <c r="B45" i="77"/>
  <c r="C45" i="77"/>
  <c r="D45" i="77"/>
  <c r="E45" i="77"/>
  <c r="F45" i="77"/>
  <c r="G45" i="77"/>
  <c r="H45" i="77"/>
  <c r="I45" i="77"/>
  <c r="J45" i="77"/>
  <c r="K45" i="77"/>
  <c r="L45" i="77"/>
  <c r="M45" i="77"/>
  <c r="N45" i="77"/>
  <c r="O45" i="77"/>
  <c r="B50" i="77"/>
  <c r="C50" i="77"/>
  <c r="D50" i="77"/>
  <c r="E50" i="77"/>
  <c r="F50" i="77"/>
  <c r="G50" i="77"/>
  <c r="H50" i="77"/>
  <c r="I50" i="77"/>
  <c r="J50" i="77"/>
  <c r="K50" i="77"/>
  <c r="L50" i="77"/>
  <c r="M50" i="77"/>
  <c r="N50" i="77"/>
  <c r="O50" i="77"/>
  <c r="B51" i="77"/>
  <c r="C51" i="77"/>
  <c r="D51" i="77"/>
  <c r="E51" i="77"/>
  <c r="F51" i="77"/>
  <c r="G51" i="77"/>
  <c r="H51" i="77"/>
  <c r="I51" i="77"/>
  <c r="J51" i="77" a="1"/>
  <c r="K51" i="77" a="1"/>
  <c r="L51" i="77" a="1"/>
  <c r="M51" i="77" a="1"/>
  <c r="N51" i="77" a="1"/>
  <c r="O51" i="77" a="1"/>
  <c r="B52" i="77" a="1"/>
  <c r="C52" i="77" a="1"/>
  <c r="D52" i="77" a="1"/>
  <c r="E52" i="77" a="1"/>
  <c r="F52" i="77" a="1"/>
  <c r="G52" i="77" a="1"/>
  <c r="H52" i="77" a="1"/>
  <c r="I52" i="77" a="1"/>
  <c r="J52" i="77" a="1"/>
  <c r="K52" i="77" a="1"/>
  <c r="L52" i="77" a="1"/>
  <c r="M52" i="77" a="1"/>
  <c r="N52" i="77" a="1"/>
  <c r="O52" i="77" a="1"/>
  <c r="B53" i="77"/>
  <c r="C53" i="77"/>
  <c r="D53" i="77"/>
  <c r="E53" i="77"/>
  <c r="F53" i="77"/>
  <c r="G53" i="77"/>
  <c r="H53" i="77"/>
  <c r="I53" i="77"/>
  <c r="J53" i="77" a="1"/>
  <c r="K53" i="77" a="1"/>
  <c r="L53" i="77" a="1"/>
  <c r="M53" i="77" a="1"/>
  <c r="N53" i="77" a="1"/>
  <c r="O53" i="77" a="1"/>
  <c r="B54" i="77"/>
  <c r="C54" i="77"/>
  <c r="D54" i="77"/>
  <c r="E54" i="77"/>
  <c r="F54" i="77"/>
  <c r="G54" i="77"/>
  <c r="H54" i="77"/>
  <c r="I54" i="77"/>
  <c r="J54" i="77" a="1"/>
  <c r="K54" i="77" a="1"/>
  <c r="L54" i="77" a="1"/>
  <c r="M54" i="77" a="1"/>
  <c r="N54" i="77" a="1"/>
  <c r="O54" i="77" a="1"/>
  <c r="B55" i="77"/>
  <c r="C55" i="77"/>
  <c r="D55" i="77"/>
  <c r="E55" i="77"/>
  <c r="F55" i="77"/>
  <c r="G55" i="77"/>
  <c r="H55" i="77"/>
  <c r="I55" i="77"/>
  <c r="J55" i="77" a="1"/>
  <c r="K55" i="77" a="1"/>
  <c r="L55" i="77" a="1"/>
  <c r="M55" i="77" a="1"/>
  <c r="N55" i="77" a="1"/>
  <c r="O55" i="77" a="1"/>
  <c r="B56" i="77"/>
  <c r="C56" i="77"/>
  <c r="D56" i="77"/>
  <c r="E56" i="77"/>
  <c r="F56" i="77"/>
  <c r="G56" i="77"/>
  <c r="H56" i="77"/>
  <c r="I56" i="77"/>
  <c r="J56" i="77" a="1"/>
  <c r="K56" i="77" a="1"/>
  <c r="L56" i="77" a="1"/>
  <c r="M56" i="77" a="1"/>
  <c r="N56" i="77" a="1"/>
  <c r="O56" i="77" a="1"/>
  <c r="B57" i="77"/>
  <c r="C57" i="77"/>
  <c r="D57" i="77"/>
  <c r="E57" i="77"/>
  <c r="F57" i="77"/>
  <c r="G57" i="77"/>
  <c r="H57" i="77"/>
  <c r="I57" i="77"/>
  <c r="J57" i="77" a="1"/>
  <c r="K57" i="77" a="1"/>
  <c r="L57" i="77" a="1"/>
  <c r="M57" i="77" a="1"/>
  <c r="N57" i="77" a="1"/>
  <c r="O57" i="77" a="1"/>
  <c r="B58" i="77"/>
  <c r="C58" i="77"/>
  <c r="D58" i="77"/>
  <c r="E58" i="77"/>
  <c r="F58" i="77"/>
  <c r="G58" i="77"/>
  <c r="H58" i="77"/>
  <c r="I58" i="77" a="1"/>
  <c r="J58" i="77" a="1"/>
  <c r="K58" i="77" a="1"/>
  <c r="L58" i="77" a="1"/>
  <c r="M58" i="77" a="1"/>
  <c r="N58" i="77" a="1"/>
  <c r="O58" i="77" a="1"/>
  <c r="B59" i="77"/>
  <c r="C59" i="77"/>
  <c r="D59" i="77"/>
  <c r="E59" i="77"/>
  <c r="F59" i="77"/>
  <c r="G59" i="77"/>
  <c r="H59" i="77"/>
  <c r="I59" i="77" a="1"/>
  <c r="J59" i="77" a="1"/>
  <c r="K59" i="77" a="1"/>
  <c r="L59" i="77" a="1"/>
  <c r="M59" i="77" a="1"/>
  <c r="N59" i="77" a="1"/>
  <c r="O59" i="77" a="1"/>
  <c r="D60" i="77"/>
  <c r="E60" i="77"/>
  <c r="F60" i="77"/>
  <c r="G60" i="77"/>
  <c r="H60" i="77"/>
  <c r="I60" i="77"/>
  <c r="J60" i="77" a="1"/>
  <c r="K60" i="77" a="1"/>
  <c r="L60" i="77" a="1"/>
  <c r="M60" i="77" a="1"/>
  <c r="N60" i="77" a="1"/>
  <c r="O60" i="77" a="1"/>
  <c r="D61" i="77"/>
  <c r="E61" i="77"/>
  <c r="F61" i="77"/>
  <c r="G61" i="77"/>
  <c r="H61" i="77"/>
  <c r="I61" i="77"/>
  <c r="J61" i="77" a="1"/>
  <c r="K61" i="77" a="1"/>
  <c r="L61" i="77" a="1"/>
  <c r="M61" i="77" a="1"/>
  <c r="N61" i="77" a="1"/>
  <c r="O61" i="77" a="1"/>
  <c r="B62" i="77"/>
  <c r="C62" i="77"/>
  <c r="D62" i="77"/>
  <c r="E62" i="77"/>
  <c r="F62" i="77"/>
  <c r="G62" i="77"/>
  <c r="H62" i="77"/>
  <c r="I62" i="77" a="1"/>
  <c r="J62" i="77" a="1"/>
  <c r="K62" i="77" a="1"/>
  <c r="L62" i="77" a="1"/>
  <c r="M62" i="77" a="1"/>
  <c r="N62" i="77" a="1"/>
  <c r="O62" i="77" a="1"/>
  <c r="B63" i="77"/>
  <c r="C63" i="77"/>
  <c r="D63" i="77"/>
  <c r="E63" i="77"/>
  <c r="F63" i="77"/>
  <c r="G63" i="77"/>
  <c r="H63" i="77"/>
  <c r="I63" i="77" a="1"/>
  <c r="J63" i="77" a="1"/>
  <c r="K63" i="77" a="1"/>
  <c r="L63" i="77" a="1"/>
  <c r="M63" i="77" a="1"/>
  <c r="N63" i="77" a="1"/>
  <c r="O63" i="77" a="1"/>
  <c r="B64" i="77"/>
  <c r="C64" i="77"/>
  <c r="D64" i="77"/>
  <c r="E64" i="77"/>
  <c r="F64" i="77"/>
  <c r="G64" i="77"/>
  <c r="H64" i="77" a="1"/>
  <c r="I64" i="77" a="1"/>
  <c r="J64" i="77" a="1"/>
  <c r="K64" i="77" a="1"/>
  <c r="L64" i="77" a="1"/>
  <c r="M64" i="77" a="1"/>
  <c r="N64" i="77" a="1"/>
  <c r="O64" i="77" a="1"/>
  <c r="B65" i="77"/>
  <c r="C65" i="77"/>
  <c r="D65" i="77"/>
  <c r="E65" i="77"/>
  <c r="F65" i="77"/>
  <c r="G65" i="77"/>
  <c r="H65" i="77"/>
  <c r="I65" i="77" a="1"/>
  <c r="J65" i="77" a="1"/>
  <c r="K65" i="77" a="1"/>
  <c r="L65" i="77" a="1"/>
  <c r="M65" i="77" a="1"/>
  <c r="N65" i="77" a="1"/>
  <c r="O65" i="77" a="1"/>
  <c r="B66" i="77"/>
  <c r="C66" i="77"/>
  <c r="D66" i="77"/>
  <c r="E66" i="77"/>
  <c r="F66" i="77"/>
  <c r="G66" i="77"/>
  <c r="H66" i="77"/>
  <c r="I66" i="77" a="1"/>
  <c r="J66" i="77" a="1"/>
  <c r="K66" i="77" a="1"/>
  <c r="L66" i="77" a="1"/>
  <c r="M66" i="77" a="1"/>
  <c r="N66" i="77" a="1"/>
  <c r="O66" i="77" a="1"/>
  <c r="B67" i="77"/>
  <c r="C67" i="77"/>
  <c r="D67" i="77"/>
  <c r="E67" i="77"/>
  <c r="F67" i="77"/>
  <c r="G67" i="77"/>
  <c r="H67" i="77"/>
  <c r="I67" i="77" a="1"/>
  <c r="J67" i="77" a="1"/>
  <c r="K67" i="77" a="1"/>
  <c r="L67" i="77" a="1"/>
  <c r="M67" i="77" a="1"/>
  <c r="N67" i="77" a="1"/>
  <c r="O67" i="77" a="1"/>
  <c r="B70" i="77" a="1"/>
  <c r="C70" i="77" a="1"/>
  <c r="D70" i="77" a="1"/>
  <c r="E70" i="77" a="1"/>
  <c r="F70" i="77" a="1"/>
  <c r="G70" i="77" a="1"/>
  <c r="H70" i="77" a="1"/>
  <c r="I70" i="77" a="1"/>
  <c r="J70" i="77" a="1"/>
  <c r="K70" i="77" a="1"/>
  <c r="L70" i="77" a="1"/>
  <c r="M70" i="77" a="1"/>
  <c r="N70" i="77" a="1"/>
  <c r="O70" i="77" a="1"/>
  <c r="B71" i="77" a="1"/>
  <c r="C71" i="77" a="1"/>
  <c r="D71" i="77" a="1"/>
  <c r="E71" i="77" a="1"/>
  <c r="F71" i="77" a="1"/>
  <c r="G71" i="77" a="1"/>
  <c r="H71" i="77" a="1"/>
  <c r="I71" i="77" a="1"/>
  <c r="J71" i="77" a="1"/>
  <c r="K71" i="77" a="1"/>
  <c r="L71" i="77" a="1"/>
  <c r="M71" i="77" a="1"/>
  <c r="N71" i="77" a="1"/>
  <c r="O71" i="77" a="1"/>
  <c r="B72" i="77" a="1"/>
  <c r="C72" i="77" a="1"/>
  <c r="D72" i="77" a="1"/>
  <c r="E72" i="77" a="1"/>
  <c r="F72" i="77" a="1"/>
  <c r="G72" i="77" a="1"/>
  <c r="H72" i="77" a="1"/>
  <c r="I72" i="77" a="1"/>
  <c r="J72" i="77" a="1"/>
  <c r="K72" i="77" a="1"/>
  <c r="L72" i="77" a="1"/>
  <c r="M72" i="77" a="1"/>
  <c r="N72" i="77" a="1"/>
  <c r="O72" i="77" a="1"/>
  <c r="B73" i="77" a="1"/>
  <c r="C73" i="77" a="1"/>
  <c r="D73" i="77" a="1"/>
  <c r="E73" i="77" a="1"/>
  <c r="F73" i="77" a="1"/>
  <c r="G73" i="77" a="1"/>
  <c r="H73" i="77" a="1"/>
  <c r="I73" i="77" a="1"/>
  <c r="J73" i="77" a="1"/>
  <c r="K73" i="77" a="1"/>
  <c r="L73" i="77" a="1"/>
  <c r="M73" i="77" a="1"/>
  <c r="N73" i="77" a="1"/>
  <c r="O73" i="77" a="1"/>
  <c r="B74" i="77" a="1"/>
  <c r="C74" i="77" a="1"/>
  <c r="D74" i="77" a="1"/>
  <c r="E74" i="77" a="1"/>
  <c r="F74" i="77" a="1"/>
  <c r="G74" i="77" a="1"/>
  <c r="H74" i="77" a="1"/>
  <c r="I74" i="77" a="1"/>
  <c r="J74" i="77" a="1"/>
  <c r="K74" i="77" a="1"/>
  <c r="L74" i="77" a="1"/>
  <c r="M74" i="77" a="1"/>
  <c r="N74" i="77" a="1"/>
  <c r="O74" i="77" a="1"/>
  <c r="B75" i="77" a="1"/>
  <c r="C75" i="77" a="1"/>
  <c r="D75" i="77" a="1"/>
  <c r="E75" i="77" a="1"/>
  <c r="F75" i="77" a="1"/>
  <c r="G75" i="77" a="1"/>
  <c r="H75" i="77" a="1"/>
  <c r="I75" i="77" a="1"/>
  <c r="J75" i="77" a="1"/>
  <c r="K75" i="77" a="1"/>
  <c r="L75" i="77" a="1"/>
  <c r="M75" i="77" a="1"/>
  <c r="N75" i="77" a="1"/>
  <c r="O75" i="77" a="1"/>
  <c r="B76" i="77" a="1"/>
  <c r="C76" i="77" a="1"/>
  <c r="D76" i="77" a="1"/>
  <c r="E76" i="77" a="1"/>
  <c r="F76" i="77" a="1"/>
  <c r="G76" i="77" a="1"/>
  <c r="H76" i="77" a="1"/>
  <c r="I76" i="77" a="1"/>
  <c r="J76" i="77" a="1"/>
  <c r="K76" i="77" a="1"/>
  <c r="L76" i="77" a="1"/>
  <c r="M76" i="77" a="1"/>
  <c r="N76" i="77" a="1"/>
  <c r="O76" i="77" a="1"/>
  <c r="B77" i="77" a="1"/>
  <c r="C77" i="77" a="1"/>
  <c r="D77" i="77" a="1"/>
  <c r="E77" i="77" a="1"/>
  <c r="F77" i="77" a="1"/>
  <c r="G77" i="77" a="1"/>
  <c r="H77" i="77" a="1"/>
  <c r="I77" i="77" a="1"/>
  <c r="J77" i="77" a="1"/>
  <c r="K77" i="77" a="1"/>
  <c r="L77" i="77" a="1"/>
  <c r="M77" i="77" a="1"/>
  <c r="N77" i="77" a="1"/>
  <c r="O77" i="77" a="1"/>
  <c r="B78" i="77" a="1"/>
  <c r="C78" i="77" a="1"/>
  <c r="D78" i="77" a="1"/>
  <c r="E78" i="77" a="1"/>
  <c r="F78" i="77" a="1"/>
  <c r="G78" i="77" a="1"/>
  <c r="H78" i="77" a="1"/>
  <c r="I78" i="77" a="1"/>
  <c r="J78" i="77" a="1"/>
  <c r="K78" i="77" a="1"/>
  <c r="L78" i="77" a="1"/>
  <c r="M78" i="77" a="1"/>
  <c r="N78" i="77" a="1"/>
  <c r="O78" i="77" a="1"/>
  <c r="B79" i="77" a="1"/>
  <c r="C79" i="77" a="1"/>
  <c r="D79" i="77" a="1"/>
  <c r="E79" i="77" a="1"/>
  <c r="F79" i="77" a="1"/>
  <c r="G79" i="77" a="1"/>
  <c r="H79" i="77" a="1"/>
  <c r="I79" i="77" a="1"/>
  <c r="J79" i="77" a="1"/>
  <c r="K79" i="77" a="1"/>
  <c r="L79" i="77" a="1"/>
  <c r="M79" i="77" a="1"/>
  <c r="N79" i="77" a="1"/>
  <c r="O79" i="77" a="1"/>
  <c r="D80" i="77" a="1"/>
  <c r="E80" i="77" a="1"/>
  <c r="F80" i="77" a="1"/>
  <c r="G80" i="77" a="1"/>
  <c r="H80" i="77" a="1"/>
  <c r="I80" i="77" a="1"/>
  <c r="J80" i="77" a="1"/>
  <c r="K80" i="77" a="1"/>
  <c r="L80" i="77" a="1"/>
  <c r="M80" i="77" a="1"/>
  <c r="N80" i="77" a="1"/>
  <c r="O80" i="77" a="1"/>
  <c r="D81" i="77" a="1"/>
  <c r="E81" i="77" a="1"/>
  <c r="F81" i="77" a="1"/>
  <c r="G81" i="77" a="1"/>
  <c r="H81" i="77" a="1"/>
  <c r="I81" i="77" a="1"/>
  <c r="J81" i="77" a="1"/>
  <c r="K81" i="77" a="1"/>
  <c r="L81" i="77" a="1"/>
  <c r="M81" i="77" a="1"/>
  <c r="N81" i="77" a="1"/>
  <c r="O81" i="77" a="1"/>
  <c r="B82" i="77" a="1"/>
  <c r="C82" i="77" a="1"/>
  <c r="D82" i="77" a="1"/>
  <c r="E82" i="77" a="1"/>
  <c r="F82" i="77" a="1"/>
  <c r="G82" i="77" a="1"/>
  <c r="H82" i="77" a="1"/>
  <c r="I82" i="77" a="1"/>
  <c r="J82" i="77" a="1"/>
  <c r="K82" i="77" a="1"/>
  <c r="L82" i="77" a="1"/>
  <c r="M82" i="77" a="1"/>
  <c r="N82" i="77" a="1"/>
  <c r="O82" i="77" a="1"/>
  <c r="B83" i="77" a="1"/>
  <c r="C83" i="77" a="1"/>
  <c r="D83" i="77" a="1"/>
  <c r="E83" i="77" a="1"/>
  <c r="F83" i="77" a="1"/>
  <c r="G83" i="77" a="1"/>
  <c r="H83" i="77" a="1"/>
  <c r="I83" i="77" a="1"/>
  <c r="J83" i="77" a="1"/>
  <c r="K83" i="77" a="1"/>
  <c r="L83" i="77" a="1"/>
  <c r="M83" i="77" a="1"/>
  <c r="N83" i="77" a="1"/>
  <c r="O83" i="77" a="1"/>
  <c r="B84" i="77" a="1"/>
  <c r="C84" i="77" a="1"/>
  <c r="D84" i="77" a="1"/>
  <c r="E84" i="77" a="1"/>
  <c r="F84" i="77" a="1"/>
  <c r="G84" i="77" a="1"/>
  <c r="H84" i="77" a="1"/>
  <c r="I84" i="77" a="1"/>
  <c r="J84" i="77" a="1"/>
  <c r="K84" i="77" a="1"/>
  <c r="L84" i="77" a="1"/>
  <c r="M84" i="77" a="1"/>
  <c r="N84" i="77" a="1"/>
  <c r="O84" i="77" a="1"/>
  <c r="B85" i="77" a="1"/>
  <c r="C85" i="77" a="1"/>
  <c r="D85" i="77" a="1"/>
  <c r="E85" i="77" a="1"/>
  <c r="F85" i="77" a="1"/>
  <c r="G85" i="77" a="1"/>
  <c r="H85" i="77" a="1"/>
  <c r="I85" i="77" a="1"/>
  <c r="J85" i="77" a="1"/>
  <c r="K85" i="77" a="1"/>
  <c r="L85" i="77" a="1"/>
  <c r="M85" i="77" a="1"/>
  <c r="N85" i="77" a="1"/>
  <c r="O85" i="77" a="1"/>
  <c r="B86" i="77" a="1"/>
  <c r="C86" i="77" a="1"/>
  <c r="D86" i="77" a="1"/>
  <c r="E86" i="77" a="1"/>
  <c r="F86" i="77" a="1"/>
  <c r="G86" i="77" a="1"/>
  <c r="H86" i="77" a="1"/>
  <c r="I86" i="77" a="1"/>
  <c r="J86" i="77" a="1"/>
  <c r="K86" i="77" a="1"/>
  <c r="L86" i="77" a="1"/>
  <c r="M86" i="77" a="1"/>
  <c r="N86" i="77" a="1"/>
  <c r="O86" i="77" a="1"/>
  <c r="B87" i="77" a="1"/>
  <c r="C87" i="77" a="1"/>
  <c r="D87" i="77" a="1"/>
  <c r="E87" i="77" a="1"/>
  <c r="F87" i="77" a="1"/>
  <c r="G87" i="77" a="1"/>
  <c r="H87" i="77" a="1"/>
  <c r="I87" i="77" a="1"/>
  <c r="J87" i="77" a="1"/>
  <c r="K87" i="77" a="1"/>
  <c r="L87" i="77" a="1"/>
  <c r="M87" i="77" a="1"/>
  <c r="N87" i="77" a="1"/>
  <c r="O87" i="77" a="1"/>
  <c r="B90" i="77" a="1"/>
  <c r="C90" i="77" a="1"/>
  <c r="D90" i="77" a="1"/>
  <c r="E90" i="77" a="1"/>
  <c r="F90" i="77" a="1"/>
  <c r="G90" i="77" a="1"/>
  <c r="H90" i="77" a="1"/>
  <c r="I90" i="77" a="1"/>
  <c r="J90" i="77" a="1"/>
  <c r="K90" i="77" a="1"/>
  <c r="L90" i="77" a="1"/>
  <c r="M90" i="77" a="1"/>
  <c r="N90" i="77" a="1"/>
  <c r="O90" i="77" a="1"/>
  <c r="B91" i="77" a="1"/>
  <c r="C91" i="77" a="1"/>
  <c r="D91" i="77" a="1"/>
  <c r="E91" i="77" a="1"/>
  <c r="F91" i="77" a="1"/>
  <c r="G91" i="77" a="1"/>
  <c r="H91" i="77" a="1"/>
  <c r="I91" i="77" a="1"/>
  <c r="J91" i="77" a="1"/>
  <c r="K91" i="77" a="1"/>
  <c r="L91" i="77" a="1"/>
  <c r="M91" i="77" a="1"/>
  <c r="N91" i="77" a="1"/>
  <c r="O91" i="77" a="1"/>
  <c r="B92" i="77" a="1"/>
  <c r="C92" i="77" a="1"/>
  <c r="D92" i="77" a="1"/>
  <c r="E92" i="77" a="1"/>
  <c r="F92" i="77" a="1"/>
  <c r="G92" i="77" a="1"/>
  <c r="H92" i="77" a="1"/>
  <c r="I92" i="77" a="1"/>
  <c r="J92" i="77" a="1"/>
  <c r="K92" i="77" a="1"/>
  <c r="L92" i="77" a="1"/>
  <c r="M92" i="77" a="1"/>
  <c r="N92" i="77" a="1"/>
  <c r="O92" i="77" a="1"/>
  <c r="B93" i="77" a="1"/>
  <c r="C93" i="77" a="1"/>
  <c r="D93" i="77" a="1"/>
  <c r="E93" i="77" a="1"/>
  <c r="F93" i="77" a="1"/>
  <c r="G93" i="77" a="1"/>
  <c r="H93" i="77" a="1"/>
  <c r="I93" i="77" a="1"/>
  <c r="J93" i="77" a="1"/>
  <c r="K93" i="77" a="1"/>
  <c r="L93" i="77" a="1"/>
  <c r="M93" i="77" a="1"/>
  <c r="N93" i="77" a="1"/>
  <c r="O93" i="77" a="1"/>
  <c r="B94" i="77" a="1"/>
  <c r="C94" i="77" a="1"/>
  <c r="D94" i="77" a="1"/>
  <c r="E94" i="77" a="1"/>
  <c r="F94" i="77" a="1"/>
  <c r="G94" i="77" a="1"/>
  <c r="H94" i="77" a="1"/>
  <c r="I94" i="77" a="1"/>
  <c r="J94" i="77" a="1"/>
  <c r="K94" i="77" a="1"/>
  <c r="L94" i="77" a="1"/>
  <c r="M94" i="77" a="1"/>
  <c r="N94" i="77" a="1"/>
  <c r="O94" i="77" a="1"/>
  <c r="B95" i="77" a="1"/>
  <c r="C95" i="77" a="1"/>
  <c r="D95" i="77" a="1"/>
  <c r="E95" i="77" a="1"/>
  <c r="F95" i="77" a="1"/>
  <c r="G95" i="77" a="1"/>
  <c r="H95" i="77" a="1"/>
  <c r="I95" i="77" a="1"/>
  <c r="J95" i="77" a="1"/>
  <c r="K95" i="77" a="1"/>
  <c r="L95" i="77" a="1"/>
  <c r="M95" i="77" a="1"/>
  <c r="N95" i="77" a="1"/>
  <c r="O95" i="77" a="1"/>
  <c r="B96" i="77" a="1"/>
  <c r="C96" i="77" a="1"/>
  <c r="D96" i="77" a="1"/>
  <c r="E96" i="77" a="1"/>
  <c r="F96" i="77" a="1"/>
  <c r="G96" i="77" a="1"/>
  <c r="H96" i="77" a="1"/>
  <c r="I96" i="77" a="1"/>
  <c r="J96" i="77" a="1"/>
  <c r="K96" i="77" a="1"/>
  <c r="L96" i="77" a="1"/>
  <c r="M96" i="77" a="1"/>
  <c r="N96" i="77" a="1"/>
  <c r="O96" i="77" a="1"/>
  <c r="B97" i="77" a="1"/>
  <c r="C97" i="77" a="1"/>
  <c r="D97" i="77" a="1"/>
  <c r="E97" i="77" a="1"/>
  <c r="F97" i="77" a="1"/>
  <c r="G97" i="77" a="1"/>
  <c r="H97" i="77" a="1"/>
  <c r="I97" i="77" a="1"/>
  <c r="J97" i="77" a="1"/>
  <c r="K97" i="77" a="1"/>
  <c r="L97" i="77" a="1"/>
  <c r="M97" i="77" a="1"/>
  <c r="N97" i="77" a="1"/>
  <c r="O97" i="77" a="1"/>
  <c r="B98" i="77" a="1"/>
  <c r="C98" i="77" a="1"/>
  <c r="D98" i="77" a="1"/>
  <c r="E98" i="77" a="1"/>
  <c r="F98" i="77" a="1"/>
  <c r="G98" i="77" a="1"/>
  <c r="H98" i="77" a="1"/>
  <c r="I98" i="77" a="1"/>
  <c r="J98" i="77" a="1"/>
  <c r="K98" i="77" a="1"/>
  <c r="L98" i="77" a="1"/>
  <c r="M98" i="77" a="1"/>
  <c r="N98" i="77" a="1"/>
  <c r="O98" i="77" a="1"/>
  <c r="B99" i="77" a="1"/>
  <c r="C99" i="77" a="1"/>
  <c r="D99" i="77" a="1"/>
  <c r="E99" i="77" a="1"/>
  <c r="F99" i="77" a="1"/>
  <c r="G99" i="77" a="1"/>
  <c r="H99" i="77" a="1"/>
  <c r="I99" i="77" a="1"/>
  <c r="J99" i="77" a="1"/>
  <c r="K99" i="77" a="1"/>
  <c r="L99" i="77" a="1"/>
  <c r="M99" i="77" a="1"/>
  <c r="N99" i="77" a="1"/>
  <c r="O99" i="77" a="1"/>
  <c r="D100" i="77" a="1"/>
  <c r="E100" i="77" a="1"/>
  <c r="F100" i="77" a="1"/>
  <c r="G100" i="77" a="1"/>
  <c r="H100" i="77" a="1"/>
  <c r="I100" i="77" a="1"/>
  <c r="J100" i="77" a="1"/>
  <c r="K100" i="77" a="1"/>
  <c r="L100" i="77" a="1"/>
  <c r="M100" i="77" a="1"/>
  <c r="N100" i="77" a="1"/>
  <c r="O100" i="77" a="1"/>
  <c r="D101" i="77" a="1"/>
  <c r="E101" i="77" a="1"/>
  <c r="F101" i="77" a="1"/>
  <c r="G101" i="77" a="1"/>
  <c r="H101" i="77" a="1"/>
  <c r="I101" i="77" a="1"/>
  <c r="J101" i="77" a="1"/>
  <c r="K101" i="77" a="1"/>
  <c r="L101" i="77" a="1"/>
  <c r="M101" i="77" a="1"/>
  <c r="N101" i="77" a="1"/>
  <c r="O101" i="77" a="1"/>
  <c r="B102" i="77" a="1"/>
  <c r="C102" i="77" a="1"/>
  <c r="D102" i="77" a="1"/>
  <c r="E102" i="77" a="1"/>
  <c r="F102" i="77" a="1"/>
  <c r="G102" i="77" a="1"/>
  <c r="H102" i="77" a="1"/>
  <c r="I102" i="77" a="1"/>
  <c r="J102" i="77" a="1"/>
  <c r="K102" i="77" a="1"/>
  <c r="L102" i="77" a="1"/>
  <c r="M102" i="77" a="1"/>
  <c r="N102" i="77" a="1"/>
  <c r="O102" i="77" a="1"/>
  <c r="B103" i="77" a="1"/>
  <c r="C103" i="77" a="1"/>
  <c r="D103" i="77" a="1"/>
  <c r="E103" i="77" a="1"/>
  <c r="F103" i="77" a="1"/>
  <c r="G103" i="77" a="1"/>
  <c r="H103" i="77" a="1"/>
  <c r="I103" i="77" a="1"/>
  <c r="J103" i="77" a="1"/>
  <c r="K103" i="77" a="1"/>
  <c r="L103" i="77" a="1"/>
  <c r="M103" i="77" a="1"/>
  <c r="N103" i="77" a="1"/>
  <c r="O103" i="77" a="1"/>
  <c r="B104" i="77" a="1"/>
  <c r="C104" i="77" a="1"/>
  <c r="D104" i="77" a="1"/>
  <c r="E104" i="77" a="1"/>
  <c r="F104" i="77" a="1"/>
  <c r="G104" i="77" a="1"/>
  <c r="H104" i="77" a="1"/>
  <c r="I104" i="77" a="1"/>
  <c r="J104" i="77" a="1"/>
  <c r="K104" i="77" a="1"/>
  <c r="L104" i="77" a="1"/>
  <c r="M104" i="77" a="1"/>
  <c r="N104" i="77" a="1"/>
  <c r="O104" i="77" a="1"/>
  <c r="B105" i="77" a="1"/>
  <c r="C105" i="77" a="1"/>
  <c r="D105" i="77" a="1"/>
  <c r="E105" i="77" a="1"/>
  <c r="F105" i="77" a="1"/>
  <c r="G105" i="77" a="1"/>
  <c r="H105" i="77" a="1"/>
  <c r="I105" i="77" a="1"/>
  <c r="J105" i="77" a="1"/>
  <c r="K105" i="77" a="1"/>
  <c r="L105" i="77" a="1"/>
  <c r="M105" i="77" a="1"/>
  <c r="N105" i="77" a="1"/>
  <c r="O105" i="77" a="1"/>
  <c r="B106" i="77" a="1"/>
  <c r="C106" i="77" a="1"/>
  <c r="D106" i="77" a="1"/>
  <c r="E106" i="77" a="1"/>
  <c r="F106" i="77" a="1"/>
  <c r="G106" i="77" a="1"/>
  <c r="H106" i="77" a="1"/>
  <c r="I106" i="77" a="1"/>
  <c r="J106" i="77" a="1"/>
  <c r="K106" i="77" a="1"/>
  <c r="L106" i="77" a="1"/>
  <c r="M106" i="77" a="1"/>
  <c r="N106" i="77" a="1"/>
  <c r="O106" i="77" a="1"/>
  <c r="B107" i="77" a="1"/>
  <c r="C107" i="77" a="1"/>
  <c r="D107" i="77" a="1"/>
  <c r="E107" i="77" a="1"/>
  <c r="F107" i="77" a="1"/>
  <c r="G107" i="77" a="1"/>
  <c r="H107" i="77" a="1"/>
  <c r="I107" i="77" a="1"/>
  <c r="J107" i="77" a="1"/>
  <c r="K107" i="77" a="1"/>
  <c r="L107" i="77" a="1"/>
  <c r="M107" i="77" a="1"/>
  <c r="N107" i="77" a="1"/>
  <c r="O107" i="77" a="1"/>
  <c r="B110" i="77"/>
  <c r="C110" i="77"/>
  <c r="D110" i="77"/>
  <c r="E110" i="77"/>
  <c r="F110" i="77"/>
  <c r="G110" i="77"/>
  <c r="H110" i="77"/>
  <c r="I110" i="77"/>
  <c r="J110" i="77"/>
  <c r="K110" i="77"/>
  <c r="L110" i="77"/>
  <c r="M110" i="77"/>
  <c r="N110" i="77"/>
  <c r="O110" i="77"/>
  <c r="B111" i="77"/>
  <c r="C111" i="77"/>
  <c r="D111" i="77"/>
  <c r="E111" i="77"/>
  <c r="F111" i="77"/>
  <c r="G111" i="77"/>
  <c r="H111" i="77"/>
  <c r="I111" i="77"/>
  <c r="J111" i="77"/>
  <c r="K111" i="77"/>
  <c r="L111" i="77"/>
  <c r="M111" i="77"/>
  <c r="N111" i="77"/>
  <c r="O111" i="77"/>
  <c r="B112" i="77"/>
  <c r="C112" i="77"/>
  <c r="D112" i="77"/>
  <c r="E112" i="77"/>
  <c r="F112" i="77"/>
  <c r="G112" i="77"/>
  <c r="H112" i="77"/>
  <c r="I112" i="77"/>
  <c r="J112" i="77"/>
  <c r="K112" i="77"/>
  <c r="L112" i="77"/>
  <c r="M112" i="77"/>
  <c r="N112" i="77"/>
  <c r="O112" i="77"/>
  <c r="B113" i="77"/>
  <c r="C113" i="77"/>
  <c r="D113" i="77"/>
  <c r="E113" i="77"/>
  <c r="F113" i="77"/>
  <c r="G113" i="77"/>
  <c r="H113" i="77"/>
  <c r="I113" i="77"/>
  <c r="J113" i="77"/>
  <c r="K113" i="77"/>
  <c r="L113" i="77"/>
  <c r="M113" i="77"/>
  <c r="N113" i="77"/>
  <c r="O113" i="77"/>
  <c r="B114" i="77"/>
  <c r="C114" i="77"/>
  <c r="D114" i="77"/>
  <c r="E114" i="77"/>
  <c r="F114" i="77"/>
  <c r="G114" i="77"/>
  <c r="H114" i="77"/>
  <c r="I114" i="77"/>
  <c r="J114" i="77"/>
  <c r="K114" i="77"/>
  <c r="L114" i="77"/>
  <c r="M114" i="77"/>
  <c r="N114" i="77"/>
  <c r="O114" i="77"/>
  <c r="B115" i="77"/>
  <c r="C115" i="77"/>
  <c r="D115" i="77"/>
  <c r="E115" i="77"/>
  <c r="F115" i="77"/>
  <c r="G115" i="77"/>
  <c r="H115" i="77"/>
  <c r="I115" i="77"/>
  <c r="J115" i="77"/>
  <c r="K115" i="77"/>
  <c r="L115" i="77"/>
  <c r="M115" i="77"/>
  <c r="N115" i="77"/>
  <c r="O115" i="77"/>
  <c r="B116" i="77"/>
  <c r="C116" i="77"/>
  <c r="D116" i="77"/>
  <c r="E116" i="77"/>
  <c r="F116" i="77"/>
  <c r="G116" i="77"/>
  <c r="H116" i="77"/>
  <c r="I116" i="77"/>
  <c r="J116" i="77"/>
  <c r="K116" i="77"/>
  <c r="L116" i="77"/>
  <c r="M116" i="77"/>
  <c r="N116" i="77"/>
  <c r="O116" i="77"/>
  <c r="B117" i="77"/>
  <c r="C117" i="77"/>
  <c r="D117" i="77"/>
  <c r="E117" i="77"/>
  <c r="F117" i="77"/>
  <c r="G117" i="77"/>
  <c r="H117" i="77"/>
  <c r="I117" i="77"/>
  <c r="J117" i="77"/>
  <c r="K117" i="77"/>
  <c r="L117" i="77"/>
  <c r="M117" i="77"/>
  <c r="N117" i="77"/>
  <c r="O117" i="77"/>
  <c r="B118" i="77"/>
  <c r="C118" i="77"/>
  <c r="D118" i="77"/>
  <c r="E118" i="77"/>
  <c r="F118" i="77"/>
  <c r="G118" i="77"/>
  <c r="H118" i="77"/>
  <c r="I118" i="77"/>
  <c r="J118" i="77"/>
  <c r="K118" i="77"/>
  <c r="L118" i="77"/>
  <c r="M118" i="77"/>
  <c r="N118" i="77"/>
  <c r="O118" i="77"/>
  <c r="B119" i="77"/>
  <c r="C119" i="77"/>
  <c r="D119" i="77"/>
  <c r="E119" i="77"/>
  <c r="F119" i="77"/>
  <c r="G119" i="77"/>
  <c r="H119" i="77"/>
  <c r="I119" i="77"/>
  <c r="J119" i="77"/>
  <c r="K119" i="77"/>
  <c r="L119" i="77"/>
  <c r="M119" i="77"/>
  <c r="N119" i="77"/>
  <c r="O119" i="77"/>
  <c r="D120" i="77"/>
  <c r="E120" i="77"/>
  <c r="F120" i="77"/>
  <c r="G120" i="77"/>
  <c r="H120" i="77"/>
  <c r="I120" i="77"/>
  <c r="J120" i="77"/>
  <c r="K120" i="77"/>
  <c r="L120" i="77"/>
  <c r="M120" i="77"/>
  <c r="N120" i="77"/>
  <c r="O120" i="77"/>
  <c r="D121" i="77"/>
  <c r="E121" i="77"/>
  <c r="F121" i="77"/>
  <c r="G121" i="77"/>
  <c r="H121" i="77"/>
  <c r="I121" i="77"/>
  <c r="J121" i="77"/>
  <c r="K121" i="77"/>
  <c r="L121" i="77"/>
  <c r="M121" i="77"/>
  <c r="N121" i="77"/>
  <c r="O121" i="77"/>
  <c r="B122" i="77"/>
  <c r="C122" i="77"/>
  <c r="D122" i="77"/>
  <c r="E122" i="77"/>
  <c r="F122" i="77"/>
  <c r="G122" i="77"/>
  <c r="H122" i="77"/>
  <c r="I122" i="77"/>
  <c r="J122" i="77"/>
  <c r="K122" i="77"/>
  <c r="L122" i="77"/>
  <c r="M122" i="77"/>
  <c r="N122" i="77"/>
  <c r="O122" i="77"/>
  <c r="B123" i="77"/>
  <c r="C123" i="77"/>
  <c r="D123" i="77"/>
  <c r="E123" i="77"/>
  <c r="F123" i="77"/>
  <c r="G123" i="77"/>
  <c r="H123" i="77"/>
  <c r="I123" i="77"/>
  <c r="J123" i="77"/>
  <c r="K123" i="77"/>
  <c r="L123" i="77"/>
  <c r="M123" i="77"/>
  <c r="N123" i="77"/>
  <c r="O123" i="77"/>
  <c r="B124" i="77"/>
  <c r="C124" i="77"/>
  <c r="D124" i="77"/>
  <c r="E124" i="77"/>
  <c r="F124" i="77"/>
  <c r="G124" i="77"/>
  <c r="H124" i="77"/>
  <c r="I124" i="77"/>
  <c r="J124" i="77"/>
  <c r="K124" i="77"/>
  <c r="L124" i="77"/>
  <c r="M124" i="77"/>
  <c r="N124" i="77"/>
  <c r="O124" i="77"/>
  <c r="B125" i="77"/>
  <c r="C125" i="77"/>
  <c r="D125" i="77"/>
  <c r="E125" i="77"/>
  <c r="F125" i="77"/>
  <c r="G125" i="77"/>
  <c r="H125" i="77"/>
  <c r="I125" i="77"/>
  <c r="J125" i="77"/>
  <c r="K125" i="77"/>
  <c r="L125" i="77"/>
  <c r="M125" i="77"/>
  <c r="N125" i="77"/>
  <c r="O125" i="77"/>
  <c r="B126" i="77"/>
  <c r="C126" i="77"/>
  <c r="D126" i="77"/>
  <c r="E126" i="77"/>
  <c r="F126" i="77"/>
  <c r="G126" i="77"/>
  <c r="H126" i="77"/>
  <c r="I126" i="77"/>
  <c r="J126" i="77"/>
  <c r="K126" i="77"/>
  <c r="L126" i="77"/>
  <c r="M126" i="77"/>
  <c r="N126" i="77"/>
  <c r="O126" i="77"/>
  <c r="B127" i="77"/>
  <c r="C127" i="77"/>
  <c r="D127" i="77"/>
  <c r="E127" i="77"/>
  <c r="F127" i="77"/>
  <c r="G127" i="77"/>
  <c r="H127" i="77"/>
  <c r="I127" i="77"/>
  <c r="J127" i="77"/>
  <c r="K127" i="77"/>
  <c r="L127" i="77"/>
  <c r="M127" i="77"/>
  <c r="N127" i="77"/>
  <c r="O127" i="77"/>
  <c r="C31" i="15"/>
  <c r="C32" i="15"/>
  <c r="C33" i="15"/>
  <c r="C34" i="15"/>
  <c r="C35" i="15"/>
  <c r="C36" i="15"/>
  <c r="C37" i="15"/>
  <c r="C38" i="15"/>
  <c r="C39" i="15"/>
  <c r="C30" i="15"/>
  <c r="I31" i="50"/>
  <c r="K17" i="59"/>
  <c r="L17" i="59"/>
  <c r="M17" i="59"/>
  <c r="K18" i="59"/>
  <c r="L18" i="59"/>
  <c r="N18" i="59" s="1"/>
  <c r="M18" i="59"/>
  <c r="K19" i="59"/>
  <c r="L19" i="59"/>
  <c r="M19" i="59"/>
  <c r="K20" i="59"/>
  <c r="L20" i="59"/>
  <c r="M20" i="59"/>
  <c r="K21" i="59"/>
  <c r="N21" i="59" s="1"/>
  <c r="L21" i="59"/>
  <c r="M21" i="59"/>
  <c r="K22" i="59"/>
  <c r="L22" i="59"/>
  <c r="M22" i="59"/>
  <c r="N22" i="59" s="1"/>
  <c r="K23" i="59"/>
  <c r="L23" i="59"/>
  <c r="M23" i="59"/>
  <c r="N23" i="59" s="1"/>
  <c r="B22" i="16"/>
  <c r="C22" i="16"/>
  <c r="B20" i="66"/>
  <c r="C20" i="66" s="1"/>
  <c r="B19" i="66"/>
  <c r="C19" i="66" s="1"/>
  <c r="B18" i="66"/>
  <c r="C18" i="66" s="1"/>
  <c r="B16" i="66"/>
  <c r="C16" i="66" s="1"/>
  <c r="B15" i="66"/>
  <c r="C15" i="66" s="1"/>
  <c r="C14" i="66"/>
  <c r="B14" i="66"/>
  <c r="C12" i="66"/>
  <c r="C11" i="66"/>
  <c r="C10" i="66"/>
  <c r="C9" i="66"/>
  <c r="C8" i="66"/>
  <c r="C7" i="66"/>
  <c r="C6" i="66"/>
  <c r="C5" i="66"/>
  <c r="C4" i="66"/>
  <c r="C15" i="52"/>
  <c r="D15" i="52"/>
  <c r="E15" i="52"/>
  <c r="F15" i="52"/>
  <c r="G15" i="52"/>
  <c r="H15" i="52"/>
  <c r="I15" i="52"/>
  <c r="J15" i="52"/>
  <c r="K15" i="52"/>
  <c r="L15" i="52"/>
  <c r="M15" i="52"/>
  <c r="D16" i="52"/>
  <c r="E16" i="52"/>
  <c r="F16" i="52"/>
  <c r="G16" i="52"/>
  <c r="H16" i="52"/>
  <c r="I16" i="52"/>
  <c r="L16" i="52"/>
  <c r="M16" i="52"/>
  <c r="D17" i="52"/>
  <c r="E17" i="52"/>
  <c r="F17" i="52"/>
  <c r="G17" i="52"/>
  <c r="H17" i="52"/>
  <c r="I17" i="52"/>
  <c r="J17" i="52"/>
  <c r="K17" i="52"/>
  <c r="L17" i="52"/>
  <c r="M17" i="52"/>
  <c r="L9" i="63"/>
  <c r="J9" i="63"/>
  <c r="N20" i="59" l="1"/>
  <c r="L24" i="59"/>
  <c r="M24" i="59"/>
  <c r="N19" i="59"/>
  <c r="K24" i="59"/>
  <c r="N17" i="59"/>
  <c r="N24" i="59"/>
  <c r="J16" i="52"/>
  <c r="K16" i="52"/>
  <c r="K9" i="63"/>
  <c r="O29" i="64"/>
  <c r="P29" i="64"/>
  <c r="Q29" i="64"/>
  <c r="R29" i="64"/>
  <c r="O30" i="64"/>
  <c r="P30" i="64"/>
  <c r="Q30" i="64"/>
  <c r="R30" i="64"/>
  <c r="O31" i="64"/>
  <c r="P31" i="64"/>
  <c r="Q31" i="64"/>
  <c r="R31" i="64"/>
  <c r="J13" i="63"/>
  <c r="J14" i="63" s="1"/>
  <c r="K13" i="63"/>
  <c r="K14" i="63" s="1"/>
  <c r="L13" i="63"/>
  <c r="L14" i="63" s="1"/>
  <c r="M13" i="63"/>
  <c r="N13" i="63"/>
  <c r="N14" i="63" s="1"/>
  <c r="O13" i="63"/>
  <c r="O14" i="63" s="1"/>
  <c r="P13" i="63"/>
  <c r="P14" i="63" s="1"/>
  <c r="M14" i="63"/>
  <c r="J8" i="63"/>
  <c r="K8" i="63"/>
  <c r="L8" i="63"/>
  <c r="M8" i="63"/>
  <c r="N8" i="63"/>
  <c r="O8" i="63"/>
  <c r="P8" i="63"/>
  <c r="M9" i="63"/>
  <c r="N9" i="63"/>
  <c r="O9" i="63"/>
  <c r="P9" i="63"/>
  <c r="J10" i="63"/>
  <c r="K10" i="63"/>
  <c r="L10" i="63"/>
  <c r="M10" i="63"/>
  <c r="N10" i="63"/>
  <c r="O10" i="63"/>
  <c r="P10" i="63"/>
  <c r="J11" i="63"/>
  <c r="K11" i="63"/>
  <c r="L11" i="63"/>
  <c r="M11" i="63"/>
  <c r="N11" i="63"/>
  <c r="O11" i="63"/>
  <c r="P11" i="63"/>
  <c r="S165" i="63"/>
  <c r="B166" i="63"/>
  <c r="B167" i="63"/>
  <c r="S95" i="63"/>
  <c r="S62" i="63"/>
  <c r="S37" i="63"/>
  <c r="M5" i="61"/>
  <c r="A39" i="11"/>
  <c r="V7" i="61" a="1"/>
  <c r="U7" i="61" a="1"/>
  <c r="T7" i="61" a="1"/>
  <c r="S7" i="61" a="1"/>
  <c r="R7" i="61" a="1"/>
  <c r="Q7" i="61" a="1"/>
  <c r="P7" i="61" a="1"/>
  <c r="O7" i="61" a="1"/>
  <c r="N7" i="61" a="1"/>
  <c r="M7" i="61" a="1"/>
  <c r="V6" i="61" a="1"/>
  <c r="U6" i="61" a="1"/>
  <c r="T6" i="61" a="1"/>
  <c r="S6" i="61" a="1"/>
  <c r="R6" i="61" a="1"/>
  <c r="Q6" i="61" a="1"/>
  <c r="P6" i="61" a="1"/>
  <c r="O6" i="61" a="1"/>
  <c r="N6" i="61" a="1"/>
  <c r="M6" i="61" a="1"/>
  <c r="V5" i="61"/>
  <c r="U5" i="61"/>
  <c r="T5" i="61"/>
  <c r="S5" i="61"/>
  <c r="R5" i="61"/>
  <c r="Q5" i="61"/>
  <c r="P5" i="61"/>
  <c r="O5" i="61"/>
  <c r="N5" i="61"/>
  <c r="R11" i="59"/>
  <c r="R12" i="59"/>
  <c r="Q11" i="59"/>
  <c r="Q12" i="59"/>
  <c r="P11" i="59"/>
  <c r="P12" i="59"/>
  <c r="O11" i="59"/>
  <c r="O12" i="59"/>
  <c r="N11" i="59"/>
  <c r="N12" i="59"/>
  <c r="M11" i="59"/>
  <c r="M12" i="59"/>
  <c r="E43" i="12"/>
  <c r="C43" i="12"/>
  <c r="A42" i="12"/>
  <c r="A41" i="12"/>
  <c r="A40" i="12"/>
  <c r="A39" i="12"/>
  <c r="A38" i="12"/>
  <c r="A37" i="12"/>
  <c r="A36" i="12"/>
  <c r="E35" i="12"/>
  <c r="A43" i="12" s="1"/>
  <c r="C35" i="12"/>
  <c r="E40" i="11"/>
  <c r="C40" i="11"/>
  <c r="A38" i="11"/>
  <c r="A37" i="11"/>
  <c r="A36" i="11"/>
  <c r="A35" i="11"/>
  <c r="A34" i="11"/>
  <c r="A33" i="11"/>
  <c r="E32" i="11"/>
  <c r="A40" i="11" s="1"/>
  <c r="C32" i="11"/>
  <c r="M25" i="59" l="1"/>
  <c r="K25" i="59"/>
  <c r="L25" i="59"/>
  <c r="R13" i="59"/>
  <c r="R7" i="59" s="1"/>
  <c r="Q13" i="59"/>
  <c r="Q7" i="59" s="1"/>
  <c r="P13" i="59"/>
  <c r="P7" i="59" s="1"/>
  <c r="P4" i="59" s="1"/>
  <c r="O13" i="59"/>
  <c r="O7" i="59" s="1"/>
  <c r="N13" i="59"/>
  <c r="N7" i="59" s="1"/>
  <c r="N4" i="59" s="1"/>
  <c r="M13" i="59"/>
  <c r="M7" i="59" s="1"/>
  <c r="M4" i="59" s="1"/>
  <c r="L11" i="59"/>
  <c r="L12" i="59"/>
  <c r="L13" i="59"/>
  <c r="I32" i="50"/>
  <c r="I33" i="50"/>
  <c r="I34" i="50"/>
  <c r="I35" i="50"/>
  <c r="I36" i="50"/>
  <c r="I37" i="50"/>
  <c r="I38" i="50"/>
  <c r="B41" i="37"/>
  <c r="L124" i="31"/>
  <c r="M124" i="31" a="1"/>
  <c r="N124" i="31"/>
  <c r="L125" i="31"/>
  <c r="M125" i="31" a="1"/>
  <c r="N125" i="31"/>
  <c r="L126" i="31"/>
  <c r="M126" i="31" a="1"/>
  <c r="N126" i="31"/>
  <c r="L127" i="31"/>
  <c r="M127" i="31" a="1"/>
  <c r="N127" i="31"/>
  <c r="L128" i="31"/>
  <c r="M128" i="31" a="1"/>
  <c r="N128" i="31"/>
  <c r="L129" i="31"/>
  <c r="M129" i="31" a="1"/>
  <c r="N129" i="31"/>
  <c r="M135" i="31" a="1"/>
  <c r="N6" i="59" l="1"/>
  <c r="R5" i="59"/>
  <c r="R3" i="59"/>
  <c r="Q5" i="59"/>
  <c r="Q3" i="59"/>
  <c r="P5" i="59"/>
  <c r="P3" i="59"/>
  <c r="O5" i="59"/>
  <c r="O3" i="59"/>
  <c r="N5" i="59"/>
  <c r="N3" i="59"/>
  <c r="M5" i="59"/>
  <c r="M3" i="59"/>
  <c r="K11" i="59"/>
  <c r="L7" i="59"/>
  <c r="K12" i="59"/>
  <c r="K13" i="59"/>
  <c r="M6" i="59"/>
  <c r="P6" i="59"/>
  <c r="R4" i="59"/>
  <c r="R6" i="59"/>
  <c r="Q4" i="59"/>
  <c r="Q6" i="59"/>
  <c r="O4" i="59"/>
  <c r="O6" i="59"/>
  <c r="L6" i="59" l="1"/>
  <c r="L5" i="59"/>
  <c r="K7" i="59"/>
  <c r="K4" i="59" s="1"/>
  <c r="L3" i="59"/>
  <c r="L4" i="59"/>
  <c r="K5" i="59" l="1"/>
  <c r="K6" i="59"/>
  <c r="K3" i="59"/>
  <c r="D28" i="22"/>
  <c r="G28" i="22"/>
  <c r="H28" i="22" s="1"/>
  <c r="D29" i="22"/>
  <c r="G29" i="22"/>
  <c r="D30" i="22"/>
  <c r="G30" i="22"/>
  <c r="H30" i="22"/>
  <c r="D31" i="22"/>
  <c r="G31" i="22"/>
  <c r="H31" i="22"/>
  <c r="D32" i="22"/>
  <c r="G32" i="22"/>
  <c r="H32" i="22"/>
  <c r="D33" i="22"/>
  <c r="G33" i="22"/>
  <c r="D34" i="22"/>
  <c r="G34" i="22"/>
  <c r="H34" i="22" s="1"/>
  <c r="D35" i="22"/>
  <c r="G35" i="22"/>
  <c r="H35" i="22"/>
  <c r="D29" i="20"/>
  <c r="E29" i="20"/>
  <c r="F29" i="20"/>
  <c r="D30" i="20"/>
  <c r="E30" i="20"/>
  <c r="F30" i="20"/>
  <c r="D31" i="20"/>
  <c r="E31" i="20"/>
  <c r="F31" i="20"/>
  <c r="D32" i="20"/>
  <c r="E32" i="20"/>
  <c r="F32" i="20"/>
  <c r="D33" i="20"/>
  <c r="E33" i="20"/>
  <c r="F33" i="20"/>
  <c r="D34" i="20"/>
  <c r="E34" i="20"/>
  <c r="F34" i="20"/>
  <c r="D35" i="20"/>
  <c r="E35" i="20"/>
  <c r="F35" i="20"/>
  <c r="D36" i="20"/>
  <c r="E36" i="20"/>
  <c r="F36" i="20"/>
  <c r="H29" i="22" l="1"/>
  <c r="H33" i="22"/>
  <c r="B8" i="16"/>
  <c r="C43" i="14"/>
  <c r="C44" i="14"/>
  <c r="C45" i="14"/>
  <c r="C46" i="14"/>
  <c r="C47" i="14"/>
  <c r="C48" i="14"/>
  <c r="C49" i="14"/>
  <c r="C50" i="14"/>
  <c r="F28" i="8" l="1"/>
  <c r="G28" i="8"/>
  <c r="F29" i="8"/>
  <c r="G29" i="8"/>
  <c r="F30" i="8"/>
  <c r="G30" i="8"/>
  <c r="F31" i="8"/>
  <c r="G31" i="8"/>
  <c r="F32" i="8"/>
  <c r="G32" i="8"/>
  <c r="F33" i="8"/>
  <c r="G33" i="8"/>
  <c r="I19" i="7"/>
  <c r="J19" i="7"/>
  <c r="K19" i="7"/>
  <c r="I20" i="7"/>
  <c r="J20" i="7"/>
  <c r="K20" i="7"/>
  <c r="I21" i="7"/>
  <c r="J21" i="7"/>
  <c r="K21" i="7"/>
  <c r="I22" i="7"/>
  <c r="J22" i="7"/>
  <c r="K22" i="7"/>
  <c r="I23" i="7"/>
  <c r="J23" i="7"/>
  <c r="K23" i="7"/>
  <c r="I24" i="7"/>
  <c r="J24" i="7"/>
  <c r="K24" i="7"/>
  <c r="I25" i="7"/>
  <c r="J25" i="7"/>
  <c r="K25" i="7"/>
  <c r="I26" i="7"/>
  <c r="J26" i="7"/>
  <c r="K26" i="7"/>
  <c r="I27" i="7"/>
  <c r="J27" i="7"/>
  <c r="K27" i="7"/>
  <c r="I28" i="7"/>
  <c r="J28" i="7"/>
  <c r="K28" i="7"/>
  <c r="D29" i="7" a="1"/>
  <c r="E29" i="7" a="1"/>
  <c r="F29" i="7" a="1"/>
  <c r="I29" i="7"/>
  <c r="J29" i="7"/>
  <c r="K29" i="7"/>
  <c r="I30" i="7"/>
  <c r="J30" i="7"/>
  <c r="K30" i="7"/>
  <c r="I31" i="7"/>
  <c r="J31" i="7"/>
  <c r="K31" i="7"/>
  <c r="I32" i="7"/>
  <c r="J32" i="7"/>
  <c r="K32" i="7"/>
  <c r="I33" i="7"/>
  <c r="J33" i="7"/>
  <c r="K33" i="7"/>
  <c r="I34" i="7"/>
  <c r="J34" i="7"/>
  <c r="K34" i="7"/>
  <c r="V7" i="61"/>
  <c r="U7" i="61"/>
  <c r="T7" i="61"/>
  <c r="S7" i="61"/>
  <c r="R7" i="61"/>
  <c r="Q7" i="61"/>
  <c r="P7" i="61"/>
  <c r="O7" i="61"/>
  <c r="N7" i="61"/>
  <c r="M7" i="61"/>
  <c r="V6" i="61"/>
  <c r="U6" i="61"/>
  <c r="T6" i="61"/>
  <c r="S6" i="61"/>
  <c r="R6" i="61"/>
  <c r="Q6" i="61"/>
  <c r="P6" i="61"/>
  <c r="O6" i="61"/>
  <c r="N6" i="61"/>
  <c r="M6" i="61"/>
  <c r="M135" i="31"/>
  <c r="M129" i="31"/>
  <c r="M128" i="31"/>
  <c r="M127" i="31"/>
  <c r="M126" i="31"/>
  <c r="M125" i="31"/>
  <c r="M124" i="31"/>
  <c r="F29" i="7"/>
  <c r="E29" i="7"/>
  <c r="D29" i="7"/>
  <c r="O107" i="77"/>
  <c r="N107" i="77"/>
  <c r="M107" i="77"/>
  <c r="L107" i="77"/>
  <c r="K107" i="77"/>
  <c r="J107" i="77"/>
  <c r="I107" i="77"/>
  <c r="H107" i="77"/>
  <c r="G107" i="77"/>
  <c r="F107" i="77"/>
  <c r="E107" i="77"/>
  <c r="D107" i="77"/>
  <c r="C107" i="77"/>
  <c r="B107" i="77"/>
  <c r="O106" i="77"/>
  <c r="N106" i="77"/>
  <c r="M106" i="77"/>
  <c r="L106" i="77"/>
  <c r="K106" i="77"/>
  <c r="J106" i="77"/>
  <c r="I106" i="77"/>
  <c r="H106" i="77"/>
  <c r="G106" i="77"/>
  <c r="F106" i="77"/>
  <c r="E106" i="77"/>
  <c r="D106" i="77"/>
  <c r="C106" i="77"/>
  <c r="B106" i="77"/>
  <c r="O105" i="77"/>
  <c r="N105" i="77"/>
  <c r="M105" i="77"/>
  <c r="L105" i="77"/>
  <c r="K105" i="77"/>
  <c r="J105" i="77"/>
  <c r="I105" i="77"/>
  <c r="H105" i="77"/>
  <c r="G105" i="77"/>
  <c r="F105" i="77"/>
  <c r="E105" i="77"/>
  <c r="D105" i="77"/>
  <c r="C105" i="77"/>
  <c r="B105" i="77"/>
  <c r="O104" i="77"/>
  <c r="N104" i="77"/>
  <c r="M104" i="77"/>
  <c r="L104" i="77"/>
  <c r="K104" i="77"/>
  <c r="J104" i="77"/>
  <c r="I104" i="77"/>
  <c r="H104" i="77"/>
  <c r="G104" i="77"/>
  <c r="F104" i="77"/>
  <c r="E104" i="77"/>
  <c r="D104" i="77"/>
  <c r="C104" i="77"/>
  <c r="B104" i="77"/>
  <c r="O103" i="77"/>
  <c r="N103" i="77"/>
  <c r="M103" i="77"/>
  <c r="L103" i="77"/>
  <c r="K103" i="77"/>
  <c r="J103" i="77"/>
  <c r="I103" i="77"/>
  <c r="H103" i="77"/>
  <c r="G103" i="77"/>
  <c r="F103" i="77"/>
  <c r="E103" i="77"/>
  <c r="D103" i="77"/>
  <c r="C103" i="77"/>
  <c r="B103" i="77"/>
  <c r="O102" i="77"/>
  <c r="N102" i="77"/>
  <c r="M102" i="77"/>
  <c r="L102" i="77"/>
  <c r="K102" i="77"/>
  <c r="J102" i="77"/>
  <c r="I102" i="77"/>
  <c r="H102" i="77"/>
  <c r="G102" i="77"/>
  <c r="F102" i="77"/>
  <c r="E102" i="77"/>
  <c r="D102" i="77"/>
  <c r="C102" i="77"/>
  <c r="B102" i="77"/>
  <c r="O101" i="77"/>
  <c r="N101" i="77"/>
  <c r="M101" i="77"/>
  <c r="L101" i="77"/>
  <c r="K101" i="77"/>
  <c r="J101" i="77"/>
  <c r="I101" i="77"/>
  <c r="H101" i="77"/>
  <c r="G101" i="77"/>
  <c r="F101" i="77"/>
  <c r="E101" i="77"/>
  <c r="D101" i="77"/>
  <c r="O100" i="77"/>
  <c r="N100" i="77"/>
  <c r="M100" i="77"/>
  <c r="L100" i="77"/>
  <c r="K100" i="77"/>
  <c r="J100" i="77"/>
  <c r="I100" i="77"/>
  <c r="H100" i="77"/>
  <c r="G100" i="77"/>
  <c r="F100" i="77"/>
  <c r="E100" i="77"/>
  <c r="D100" i="77"/>
  <c r="O99" i="77"/>
  <c r="N99" i="77"/>
  <c r="M99" i="77"/>
  <c r="L99" i="77"/>
  <c r="K99" i="77"/>
  <c r="J99" i="77"/>
  <c r="I99" i="77"/>
  <c r="H99" i="77"/>
  <c r="G99" i="77"/>
  <c r="F99" i="77"/>
  <c r="E99" i="77"/>
  <c r="D99" i="77"/>
  <c r="C99" i="77"/>
  <c r="B99" i="77"/>
  <c r="O98" i="77"/>
  <c r="N98" i="77"/>
  <c r="M98" i="77"/>
  <c r="L98" i="77"/>
  <c r="K98" i="77"/>
  <c r="J98" i="77"/>
  <c r="I98" i="77"/>
  <c r="H98" i="77"/>
  <c r="G98" i="77"/>
  <c r="F98" i="77"/>
  <c r="E98" i="77"/>
  <c r="D98" i="77"/>
  <c r="C98" i="77"/>
  <c r="B98" i="77"/>
  <c r="O97" i="77"/>
  <c r="N97" i="77"/>
  <c r="M97" i="77"/>
  <c r="L97" i="77"/>
  <c r="K97" i="77"/>
  <c r="J97" i="77"/>
  <c r="I97" i="77"/>
  <c r="H97" i="77"/>
  <c r="G97" i="77"/>
  <c r="F97" i="77"/>
  <c r="E97" i="77"/>
  <c r="D97" i="77"/>
  <c r="C97" i="77"/>
  <c r="B97" i="77"/>
  <c r="O96" i="77"/>
  <c r="N96" i="77"/>
  <c r="M96" i="77"/>
  <c r="L96" i="77"/>
  <c r="K96" i="77"/>
  <c r="J96" i="77"/>
  <c r="I96" i="77"/>
  <c r="H96" i="77"/>
  <c r="G96" i="77"/>
  <c r="F96" i="77"/>
  <c r="E96" i="77"/>
  <c r="D96" i="77"/>
  <c r="C96" i="77"/>
  <c r="B96" i="77"/>
  <c r="O95" i="77"/>
  <c r="N95" i="77"/>
  <c r="M95" i="77"/>
  <c r="L95" i="77"/>
  <c r="K95" i="77"/>
  <c r="J95" i="77"/>
  <c r="I95" i="77"/>
  <c r="H95" i="77"/>
  <c r="G95" i="77"/>
  <c r="F95" i="77"/>
  <c r="E95" i="77"/>
  <c r="D95" i="77"/>
  <c r="C95" i="77"/>
  <c r="B95" i="77"/>
  <c r="O94" i="77"/>
  <c r="N94" i="77"/>
  <c r="M94" i="77"/>
  <c r="L94" i="77"/>
  <c r="K94" i="77"/>
  <c r="J94" i="77"/>
  <c r="I94" i="77"/>
  <c r="H94" i="77"/>
  <c r="G94" i="77"/>
  <c r="F94" i="77"/>
  <c r="E94" i="77"/>
  <c r="D94" i="77"/>
  <c r="C94" i="77"/>
  <c r="B94" i="77"/>
  <c r="O93" i="77"/>
  <c r="N93" i="77"/>
  <c r="M93" i="77"/>
  <c r="L93" i="77"/>
  <c r="K93" i="77"/>
  <c r="J93" i="77"/>
  <c r="I93" i="77"/>
  <c r="H93" i="77"/>
  <c r="G93" i="77"/>
  <c r="F93" i="77"/>
  <c r="E93" i="77"/>
  <c r="D93" i="77"/>
  <c r="C93" i="77"/>
  <c r="B93" i="77"/>
  <c r="O92" i="77"/>
  <c r="N92" i="77"/>
  <c r="M92" i="77"/>
  <c r="L92" i="77"/>
  <c r="K92" i="77"/>
  <c r="J92" i="77"/>
  <c r="I92" i="77"/>
  <c r="H92" i="77"/>
  <c r="G92" i="77"/>
  <c r="F92" i="77"/>
  <c r="E92" i="77"/>
  <c r="D92" i="77"/>
  <c r="C92" i="77"/>
  <c r="B92" i="77"/>
  <c r="O91" i="77"/>
  <c r="N91" i="77"/>
  <c r="M91" i="77"/>
  <c r="L91" i="77"/>
  <c r="K91" i="77"/>
  <c r="J91" i="77"/>
  <c r="I91" i="77"/>
  <c r="H91" i="77"/>
  <c r="G91" i="77"/>
  <c r="F91" i="77"/>
  <c r="E91" i="77"/>
  <c r="D91" i="77"/>
  <c r="C91" i="77"/>
  <c r="B91" i="77"/>
  <c r="O90" i="77"/>
  <c r="N90" i="77"/>
  <c r="M90" i="77"/>
  <c r="L90" i="77"/>
  <c r="K90" i="77"/>
  <c r="J90" i="77"/>
  <c r="I90" i="77"/>
  <c r="H90" i="77"/>
  <c r="G90" i="77"/>
  <c r="F90" i="77"/>
  <c r="E90" i="77"/>
  <c r="D90" i="77"/>
  <c r="C90" i="77"/>
  <c r="B90" i="77"/>
  <c r="O87" i="77"/>
  <c r="N87" i="77"/>
  <c r="M87" i="77"/>
  <c r="L87" i="77"/>
  <c r="K87" i="77"/>
  <c r="J87" i="77"/>
  <c r="I87" i="77"/>
  <c r="H87" i="77"/>
  <c r="G87" i="77"/>
  <c r="F87" i="77"/>
  <c r="E87" i="77"/>
  <c r="D87" i="77"/>
  <c r="C87" i="77"/>
  <c r="B87" i="77"/>
  <c r="O86" i="77"/>
  <c r="N86" i="77"/>
  <c r="M86" i="77"/>
  <c r="L86" i="77"/>
  <c r="K86" i="77"/>
  <c r="J86" i="77"/>
  <c r="I86" i="77"/>
  <c r="H86" i="77"/>
  <c r="G86" i="77"/>
  <c r="F86" i="77"/>
  <c r="E86" i="77"/>
  <c r="D86" i="77"/>
  <c r="C86" i="77"/>
  <c r="B86" i="77"/>
  <c r="O85" i="77"/>
  <c r="N85" i="77"/>
  <c r="M85" i="77"/>
  <c r="L85" i="77"/>
  <c r="K85" i="77"/>
  <c r="J85" i="77"/>
  <c r="I85" i="77"/>
  <c r="H85" i="77"/>
  <c r="G85" i="77"/>
  <c r="F85" i="77"/>
  <c r="E85" i="77"/>
  <c r="D85" i="77"/>
  <c r="C85" i="77"/>
  <c r="B85" i="77"/>
  <c r="O84" i="77"/>
  <c r="N84" i="77"/>
  <c r="M84" i="77"/>
  <c r="L84" i="77"/>
  <c r="K84" i="77"/>
  <c r="J84" i="77"/>
  <c r="I84" i="77"/>
  <c r="H84" i="77"/>
  <c r="G84" i="77"/>
  <c r="F84" i="77"/>
  <c r="E84" i="77"/>
  <c r="D84" i="77"/>
  <c r="C84" i="77"/>
  <c r="B84" i="77"/>
  <c r="O83" i="77"/>
  <c r="N83" i="77"/>
  <c r="M83" i="77"/>
  <c r="L83" i="77"/>
  <c r="K83" i="77"/>
  <c r="J83" i="77"/>
  <c r="I83" i="77"/>
  <c r="H83" i="77"/>
  <c r="G83" i="77"/>
  <c r="F83" i="77"/>
  <c r="E83" i="77"/>
  <c r="D83" i="77"/>
  <c r="C83" i="77"/>
  <c r="B83" i="77"/>
  <c r="O82" i="77"/>
  <c r="N82" i="77"/>
  <c r="M82" i="77"/>
  <c r="L82" i="77"/>
  <c r="K82" i="77"/>
  <c r="J82" i="77"/>
  <c r="I82" i="77"/>
  <c r="H82" i="77"/>
  <c r="G82" i="77"/>
  <c r="F82" i="77"/>
  <c r="E82" i="77"/>
  <c r="D82" i="77"/>
  <c r="C82" i="77"/>
  <c r="B82" i="77"/>
  <c r="O81" i="77"/>
  <c r="N81" i="77"/>
  <c r="M81" i="77"/>
  <c r="L81" i="77"/>
  <c r="K81" i="77"/>
  <c r="J81" i="77"/>
  <c r="I81" i="77"/>
  <c r="H81" i="77"/>
  <c r="G81" i="77"/>
  <c r="F81" i="77"/>
  <c r="E81" i="77"/>
  <c r="D81" i="77"/>
  <c r="O80" i="77"/>
  <c r="N80" i="77"/>
  <c r="M80" i="77"/>
  <c r="L80" i="77"/>
  <c r="K80" i="77"/>
  <c r="J80" i="77"/>
  <c r="I80" i="77"/>
  <c r="H80" i="77"/>
  <c r="G80" i="77"/>
  <c r="F80" i="77"/>
  <c r="E80" i="77"/>
  <c r="D80" i="77"/>
  <c r="O79" i="77"/>
  <c r="N79" i="77"/>
  <c r="M79" i="77"/>
  <c r="L79" i="77"/>
  <c r="K79" i="77"/>
  <c r="J79" i="77"/>
  <c r="I79" i="77"/>
  <c r="H79" i="77"/>
  <c r="G79" i="77"/>
  <c r="F79" i="77"/>
  <c r="E79" i="77"/>
  <c r="D79" i="77"/>
  <c r="C79" i="77"/>
  <c r="B79" i="77"/>
  <c r="O78" i="77"/>
  <c r="N78" i="77"/>
  <c r="M78" i="77"/>
  <c r="L78" i="77"/>
  <c r="K78" i="77"/>
  <c r="J78" i="77"/>
  <c r="I78" i="77"/>
  <c r="H78" i="77"/>
  <c r="G78" i="77"/>
  <c r="F78" i="77"/>
  <c r="E78" i="77"/>
  <c r="D78" i="77"/>
  <c r="C78" i="77"/>
  <c r="B78" i="77"/>
  <c r="O77" i="77"/>
  <c r="N77" i="77"/>
  <c r="M77" i="77"/>
  <c r="L77" i="77"/>
  <c r="K77" i="77"/>
  <c r="J77" i="77"/>
  <c r="I77" i="77"/>
  <c r="H77" i="77"/>
  <c r="G77" i="77"/>
  <c r="F77" i="77"/>
  <c r="E77" i="77"/>
  <c r="D77" i="77"/>
  <c r="C77" i="77"/>
  <c r="B77" i="77"/>
  <c r="O76" i="77"/>
  <c r="N76" i="77"/>
  <c r="M76" i="77"/>
  <c r="L76" i="77"/>
  <c r="K76" i="77"/>
  <c r="J76" i="77"/>
  <c r="I76" i="77"/>
  <c r="H76" i="77"/>
  <c r="G76" i="77"/>
  <c r="F76" i="77"/>
  <c r="E76" i="77"/>
  <c r="D76" i="77"/>
  <c r="C76" i="77"/>
  <c r="B76" i="77"/>
  <c r="O75" i="77"/>
  <c r="N75" i="77"/>
  <c r="M75" i="77"/>
  <c r="L75" i="77"/>
  <c r="K75" i="77"/>
  <c r="J75" i="77"/>
  <c r="I75" i="77"/>
  <c r="H75" i="77"/>
  <c r="G75" i="77"/>
  <c r="F75" i="77"/>
  <c r="E75" i="77"/>
  <c r="D75" i="77"/>
  <c r="C75" i="77"/>
  <c r="B75" i="77"/>
  <c r="O74" i="77"/>
  <c r="N74" i="77"/>
  <c r="M74" i="77"/>
  <c r="L74" i="77"/>
  <c r="K74" i="77"/>
  <c r="J74" i="77"/>
  <c r="I74" i="77"/>
  <c r="H74" i="77"/>
  <c r="G74" i="77"/>
  <c r="F74" i="77"/>
  <c r="E74" i="77"/>
  <c r="D74" i="77"/>
  <c r="C74" i="77"/>
  <c r="B74" i="77"/>
  <c r="O73" i="77"/>
  <c r="N73" i="77"/>
  <c r="M73" i="77"/>
  <c r="L73" i="77"/>
  <c r="K73" i="77"/>
  <c r="J73" i="77"/>
  <c r="I73" i="77"/>
  <c r="H73" i="77"/>
  <c r="G73" i="77"/>
  <c r="F73" i="77"/>
  <c r="E73" i="77"/>
  <c r="D73" i="77"/>
  <c r="C73" i="77"/>
  <c r="B73" i="77"/>
  <c r="O72" i="77"/>
  <c r="N72" i="77"/>
  <c r="M72" i="77"/>
  <c r="L72" i="77"/>
  <c r="K72" i="77"/>
  <c r="J72" i="77"/>
  <c r="I72" i="77"/>
  <c r="H72" i="77"/>
  <c r="G72" i="77"/>
  <c r="F72" i="77"/>
  <c r="E72" i="77"/>
  <c r="D72" i="77"/>
  <c r="C72" i="77"/>
  <c r="B72" i="77"/>
  <c r="O71" i="77"/>
  <c r="N71" i="77"/>
  <c r="M71" i="77"/>
  <c r="L71" i="77"/>
  <c r="K71" i="77"/>
  <c r="J71" i="77"/>
  <c r="I71" i="77"/>
  <c r="H71" i="77"/>
  <c r="G71" i="77"/>
  <c r="F71" i="77"/>
  <c r="E71" i="77"/>
  <c r="D71" i="77"/>
  <c r="C71" i="77"/>
  <c r="B71" i="77"/>
  <c r="O70" i="77"/>
  <c r="N70" i="77"/>
  <c r="M70" i="77"/>
  <c r="L70" i="77"/>
  <c r="K70" i="77"/>
  <c r="J70" i="77"/>
  <c r="I70" i="77"/>
  <c r="H70" i="77"/>
  <c r="G70" i="77"/>
  <c r="F70" i="77"/>
  <c r="E70" i="77"/>
  <c r="D70" i="77"/>
  <c r="C70" i="77"/>
  <c r="B70" i="77"/>
  <c r="O67" i="77"/>
  <c r="N67" i="77"/>
  <c r="M67" i="77"/>
  <c r="L67" i="77"/>
  <c r="K67" i="77"/>
  <c r="J67" i="77"/>
  <c r="I67" i="77"/>
  <c r="O66" i="77"/>
  <c r="N66" i="77"/>
  <c r="M66" i="77"/>
  <c r="L66" i="77"/>
  <c r="K66" i="77"/>
  <c r="J66" i="77"/>
  <c r="I66" i="77"/>
  <c r="O65" i="77"/>
  <c r="N65" i="77"/>
  <c r="M65" i="77"/>
  <c r="L65" i="77"/>
  <c r="K65" i="77"/>
  <c r="J65" i="77"/>
  <c r="I65" i="77"/>
  <c r="O64" i="77"/>
  <c r="N64" i="77"/>
  <c r="M64" i="77"/>
  <c r="L64" i="77"/>
  <c r="K64" i="77"/>
  <c r="J64" i="77"/>
  <c r="I64" i="77"/>
  <c r="H64" i="77"/>
  <c r="O63" i="77"/>
  <c r="N63" i="77"/>
  <c r="M63" i="77"/>
  <c r="L63" i="77"/>
  <c r="K63" i="77"/>
  <c r="J63" i="77"/>
  <c r="I63" i="77"/>
  <c r="O62" i="77"/>
  <c r="N62" i="77"/>
  <c r="M62" i="77"/>
  <c r="L62" i="77"/>
  <c r="K62" i="77"/>
  <c r="J62" i="77"/>
  <c r="I62" i="77"/>
  <c r="O61" i="77"/>
  <c r="N61" i="77"/>
  <c r="M61" i="77"/>
  <c r="L61" i="77"/>
  <c r="K61" i="77"/>
  <c r="J61" i="77"/>
  <c r="O60" i="77"/>
  <c r="N60" i="77"/>
  <c r="M60" i="77"/>
  <c r="L60" i="77"/>
  <c r="K60" i="77"/>
  <c r="J60" i="77"/>
  <c r="O59" i="77"/>
  <c r="N59" i="77"/>
  <c r="M59" i="77"/>
  <c r="L59" i="77"/>
  <c r="K59" i="77"/>
  <c r="J59" i="77"/>
  <c r="I59" i="77"/>
  <c r="O58" i="77"/>
  <c r="N58" i="77"/>
  <c r="M58" i="77"/>
  <c r="L58" i="77"/>
  <c r="K58" i="77"/>
  <c r="J58" i="77"/>
  <c r="I58" i="77"/>
  <c r="O57" i="77"/>
  <c r="N57" i="77"/>
  <c r="M57" i="77"/>
  <c r="L57" i="77"/>
  <c r="K57" i="77"/>
  <c r="J57" i="77"/>
  <c r="O56" i="77"/>
  <c r="N56" i="77"/>
  <c r="M56" i="77"/>
  <c r="L56" i="77"/>
  <c r="K56" i="77"/>
  <c r="J56" i="77"/>
  <c r="O55" i="77"/>
  <c r="N55" i="77"/>
  <c r="M55" i="77"/>
  <c r="L55" i="77"/>
  <c r="K55" i="77"/>
  <c r="J55" i="77"/>
  <c r="O54" i="77"/>
  <c r="N54" i="77"/>
  <c r="M54" i="77"/>
  <c r="L54" i="77"/>
  <c r="K54" i="77"/>
  <c r="J54" i="77"/>
  <c r="O53" i="77"/>
  <c r="N53" i="77"/>
  <c r="M53" i="77"/>
  <c r="L53" i="77"/>
  <c r="K53" i="77"/>
  <c r="J53" i="77"/>
  <c r="O52" i="77"/>
  <c r="N52" i="77"/>
  <c r="M52" i="77"/>
  <c r="L52" i="77"/>
  <c r="K52" i="77"/>
  <c r="J52" i="77"/>
  <c r="I52" i="77"/>
  <c r="H52" i="77"/>
  <c r="G52" i="77"/>
  <c r="F52" i="77"/>
  <c r="E52" i="77"/>
  <c r="D52" i="77"/>
  <c r="C52" i="77"/>
  <c r="B52" i="77"/>
  <c r="O51" i="77"/>
  <c r="N51" i="77"/>
  <c r="M51" i="77"/>
  <c r="L51" i="77"/>
  <c r="K51" i="77"/>
  <c r="J51"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tc={074223E3-AB6C-46B8-9CE4-7ECFCCD78DC9}</author>
    <author>tc={7243FFFE-2C84-4E1F-BC5C-09BBF31077E7}</author>
    <author>tc={1DE969AB-0448-470E-ADA3-07F51C301DFA}</author>
  </authors>
  <commentList>
    <comment ref="M107" authorId="0" shapeId="0" xr:uid="{074223E3-AB6C-46B8-9CE4-7ECFCCD78DC9}">
      <text>
        <t>[Threaded comment]
Your version of Excel allows you to read this threaded comment; however, any edits to it will get removed if the file is opened in a newer version of Excel. Learn more: https://go.microsoft.com/fwlink/?linkid=870924
Comment:
    Before: =SUMMENPRODUKT(SUMMEWENN(IaDB!$A$5:$A$52;SIDSlist;IaDB!$K$5:$AK$52))
Fix: References wrong line, adding A</t>
      </text>
    </comment>
    <comment ref="N113" authorId="1" shapeId="0" xr:uid="{7243FFFE-2C84-4E1F-BC5C-09BBF31077E7}">
      <text>
        <t xml:space="preserve">[Threaded comment]
Your version of Excel allows you to read this threaded comment; however, any edits to it will get removed if the file is opened in a newer version of Excel. Learn more: https://go.microsoft.com/fwlink/?linkid=870924
Comment:
    Before: =ZÄHLENWENNS(WTO!R6:R169;WAHR;WTO!F6:F169;"developed")/ZÄHLENWENN(WTO!R6:R169;WAHR)
Error: references wrong line F; should reference C
</t>
      </text>
    </comment>
    <comment ref="O113" authorId="2" shapeId="0" xr:uid="{1DE969AB-0448-470E-ADA3-07F51C301DFA}">
      <text>
        <t>[Threaded comment]
Your version of Excel allows you to read this threaded comment; however, any edits to it will get removed if the file is opened in a newer version of Excel. Learn more: https://go.microsoft.com/fwlink/?linkid=870924
Comment:
    Before: =ZÄHLENWENNS(WTO!R6:R169;WAHR;WTO!F6:F169;"developed")/ZÄHLENWENN(WTO!R6:R169;WAHR)
Error: 
1. referenced wrong line F; should reference C
2. did not count 2 countries which were not yet categorized into developed/developing in column C</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<sst xmlns="http://schemas.openxmlformats.org/spreadsheetml/2006/main" count="17497" uniqueCount="1350">
  <si>
    <t>Figure 1: Number of documented cpnflict-related deaths and annual change in civilian deaths, 2015-2025</t>
  </si>
  <si>
    <t>Status</t>
  </si>
  <si>
    <t>SoC</t>
  </si>
  <si>
    <t>2015</t>
  </si>
  <si>
    <t>2016</t>
  </si>
  <si>
    <t>2017</t>
  </si>
  <si>
    <t>2018</t>
  </si>
  <si>
    <t>2019</t>
  </si>
  <si>
    <t>2020</t>
  </si>
  <si>
    <t>2021</t>
  </si>
  <si>
    <t>2022</t>
  </si>
  <si>
    <t>2023</t>
  </si>
  <si>
    <t>2024</t>
  </si>
  <si>
    <t>2025</t>
  </si>
  <si>
    <t>CIVILIAN</t>
  </si>
  <si>
    <t>World</t>
  </si>
  <si>
    <t>NONCIVILIAN</t>
  </si>
  <si>
    <t>_U</t>
  </si>
  <si>
    <t>Civilian + unknown</t>
  </si>
  <si>
    <t>Trend civilian + unknown</t>
  </si>
  <si>
    <t>Trend civilian</t>
  </si>
  <si>
    <r>
      <t>Note 1: </t>
    </r>
    <r>
      <rPr>
        <sz val="11"/>
        <color rgb="FF333333"/>
        <rFont val="Roboto"/>
      </rPr>
      <t>Determining the victims’ status is not always possible, especially during intense hostilities. In 2025, it was not possible to determine the status of 13,165 victims. Thus, the number of documented civilians deaths could be much higher. </t>
    </r>
  </si>
  <si>
    <r>
      <t>Note 2: </t>
    </r>
    <r>
      <rPr>
        <sz val="11"/>
        <color rgb="FF333333"/>
        <rFont val="Roboto"/>
      </rPr>
      <t>The increase in 2024 is partly attributable to newly accessible records following the change in regime in the Syrian Arab Republic. Although further verification is pending, it is likely that a significant proportion of the deaths recorded in 2024 took place in preceding years.</t>
    </r>
  </si>
  <si>
    <t xml:space="preserve">Figure 2: Documented civilian conflict-related deaths by age and sex, 2025 </t>
  </si>
  <si>
    <t>Civilians only</t>
  </si>
  <si>
    <t>Number of deaths</t>
  </si>
  <si>
    <t>Adult Male</t>
  </si>
  <si>
    <t>Adult Female</t>
  </si>
  <si>
    <t>Adult (Unknown Sex)</t>
  </si>
  <si>
    <t>Boy</t>
  </si>
  <si>
    <t xml:space="preserve"> Girl</t>
  </si>
  <si>
    <t>Child (Unknown Sex)</t>
  </si>
  <si>
    <t>Male (Unknown Age)</t>
  </si>
  <si>
    <t>Female (Unknown Age)</t>
  </si>
  <si>
    <t>Unknown (Age and Sex)</t>
  </si>
  <si>
    <t>Adult</t>
  </si>
  <si>
    <t>Child</t>
  </si>
  <si>
    <t>Unknown Age</t>
  </si>
  <si>
    <t>Male</t>
  </si>
  <si>
    <t>Female</t>
  </si>
  <si>
    <t>Unknown sex</t>
  </si>
  <si>
    <t>Figure 3: Trends in and projections of the global homicide rate (per 100,000 population) by sex, 2000–2030</t>
  </si>
  <si>
    <t>2015-2024 projections</t>
  </si>
  <si>
    <t>Year</t>
  </si>
  <si>
    <t>Total</t>
  </si>
  <si>
    <t>Target both</t>
  </si>
  <si>
    <t>Target male</t>
  </si>
  <si>
    <t>Target female</t>
  </si>
  <si>
    <t>Source: UNODC estimates based on responses to the United Nations Survey of Crime Trends and Operations of Criminal Justice Systems and data from other sources, such as the WHO Mortality Database, reviewed by Member States.</t>
  </si>
  <si>
    <t>Note: Projections for the years 2024 to 2030 represent linear extrapolations of trends observed for the years 2015-2023.</t>
  </si>
  <si>
    <t>Figure 4: Rate of intentional homicide per 100,000 population by regions, 2024</t>
  </si>
  <si>
    <t>Region</t>
  </si>
  <si>
    <t>Rate</t>
  </si>
  <si>
    <t>Central and Southern Asia</t>
  </si>
  <si>
    <t>Eastern and South-Eastern Asia</t>
  </si>
  <si>
    <t>Europe and Northern America</t>
  </si>
  <si>
    <t>Latin America and the Caribbean</t>
  </si>
  <si>
    <t>Northern Africa and Western Asia</t>
  </si>
  <si>
    <t>Oceania</t>
  </si>
  <si>
    <t>Sub-Saharan Africa</t>
  </si>
  <si>
    <t xml:space="preserve">Global estimate </t>
  </si>
  <si>
    <t>Figure 5: Share of victims of intimate partner/family member homicide among all victims of homicide by region and sex, 2024</t>
  </si>
  <si>
    <t xml:space="preserve">Regional label </t>
  </si>
  <si>
    <t>Male_Hom</t>
  </si>
  <si>
    <t>Male_IPFM</t>
  </si>
  <si>
    <t>Female_Hom</t>
  </si>
  <si>
    <t>Female_IPFM</t>
  </si>
  <si>
    <t>Africa</t>
  </si>
  <si>
    <t>Americas</t>
  </si>
  <si>
    <t>Asia</t>
  </si>
  <si>
    <t>Europe</t>
  </si>
  <si>
    <t xml:space="preserve">Oceania </t>
  </si>
  <si>
    <t>Figure 6: Number of verified killings of human rights defenders, journalists and trade unionists worldwide,
2015 – 2025 (2025 figures projected)</t>
  </si>
  <si>
    <t xml:space="preserve">Figure 7: Share of Killed or Disappeared Human Rights Defenders Belonging to Seleccted Group, by region (2025) </t>
  </si>
  <si>
    <t>Central Asia and Southern Asia</t>
  </si>
  <si>
    <t xml:space="preserve">Eastern Asia and South-Eastern Asia </t>
  </si>
  <si>
    <t xml:space="preserve">Latin America and the Caribbean </t>
  </si>
  <si>
    <t xml:space="preserve">Sub-Saharan Africa </t>
  </si>
  <si>
    <t xml:space="preserve">Northern Africa and Western Asia </t>
  </si>
  <si>
    <t>Category</t>
  </si>
  <si>
    <t>X position</t>
  </si>
  <si>
    <t>Series 1</t>
  </si>
  <si>
    <t>Series 2</t>
  </si>
  <si>
    <t>Series 3</t>
  </si>
  <si>
    <t>Series 6</t>
  </si>
  <si>
    <t>Series 7</t>
  </si>
  <si>
    <t>Series 8</t>
  </si>
  <si>
    <t>Min</t>
  </si>
  <si>
    <t>Max</t>
  </si>
  <si>
    <t>start</t>
  </si>
  <si>
    <t>end</t>
  </si>
  <si>
    <t>Women HRDs</t>
  </si>
  <si>
    <t>Youth HRDs</t>
  </si>
  <si>
    <t>Indigenous &amp; minority HRDs</t>
  </si>
  <si>
    <t>Environmental HRDs</t>
  </si>
  <si>
    <t>Footnote: Each dot represents the share of defenders killed or disappeared in that region who belonged to the specified group. Categories are not mutually exclusive; an individual may be included in more than one group. Northern America and Europe are excluded due to small case numbers, and Oceania due to insufficient data availability.</t>
  </si>
  <si>
    <t>Figure 8: Proportion of the population subjected to robbery and physical assault in the previous twelve</t>
  </si>
  <si>
    <t>months, by region (latest available year since 2015)</t>
  </si>
  <si>
    <t>iso3</t>
  </si>
  <si>
    <t>country</t>
  </si>
  <si>
    <t>year</t>
  </si>
  <si>
    <t>sub_region_name</t>
  </si>
  <si>
    <t>region_name</t>
  </si>
  <si>
    <t>sdg_region</t>
  </si>
  <si>
    <t>variable</t>
  </si>
  <si>
    <t>question_number</t>
  </si>
  <si>
    <t>source_name</t>
  </si>
  <si>
    <t>population</t>
  </si>
  <si>
    <t>count</t>
  </si>
  <si>
    <t>comment_from_country</t>
  </si>
  <si>
    <t xml:space="preserve">Region Label </t>
  </si>
  <si>
    <t>Order</t>
  </si>
  <si>
    <t>Order 2</t>
  </si>
  <si>
    <t>ARG</t>
  </si>
  <si>
    <t>Argentina</t>
  </si>
  <si>
    <t>South America</t>
  </si>
  <si>
    <t>Latin America and the Caribbean (MDG=M49)</t>
  </si>
  <si>
    <t>Prevalence Rate of Robbery, Males and Females</t>
  </si>
  <si>
    <t>7.1.7</t>
  </si>
  <si>
    <t>CTS</t>
  </si>
  <si>
    <t>BOL</t>
  </si>
  <si>
    <t>Bolivia (Plurinational State of)</t>
  </si>
  <si>
    <t>CHL</t>
  </si>
  <si>
    <t>Chile</t>
  </si>
  <si>
    <t>Considera Robo con violencia e intimidación y robo por sorpresa a nivel de personas.</t>
  </si>
  <si>
    <t>COL</t>
  </si>
  <si>
    <t>Colombia</t>
  </si>
  <si>
    <t>DOM</t>
  </si>
  <si>
    <t>Dominican Republic</t>
  </si>
  <si>
    <t>Caribbean</t>
  </si>
  <si>
    <t>JAM</t>
  </si>
  <si>
    <t>Jamaica</t>
  </si>
  <si>
    <t>LCA</t>
  </si>
  <si>
    <t>Saint Lucia</t>
  </si>
  <si>
    <t>MEX</t>
  </si>
  <si>
    <t>Mexico</t>
  </si>
  <si>
    <t>Central America</t>
  </si>
  <si>
    <t>Fuente: Encuesta Nacional de Victimización y Percepción de Seguridad Pública (ENVIPE), 2022, 2023, 2024 y 2025.</t>
  </si>
  <si>
    <t>PAN</t>
  </si>
  <si>
    <t>Panama</t>
  </si>
  <si>
    <t>NSO</t>
  </si>
  <si>
    <t>Source: National Integrated System of Criminal Statistics (SIEC), Panama's National Crime Victim Survey (ENVI) 2017. Does not include attempts</t>
  </si>
  <si>
    <t>PER</t>
  </si>
  <si>
    <t>Peru</t>
  </si>
  <si>
    <t>En la encuesta no se diferencian los robos de hurtos, el indicador incluye robos y hurtos.
Fuente: Encuesta Nacional de Programas Presupuestales.</t>
  </si>
  <si>
    <t>PRY</t>
  </si>
  <si>
    <t>Paraguay</t>
  </si>
  <si>
    <t>SLV</t>
  </si>
  <si>
    <t>El Salvador</t>
  </si>
  <si>
    <t>TTO</t>
  </si>
  <si>
    <t>Trinidad and Tobago</t>
  </si>
  <si>
    <t>Prevalence Rate of Physical assault, Males and Females</t>
  </si>
  <si>
    <t>7.1.8</t>
  </si>
  <si>
    <t>Personas que fueron victimas de lesiones fisicas.</t>
  </si>
  <si>
    <t>En la encuesta no se diferencia entre Maltrato físico y/o psicológico de algún miembro del hogar.
Asimismo, este indicador incluye también las ofensas sexuales (acoso, abuso, violación, entre otros).
Fuente: Encuesta Nacional de Programas Presupuestales.</t>
  </si>
  <si>
    <t>CAN</t>
  </si>
  <si>
    <t>Canada</t>
  </si>
  <si>
    <t>Northern America</t>
  </si>
  <si>
    <t>Northern America (M49) and Europe (M49)</t>
  </si>
  <si>
    <t>SDG</t>
  </si>
  <si>
    <t>Northern America and Europe</t>
  </si>
  <si>
    <t>CHE</t>
  </si>
  <si>
    <t>Switzerland</t>
  </si>
  <si>
    <t>Western Europe</t>
  </si>
  <si>
    <t>DEU</t>
  </si>
  <si>
    <t>Germany</t>
  </si>
  <si>
    <t>EST</t>
  </si>
  <si>
    <t>Estonia</t>
  </si>
  <si>
    <t>Northern Europe</t>
  </si>
  <si>
    <t>FRA</t>
  </si>
  <si>
    <t>France</t>
  </si>
  <si>
    <t>GBR_E_W</t>
  </si>
  <si>
    <t>United Kingdom (England and Wales)</t>
  </si>
  <si>
    <t>GBR_NI</t>
  </si>
  <si>
    <t>United Kingdom (Northern Ireland)</t>
  </si>
  <si>
    <t>GBR_S</t>
  </si>
  <si>
    <t>United Kingdom (Scotland)</t>
  </si>
  <si>
    <t>IRL</t>
  </si>
  <si>
    <t>Ireland</t>
  </si>
  <si>
    <t>ITA</t>
  </si>
  <si>
    <t>Italy</t>
  </si>
  <si>
    <t>Southern Europe</t>
  </si>
  <si>
    <t>POL</t>
  </si>
  <si>
    <t>Poland</t>
  </si>
  <si>
    <t>Eastern Europe</t>
  </si>
  <si>
    <t>Data from Polish Victimisation Survey 2024 - not comparable to data 2021-2023</t>
  </si>
  <si>
    <t>PRT</t>
  </si>
  <si>
    <t>Portugal</t>
  </si>
  <si>
    <t>SVN</t>
  </si>
  <si>
    <t>Slovenia</t>
  </si>
  <si>
    <t>SWE</t>
  </si>
  <si>
    <t>Sweden</t>
  </si>
  <si>
    <t>USA</t>
  </si>
  <si>
    <t>United States of America</t>
  </si>
  <si>
    <t>CV23 table 14</t>
  </si>
  <si>
    <t>AUS</t>
  </si>
  <si>
    <t>Australia</t>
  </si>
  <si>
    <t>Australia and New Zealand</t>
  </si>
  <si>
    <t>Australia and New Zealand (M49)</t>
  </si>
  <si>
    <t>Other</t>
  </si>
  <si>
    <t>IDN</t>
  </si>
  <si>
    <t>Indonesia</t>
  </si>
  <si>
    <t>South-Eastern Asia</t>
  </si>
  <si>
    <t>Eastern Asia (M49) and South-eastern Asia (MDG=M49)</t>
  </si>
  <si>
    <t>ISR</t>
  </si>
  <si>
    <t>Israel</t>
  </si>
  <si>
    <t>Western Asia</t>
  </si>
  <si>
    <t>Western Asia (M49) and Northern Africa (M49)</t>
  </si>
  <si>
    <t>KGZ</t>
  </si>
  <si>
    <t>Kyrgyzstan</t>
  </si>
  <si>
    <t>Central Asia</t>
  </si>
  <si>
    <t>Central Asia (M49) and Southern Asia (MDG=M49)</t>
  </si>
  <si>
    <t>KOR</t>
  </si>
  <si>
    <t>Republic of Korea</t>
  </si>
  <si>
    <t>Eastern Asia</t>
  </si>
  <si>
    <t>PSE</t>
  </si>
  <si>
    <t>State of Palestine</t>
  </si>
  <si>
    <t>SAU</t>
  </si>
  <si>
    <t>Saudi Arabia</t>
  </si>
  <si>
    <t>THA</t>
  </si>
  <si>
    <t>Thailand</t>
  </si>
  <si>
    <t>CPV</t>
  </si>
  <si>
    <t>Cabo Verde</t>
  </si>
  <si>
    <t>Western Africa</t>
  </si>
  <si>
    <t>Sub-Saharan Africa (M49)</t>
  </si>
  <si>
    <t>NGA</t>
  </si>
  <si>
    <t>Nigeria</t>
  </si>
  <si>
    <t>UNODC Research</t>
  </si>
  <si>
    <t>Source: UNODC Estimate based on National Surveys on Quality and Integrity of Public Services (2016, 2019, 2023)</t>
  </si>
  <si>
    <t>UGA</t>
  </si>
  <si>
    <t>Uganda</t>
  </si>
  <si>
    <t>Eastern Africa</t>
  </si>
  <si>
    <t>MICS</t>
  </si>
  <si>
    <t>Source: Justice Needs and Satisfaction in Uganda Survey 2024</t>
  </si>
  <si>
    <t>ZAF</t>
  </si>
  <si>
    <t>South Africa</t>
  </si>
  <si>
    <t>Southern Africa</t>
  </si>
  <si>
    <t>Figure 9: Proportion of the population subjected to violence in the previous twelve months, by sex (latest</t>
  </si>
  <si>
    <t>available year between 2016 - 2024)</t>
  </si>
  <si>
    <t>sex</t>
  </si>
  <si>
    <t xml:space="preserve">Order </t>
  </si>
  <si>
    <t>Prevalence Rate of Physical violence Males</t>
  </si>
  <si>
    <t>7.1.6</t>
  </si>
  <si>
    <t>male</t>
  </si>
  <si>
    <t>BEL</t>
  </si>
  <si>
    <t>Belgium</t>
  </si>
  <si>
    <t>BEN</t>
  </si>
  <si>
    <t>Benin</t>
  </si>
  <si>
    <t>Survey sample covers women and men aged 15-49</t>
  </si>
  <si>
    <t>BLR</t>
  </si>
  <si>
    <t>Belarus</t>
  </si>
  <si>
    <t>Survey sample covers women aged 15-49 and men aged 15-59</t>
  </si>
  <si>
    <t>BRA</t>
  </si>
  <si>
    <t>Brazil</t>
  </si>
  <si>
    <t>CAF</t>
  </si>
  <si>
    <t>Central African Republic</t>
  </si>
  <si>
    <t>Middle Africa</t>
  </si>
  <si>
    <t>CMR</t>
  </si>
  <si>
    <t>Cameroon</t>
  </si>
  <si>
    <t>COD</t>
  </si>
  <si>
    <t>Democratic Republic of the Congo</t>
  </si>
  <si>
    <t>COM</t>
  </si>
  <si>
    <t>Comoros</t>
  </si>
  <si>
    <t>CUB</t>
  </si>
  <si>
    <t>Cuba</t>
  </si>
  <si>
    <t>FJI</t>
  </si>
  <si>
    <t>Fiji</t>
  </si>
  <si>
    <t>Melanesia</t>
  </si>
  <si>
    <t>Oceania (M49) excluding Australia and New Zealand (M49)</t>
  </si>
  <si>
    <t>GEO</t>
  </si>
  <si>
    <t>Georgia</t>
  </si>
  <si>
    <t>GUY</t>
  </si>
  <si>
    <t>Guyana</t>
  </si>
  <si>
    <t>HND</t>
  </si>
  <si>
    <t>Honduras</t>
  </si>
  <si>
    <t>KIR</t>
  </si>
  <si>
    <t>Kiribati</t>
  </si>
  <si>
    <t>Micronesia</t>
  </si>
  <si>
    <t>LSO</t>
  </si>
  <si>
    <t>Lesotho</t>
  </si>
  <si>
    <t>LUX</t>
  </si>
  <si>
    <t>Luxembourg</t>
  </si>
  <si>
    <t>LVA</t>
  </si>
  <si>
    <t>Latvia</t>
  </si>
  <si>
    <t>MDG</t>
  </si>
  <si>
    <t>Madagascar</t>
  </si>
  <si>
    <t>MNE</t>
  </si>
  <si>
    <t>Montenegro</t>
  </si>
  <si>
    <t>MNG</t>
  </si>
  <si>
    <t>Mongolia</t>
  </si>
  <si>
    <t>MWI</t>
  </si>
  <si>
    <t>Malawi</t>
  </si>
  <si>
    <t>NZL</t>
  </si>
  <si>
    <t>New Zealand</t>
  </si>
  <si>
    <t>PAK</t>
  </si>
  <si>
    <t>Pakistan</t>
  </si>
  <si>
    <t>Southern Asia</t>
  </si>
  <si>
    <t>SUR</t>
  </si>
  <si>
    <t>Suriname</t>
  </si>
  <si>
    <t>SWZ</t>
  </si>
  <si>
    <t>Eswatini</t>
  </si>
  <si>
    <t>TCA</t>
  </si>
  <si>
    <t>Turks and Caicos Islands</t>
  </si>
  <si>
    <t>TCD</t>
  </si>
  <si>
    <t>Chad</t>
  </si>
  <si>
    <t>TON</t>
  </si>
  <si>
    <t>Tonga</t>
  </si>
  <si>
    <t>Polynesia</t>
  </si>
  <si>
    <t>TUN</t>
  </si>
  <si>
    <t>Tunisia</t>
  </si>
  <si>
    <t>Northern Africa</t>
  </si>
  <si>
    <t>TUV</t>
  </si>
  <si>
    <t>Tuvalu</t>
  </si>
  <si>
    <t>VNM</t>
  </si>
  <si>
    <t>Viet Nam</t>
  </si>
  <si>
    <t>WSM</t>
  </si>
  <si>
    <t>Samoa</t>
  </si>
  <si>
    <t>ZWE</t>
  </si>
  <si>
    <t>Zimbabwe</t>
  </si>
  <si>
    <t>Prevalence Rate of Physical violence Females</t>
  </si>
  <si>
    <t>female</t>
  </si>
  <si>
    <t>Prevalence Rate of Sexual violence Males</t>
  </si>
  <si>
    <t>7.1.9</t>
  </si>
  <si>
    <t>FIN</t>
  </si>
  <si>
    <t>Finland</t>
  </si>
  <si>
    <t>GTM</t>
  </si>
  <si>
    <t>Guatemala</t>
  </si>
  <si>
    <t>Prevalence Rate of Sexual violence Females</t>
  </si>
  <si>
    <t>Prevalence Rate of Psychological violence Males</t>
  </si>
  <si>
    <t>7.1.12</t>
  </si>
  <si>
    <t>HRV</t>
  </si>
  <si>
    <t>Croatia</t>
  </si>
  <si>
    <t>Prevalence Rate of Psychological violence Females</t>
  </si>
  <si>
    <t>Figure 10: Percentage (bar) and global share (pie) of children experiencing violent discipline in the past</t>
  </si>
  <si>
    <t>month, by region (2010-2024)</t>
  </si>
  <si>
    <t xml:space="preserve">Prevalence of violence within each region </t>
  </si>
  <si>
    <t xml:space="preserve">Percentage </t>
  </si>
  <si>
    <t>Oceania, excluding Australia and New Zealand</t>
  </si>
  <si>
    <t xml:space="preserve">Regional share of the global prevelance of violence </t>
  </si>
  <si>
    <t xml:space="preserve">Number </t>
  </si>
  <si>
    <t>≈Nearest million</t>
  </si>
  <si>
    <t>Figure 11: Share of detected victims of trafficking, by victim sex and age (2024 or most recent year available)</t>
  </si>
  <si>
    <t>Girls</t>
  </si>
  <si>
    <t>Women</t>
  </si>
  <si>
    <t>Boys</t>
  </si>
  <si>
    <t>Men</t>
  </si>
  <si>
    <t>Figure 12: Share of detected victims of trafficking, by form of exploitation (2024 or most recent year</t>
  </si>
  <si>
    <t>available)</t>
  </si>
  <si>
    <t>Forced Labour</t>
  </si>
  <si>
    <t>Sexual Exploitation</t>
  </si>
  <si>
    <t>Other Forms of Exploitation</t>
  </si>
  <si>
    <t>Figure 13: Proportion of the population that feel safe walking alone at night around the area they live in, by</t>
  </si>
  <si>
    <t>region and period (2016–2020 and 2021-2025)</t>
  </si>
  <si>
    <t>sdg_reporting</t>
  </si>
  <si>
    <t>period</t>
  </si>
  <si>
    <t>w_average_period</t>
  </si>
  <si>
    <t>average_period</t>
  </si>
  <si>
    <t>nr_countries</t>
  </si>
  <si>
    <t>nr_countries_sdg</t>
  </si>
  <si>
    <t>average_world</t>
  </si>
  <si>
    <t>2016-2020</t>
  </si>
  <si>
    <t>2021-2025</t>
  </si>
  <si>
    <t>≈</t>
  </si>
  <si>
    <t>Figure 14: Proportion of the population that feel safe walking alone at night around the area they live in, by</t>
  </si>
  <si>
    <t>region and sex (2021-2025)</t>
  </si>
  <si>
    <t>Eastern Asia and South-eastern Asia</t>
  </si>
  <si>
    <t xml:space="preserve">World </t>
  </si>
  <si>
    <t>Figure 15: Proportion of victims of violence in the previous 12 months who reported their victimization, by</t>
  </si>
  <si>
    <t>type of crime (2025 or latest available year since 2015)</t>
  </si>
  <si>
    <t>analytical_region</t>
  </si>
  <si>
    <t>order</t>
  </si>
  <si>
    <t>Reporting Rate of Robbery, Males and Females</t>
  </si>
  <si>
    <t>7.2.3</t>
  </si>
  <si>
    <t>other</t>
  </si>
  <si>
    <t>Europe and Northern America (M49)(M49) and Europe (M49)</t>
  </si>
  <si>
    <t>Source: Crime Survey 2022
Reporting rates refer to the last incident in the last five years, yearly calculation is not possible.</t>
  </si>
  <si>
    <t>Denuncia  de robo violencia+ robo por sorpresa con respecto al total de personas víctimas</t>
  </si>
  <si>
    <t>CRI</t>
  </si>
  <si>
    <t>Costa Rica</t>
  </si>
  <si>
    <t>Porcentaje de denuncias ante el OIJ, Ministerio Público o Policía  registradas por el  hogar, sin contemplar la cantidad de eventos que indicó el informante sobre el delito. El dato esta por hogar.</t>
  </si>
  <si>
    <t>proportions of incidents reported to Police (cells not filled indicate the figures are suppressed)</t>
  </si>
  <si>
    <t>A partir del año 2017, se adicionó una pregunta que actualmente forma parte del indicador denuncia, por lo cual se actualizaron los resultados para los años 2017-2022.
Se considera la denuncia del hecho delictivo robo e intento de robo de dinero, cartera, celular, etc. manifestada a la Policía Nacional del Perú (Comisaría)
Fuente: Encuesta Nacional de Programas Presupuestales.</t>
  </si>
  <si>
    <t>CV23 table 4</t>
  </si>
  <si>
    <t>Reporting Rate of Physical assault, Males and Females</t>
  </si>
  <si>
    <t>7.2.4</t>
  </si>
  <si>
    <t>Denuncia de lesiones respecto del total de personas víctimas</t>
  </si>
  <si>
    <t>ISL</t>
  </si>
  <si>
    <t>Iceland</t>
  </si>
  <si>
    <t>LKA</t>
  </si>
  <si>
    <t>Sri Lanka</t>
  </si>
  <si>
    <t>Source: National Integrated System of Criminal Statistics (SIEC), Panama's National Crime Victim Survey (ENVI) 2017</t>
  </si>
  <si>
    <t>Source: The Swedish Crime Survey. The reporting period is the calendar year prior to the interview.</t>
  </si>
  <si>
    <t>Assault. CV23 table 4</t>
  </si>
  <si>
    <t>Reporting Rate of Sexual assault, Males and Females</t>
  </si>
  <si>
    <t>7.2.6</t>
  </si>
  <si>
    <t>Source: NSO. Refers to the police reporting rate for sexual violence</t>
  </si>
  <si>
    <t>Source: Victimization survey (French Ministerial Statistical Department for Internal Security (SSMSI))</t>
  </si>
  <si>
    <t>Las cifras para los años 2021, 2022, 2023 y 2024 presentan un coeficiente de variación (%) en el rango de [15, 30].
Fuente: Encuesta Nacional de Victimización y Percepción de Seguridad Pública (ENVIPE), 2022, 2023, 2024 y 2025.</t>
  </si>
  <si>
    <t>Los datos corresponden al Sistema Integrado de Estadísticas de la Criminalidad y Seguridad Ciudadana - http://datacrim.inei.gob.pe/</t>
  </si>
  <si>
    <t>Rape and sexual assault</t>
  </si>
  <si>
    <t xml:space="preserve">Global overview </t>
  </si>
  <si>
    <t>Countries</t>
  </si>
  <si>
    <t xml:space="preserve">Variable </t>
  </si>
  <si>
    <t>Question_number</t>
  </si>
  <si>
    <t>Average</t>
  </si>
  <si>
    <t>Median</t>
  </si>
  <si>
    <t>Global</t>
  </si>
  <si>
    <t>Figure 16: Proportion of victims of physical assault in the previous 12 months who reported their</t>
  </si>
  <si>
    <t>victimization, by sex and region (2024 or latest available year since 2016)</t>
  </si>
  <si>
    <t xml:space="preserve">Order -- Global </t>
  </si>
  <si>
    <t>Reporting Rate of Physical assault, Females</t>
  </si>
  <si>
    <t>Reporting Rate of Physical assault, Males</t>
  </si>
  <si>
    <t>Las cifra para 2023 y 2024 presenta un coeficiente de variación (%) en el rango de [15, 30].
Fuente: Encuesta Nacional de Victimización y Percepción de Seguridad Pública (ENVIPE), 2022, 2023, 2024 y 2025.</t>
  </si>
  <si>
    <t>N-DASH download tables (combined agg assault and simple assault)</t>
  </si>
  <si>
    <t>Data sourced from National Socio-Economic Survey. Reporting rate is calculated by dividing the number of victims who report the crime by the number of victims.</t>
  </si>
  <si>
    <t xml:space="preserve">Summary numbers for visualisation </t>
  </si>
  <si>
    <t>countries</t>
  </si>
  <si>
    <t>average</t>
  </si>
  <si>
    <t>median</t>
  </si>
  <si>
    <t>Latin America and the Caribbean (12 countries)</t>
  </si>
  <si>
    <t>Northern America and Europe  (12 countries)</t>
  </si>
  <si>
    <t>Sub-Saharan Africa (12 countries</t>
  </si>
  <si>
    <t>Other regions (16 countries)</t>
  </si>
  <si>
    <t>Figure 17: Proportion of the population who have experienced a dispute in the past two years who accessed</t>
  </si>
  <si>
    <t>a formal or informal dispute resolution mechanism, across different countries (2025 or latest available year).</t>
  </si>
  <si>
    <t>GeoAreaCode</t>
  </si>
  <si>
    <t>GeoAreaName</t>
  </si>
  <si>
    <t>TimePeriod</t>
  </si>
  <si>
    <t>Value</t>
  </si>
  <si>
    <t>Time_Detail</t>
  </si>
  <si>
    <t>Source</t>
  </si>
  <si>
    <t>South Africa*</t>
  </si>
  <si>
    <t>Governance, Public Safety and Justice Survey (GPSJS) 2021/22</t>
  </si>
  <si>
    <t>Encuesta de convivencia y seguridad ciudadana - ECSC- Capítulo de problemas, desacuerdos, conflictos o disputas</t>
  </si>
  <si>
    <t>Acceso a justicia y resolución no violenta de conflictos en el Salvador (2023)</t>
  </si>
  <si>
    <t>Canadian Legal Problems Survey, 2021</t>
  </si>
  <si>
    <t>Gambia</t>
  </si>
  <si>
    <t>The Gambia - 2025 SDGs Monitoring Survey</t>
  </si>
  <si>
    <t>Instituto Nacional de Estadística e Informática (INEI) - Encuesta Nacional de Hogares (ENAHO). Módulo de opinión sobre "Gobernabilidad, Democracia y Transparencia".</t>
  </si>
  <si>
    <t>Ghana</t>
  </si>
  <si>
    <t>Source: UNODC Estimate based on Ghana Integrity of Public Service Survey (GIPSS)</t>
  </si>
  <si>
    <t xml:space="preserve">Source: UNODC Estimate based on National Surveys on Quality and Integrity of Public Services (2016, 2019, 2023). </t>
  </si>
  <si>
    <t>LESOTHO JUSTICE NEEDS SURVEY 2025</t>
  </si>
  <si>
    <t>Household Survey (The rule of law and access to justice survey 2023)</t>
  </si>
  <si>
    <t>Enquête nationale sur la perception de la population tunisienne en matière de sécurité, de libertés et de gouvernance locale, 2021</t>
  </si>
  <si>
    <t>Figure 18: Number of persons held in detention per 100.000 population (2015 and 2024)</t>
  </si>
  <si>
    <t>Note: Regions are ranked in ascending order of the rate of detainees per 100,000 population in 2024.</t>
  </si>
  <si>
    <t>Source: UNODC estimates, based on responses to the United Nations Survey of Crime Trends and Operations of Criminal Justice Systems, data from the World Prison Brief (Institute for Crime &amp; Justice Policy Research) and national sources reviewed by Member States</t>
  </si>
  <si>
    <t>Regions</t>
  </si>
  <si>
    <t>Counts (2024)</t>
  </si>
  <si>
    <t>Counts (2015)</t>
  </si>
  <si>
    <t>Rate of detainees per 100,000 population</t>
  </si>
  <si>
    <t>Population</t>
  </si>
  <si>
    <t>Total persons held in detention</t>
  </si>
  <si>
    <t>Unsentenced detainees</t>
  </si>
  <si>
    <t>Sentenced detainees</t>
  </si>
  <si>
    <t>e</t>
  </si>
  <si>
    <t>Figure 19: Unsentenced detainees as a proportion of overall prison population (2015 and 2024)</t>
  </si>
  <si>
    <t>Share of unsentenced detainees</t>
  </si>
  <si>
    <r>
      <rPr>
        <sz val="11"/>
        <color rgb="FF000000"/>
        <rFont val="Aptos Narrow"/>
        <family val="2"/>
      </rPr>
      <t>≈</t>
    </r>
    <r>
      <rPr>
        <sz val="11"/>
        <color rgb="FF000000"/>
        <rFont val="Calibri"/>
        <family val="2"/>
        <scheme val="minor"/>
      </rPr>
      <t>2015</t>
    </r>
  </si>
  <si>
    <t>Figur 20: Unsentenced prisoners as a proportion of the overall prison population, by sex and region (2024)</t>
  </si>
  <si>
    <t>Unsentenced male</t>
  </si>
  <si>
    <t>Total male</t>
  </si>
  <si>
    <t>Share unsentenced males</t>
  </si>
  <si>
    <t>Unsentenced Female</t>
  </si>
  <si>
    <t>Total Female</t>
  </si>
  <si>
    <t>Share unsentenced female</t>
  </si>
  <si>
    <t>Percentage point diff</t>
  </si>
  <si>
    <t>Figure21: Percentage of countries where prisoners outnumber the prison capacity (2024 or latest year</t>
  </si>
  <si>
    <t xml:space="preserve">Regional and global calculations of overcrowding </t>
  </si>
  <si>
    <t>&gt;150%</t>
  </si>
  <si>
    <t>&gt;100-150%</t>
  </si>
  <si>
    <t>Lower than capacity or 100%</t>
  </si>
  <si>
    <t>Total # of cuntries</t>
  </si>
  <si>
    <t>x</t>
  </si>
  <si>
    <t>No_overcrowding</t>
  </si>
  <si>
    <t>Medium</t>
  </si>
  <si>
    <t>High</t>
  </si>
  <si>
    <t xml:space="preserve">% of countries </t>
  </si>
  <si>
    <t>SDG_region_name</t>
  </si>
  <si>
    <t>prisoners_all</t>
  </si>
  <si>
    <t>capacity_all</t>
  </si>
  <si>
    <t>overcrowing_rate</t>
  </si>
  <si>
    <t>overcrowding_category</t>
  </si>
  <si>
    <t>capacity_adults</t>
  </si>
  <si>
    <t>prisoners_adults</t>
  </si>
  <si>
    <t>AFG</t>
  </si>
  <si>
    <t>Afghanistan</t>
  </si>
  <si>
    <t>ALB</t>
  </si>
  <si>
    <t>Albania</t>
  </si>
  <si>
    <t>BDI</t>
  </si>
  <si>
    <t>Burundi</t>
  </si>
  <si>
    <t>AND</t>
  </si>
  <si>
    <t>Andorra</t>
  </si>
  <si>
    <t>ATG</t>
  </si>
  <si>
    <t>Antigua and Barbuda</t>
  </si>
  <si>
    <t>VGB</t>
  </si>
  <si>
    <t>British Virgin Islands</t>
  </si>
  <si>
    <t>ARM</t>
  </si>
  <si>
    <t>Armenia</t>
  </si>
  <si>
    <t>AUT</t>
  </si>
  <si>
    <t>Austria</t>
  </si>
  <si>
    <t>AZE</t>
  </si>
  <si>
    <t>Azerbaijan</t>
  </si>
  <si>
    <t>BGD</t>
  </si>
  <si>
    <t>Bangladesh</t>
  </si>
  <si>
    <t>GUF</t>
  </si>
  <si>
    <t>French Guiana</t>
  </si>
  <si>
    <t>GRD</t>
  </si>
  <si>
    <t>Grenada</t>
  </si>
  <si>
    <t>BMU</t>
  </si>
  <si>
    <t>Bermuda</t>
  </si>
  <si>
    <t>GLP</t>
  </si>
  <si>
    <t>Guadeloupe</t>
  </si>
  <si>
    <t>BIH</t>
  </si>
  <si>
    <t>Bosnia and Herzegovina</t>
  </si>
  <si>
    <t>DJI</t>
  </si>
  <si>
    <t>Djibouti</t>
  </si>
  <si>
    <t>BRN</t>
  </si>
  <si>
    <t>Brunei Darussalam</t>
  </si>
  <si>
    <t>BGR</t>
  </si>
  <si>
    <t>Bulgaria</t>
  </si>
  <si>
    <t>KEN</t>
  </si>
  <si>
    <t>Kenya</t>
  </si>
  <si>
    <t>KHM</t>
  </si>
  <si>
    <t>Cambodia</t>
  </si>
  <si>
    <t>MYT</t>
  </si>
  <si>
    <t>Mayotte</t>
  </si>
  <si>
    <t>HTI</t>
  </si>
  <si>
    <t>Haiti</t>
  </si>
  <si>
    <t>MOZ</t>
  </si>
  <si>
    <t>Mozambique</t>
  </si>
  <si>
    <t>RWA</t>
  </si>
  <si>
    <t>Rwanda</t>
  </si>
  <si>
    <t>NIC</t>
  </si>
  <si>
    <t>Nicaragua</t>
  </si>
  <si>
    <t>MAC</t>
  </si>
  <si>
    <t>China Macao SAR</t>
  </si>
  <si>
    <t>HKG</t>
  </si>
  <si>
    <t>China, Hong Kong SAR</t>
  </si>
  <si>
    <t>TWN</t>
  </si>
  <si>
    <t>China, Taiwan Province of China</t>
  </si>
  <si>
    <t>REU</t>
  </si>
  <si>
    <t>Réunion</t>
  </si>
  <si>
    <t>SYC</t>
  </si>
  <si>
    <t>Seychelles</t>
  </si>
  <si>
    <t>CYP</t>
  </si>
  <si>
    <t>Cyprus</t>
  </si>
  <si>
    <t>CZE</t>
  </si>
  <si>
    <t>Czechia</t>
  </si>
  <si>
    <t>TZA</t>
  </si>
  <si>
    <t>United Republic of Tanzania</t>
  </si>
  <si>
    <t>DNK</t>
  </si>
  <si>
    <t>Denmark</t>
  </si>
  <si>
    <t>ZMB</t>
  </si>
  <si>
    <t>Zambia</t>
  </si>
  <si>
    <t>VEN</t>
  </si>
  <si>
    <t>Venezuela (Bolivarian Republic of)</t>
  </si>
  <si>
    <t>ABW</t>
  </si>
  <si>
    <t>Aruba</t>
  </si>
  <si>
    <t>BHS</t>
  </si>
  <si>
    <t>Bahamas</t>
  </si>
  <si>
    <t>AGO</t>
  </si>
  <si>
    <t>Angola</t>
  </si>
  <si>
    <t>FRO</t>
  </si>
  <si>
    <t>Faroe Islands</t>
  </si>
  <si>
    <t>PYF</t>
  </si>
  <si>
    <t>French Polynesia</t>
  </si>
  <si>
    <t>GIB</t>
  </si>
  <si>
    <t>Gibraltar</t>
  </si>
  <si>
    <t>GRC</t>
  </si>
  <si>
    <t>Greece</t>
  </si>
  <si>
    <t>GRL</t>
  </si>
  <si>
    <t>Greenland</t>
  </si>
  <si>
    <t>CYM</t>
  </si>
  <si>
    <t>Cayman Islands</t>
  </si>
  <si>
    <t>GUM</t>
  </si>
  <si>
    <t>Guam</t>
  </si>
  <si>
    <t>GGY</t>
  </si>
  <si>
    <t>Guernsey</t>
  </si>
  <si>
    <t>DMA</t>
  </si>
  <si>
    <t>Dominica</t>
  </si>
  <si>
    <t>VAT</t>
  </si>
  <si>
    <t>Holy See</t>
  </si>
  <si>
    <t>ECU</t>
  </si>
  <si>
    <t>Ecuador</t>
  </si>
  <si>
    <t>HUN</t>
  </si>
  <si>
    <t>Hungary</t>
  </si>
  <si>
    <t>IND</t>
  </si>
  <si>
    <t>India</t>
  </si>
  <si>
    <t>IMN</t>
  </si>
  <si>
    <t>Isle of Man</t>
  </si>
  <si>
    <t>JPN</t>
  </si>
  <si>
    <t>Japan</t>
  </si>
  <si>
    <t>JEY</t>
  </si>
  <si>
    <t>Jersey</t>
  </si>
  <si>
    <t>JOR</t>
  </si>
  <si>
    <t>Jordan</t>
  </si>
  <si>
    <t>KAZ</t>
  </si>
  <si>
    <t>Kazakhstan</t>
  </si>
  <si>
    <t>COG</t>
  </si>
  <si>
    <t>Congo</t>
  </si>
  <si>
    <t>XKX</t>
  </si>
  <si>
    <t>Kosovo under UNSCR 1244</t>
  </si>
  <si>
    <t>KWT</t>
  </si>
  <si>
    <t>Kuwait</t>
  </si>
  <si>
    <t>LBN</t>
  </si>
  <si>
    <t>Lebanon</t>
  </si>
  <si>
    <t>LTU</t>
  </si>
  <si>
    <t>Lithuania</t>
  </si>
  <si>
    <t>STP</t>
  </si>
  <si>
    <t>Sao Tome and Principe</t>
  </si>
  <si>
    <t>DZA</t>
  </si>
  <si>
    <t>Algeria</t>
  </si>
  <si>
    <t>MYS</t>
  </si>
  <si>
    <t>Malaysia</t>
  </si>
  <si>
    <t>MLT</t>
  </si>
  <si>
    <t>Malta</t>
  </si>
  <si>
    <t>EGY</t>
  </si>
  <si>
    <t>Egypt</t>
  </si>
  <si>
    <t>MAR</t>
  </si>
  <si>
    <t>Morocco</t>
  </si>
  <si>
    <t>MCO</t>
  </si>
  <si>
    <t>Monaco</t>
  </si>
  <si>
    <t>BWA</t>
  </si>
  <si>
    <t>Botswana</t>
  </si>
  <si>
    <t>MMR</t>
  </si>
  <si>
    <t>Myanmar</t>
  </si>
  <si>
    <t>NLD</t>
  </si>
  <si>
    <t>Netherlands</t>
  </si>
  <si>
    <t>NCL</t>
  </si>
  <si>
    <t>New Caledonia</t>
  </si>
  <si>
    <t>NAM</t>
  </si>
  <si>
    <t>Namibia</t>
  </si>
  <si>
    <t>MKD</t>
  </si>
  <si>
    <t>North Macedonia</t>
  </si>
  <si>
    <t>MNP</t>
  </si>
  <si>
    <t>Northern Mariana Islands</t>
  </si>
  <si>
    <t>NOR</t>
  </si>
  <si>
    <t>Norway</t>
  </si>
  <si>
    <t>PLW</t>
  </si>
  <si>
    <t>Palau</t>
  </si>
  <si>
    <t>MAF</t>
  </si>
  <si>
    <t>Saint Martin (French part)</t>
  </si>
  <si>
    <t>PNG</t>
  </si>
  <si>
    <t>Papua New Guinea</t>
  </si>
  <si>
    <t>URY</t>
  </si>
  <si>
    <t>Uruguay</t>
  </si>
  <si>
    <t>AIA</t>
  </si>
  <si>
    <t>Anguilla</t>
  </si>
  <si>
    <t>PHL</t>
  </si>
  <si>
    <t>Philippines</t>
  </si>
  <si>
    <t>BRB</t>
  </si>
  <si>
    <t>Barbados</t>
  </si>
  <si>
    <t>QAT</t>
  </si>
  <si>
    <t>Qatar</t>
  </si>
  <si>
    <t>MDA</t>
  </si>
  <si>
    <t>Republic of Moldova</t>
  </si>
  <si>
    <t>ROU</t>
  </si>
  <si>
    <t>Romania</t>
  </si>
  <si>
    <t>RUS</t>
  </si>
  <si>
    <t>Russian Federation</t>
  </si>
  <si>
    <t>BFA</t>
  </si>
  <si>
    <t>Burkina Faso</t>
  </si>
  <si>
    <t>BLZ</t>
  </si>
  <si>
    <t>Belize</t>
  </si>
  <si>
    <t>CUW</t>
  </si>
  <si>
    <t>Curaçao</t>
  </si>
  <si>
    <t>SMR</t>
  </si>
  <si>
    <t>San Marino</t>
  </si>
  <si>
    <t>CIV</t>
  </si>
  <si>
    <t>Côte d'Ivoire</t>
  </si>
  <si>
    <t>GHA</t>
  </si>
  <si>
    <t>SRB</t>
  </si>
  <si>
    <t>Serbia</t>
  </si>
  <si>
    <t>GIN</t>
  </si>
  <si>
    <t>Guinea</t>
  </si>
  <si>
    <t>GNB</t>
  </si>
  <si>
    <t>Guinea-Bissau</t>
  </si>
  <si>
    <t>SGP</t>
  </si>
  <si>
    <t>Singapore</t>
  </si>
  <si>
    <t>PRI</t>
  </si>
  <si>
    <t>Puerto Rico</t>
  </si>
  <si>
    <t>SVK</t>
  </si>
  <si>
    <t>Slovakia</t>
  </si>
  <si>
    <t>SLB</t>
  </si>
  <si>
    <t>Solomon Islands</t>
  </si>
  <si>
    <t>LBR</t>
  </si>
  <si>
    <t>Liberia</t>
  </si>
  <si>
    <t>ESP</t>
  </si>
  <si>
    <t>Spain</t>
  </si>
  <si>
    <t>VCT</t>
  </si>
  <si>
    <t>Saint Vincent and the Grenadines</t>
  </si>
  <si>
    <t>TLS</t>
  </si>
  <si>
    <t>Timor-Leste</t>
  </si>
  <si>
    <t>MRT</t>
  </si>
  <si>
    <t>Mauritania</t>
  </si>
  <si>
    <t>SXM</t>
  </si>
  <si>
    <t>Sint Maarten (Dutch part)</t>
  </si>
  <si>
    <t>NER</t>
  </si>
  <si>
    <t>Niger</t>
  </si>
  <si>
    <t>TUR</t>
  </si>
  <si>
    <t>Türkiye</t>
  </si>
  <si>
    <t>UKR</t>
  </si>
  <si>
    <t>Ukraine</t>
  </si>
  <si>
    <t>SEN</t>
  </si>
  <si>
    <t>Senegal</t>
  </si>
  <si>
    <t>VUT</t>
  </si>
  <si>
    <t>Vanuatu</t>
  </si>
  <si>
    <t>VIR</t>
  </si>
  <si>
    <t>United States Virgin Islands</t>
  </si>
  <si>
    <t>SLE</t>
  </si>
  <si>
    <t>Sierra Leone</t>
  </si>
  <si>
    <t>TGO</t>
  </si>
  <si>
    <t>Togo</t>
  </si>
  <si>
    <t>LIE</t>
  </si>
  <si>
    <t>Liechtenstein</t>
  </si>
  <si>
    <t>*Removed as people sentenced for more than 2 years are sent to Austria.</t>
  </si>
  <si>
    <t>Figure 22: Firearm tracing success relative to average seizure volumes, by country (2016–2024)</t>
  </si>
  <si>
    <t>region_sdg</t>
  </si>
  <si>
    <t>average_seizures_yearly</t>
  </si>
  <si>
    <t>average_SDG</t>
  </si>
  <si>
    <t>Average_SDG</t>
  </si>
  <si>
    <t>Average_seizures</t>
  </si>
  <si>
    <t>country_count</t>
  </si>
  <si>
    <t>below average</t>
  </si>
  <si>
    <t>reg_average _2026</t>
  </si>
  <si>
    <t>Average_seizures_2026</t>
  </si>
  <si>
    <t>Europe and Northern America (M49)</t>
  </si>
  <si>
    <t>Latin America and the Caribbean (M49)</t>
  </si>
  <si>
    <t>Northern Africa and Western Asia (M49)</t>
  </si>
  <si>
    <t>Oceania (M49)</t>
  </si>
  <si>
    <t>GBR</t>
  </si>
  <si>
    <t>Country_count</t>
  </si>
  <si>
    <t>Below average</t>
  </si>
  <si>
    <t>Grand Total</t>
  </si>
  <si>
    <t>MUS</t>
  </si>
  <si>
    <t>Figure 23: Proportion of population that experienced bribery when in contact with public officials in the previous 12 months, by region, 2024 or latest year available since 2015</t>
  </si>
  <si>
    <t xml:space="preserve">Summary Table </t>
  </si>
  <si>
    <t>Metric</t>
  </si>
  <si>
    <t xml:space="preserve">Europe </t>
  </si>
  <si>
    <t xml:space="preserve">Eastern and South-Eastern Asia </t>
  </si>
  <si>
    <t>Oceania (including Australia)</t>
  </si>
  <si>
    <t xml:space="preserve">Central and Southern Asia </t>
  </si>
  <si>
    <t>max</t>
  </si>
  <si>
    <t>mean</t>
  </si>
  <si>
    <t>min</t>
  </si>
  <si>
    <t xml:space="preserve">order </t>
  </si>
  <si>
    <t>year_value</t>
  </si>
  <si>
    <t>bar_order</t>
  </si>
  <si>
    <t>question_text</t>
  </si>
  <si>
    <t>m49_region</t>
  </si>
  <si>
    <t>m49_subregion</t>
  </si>
  <si>
    <t>m49_intermediate_region</t>
  </si>
  <si>
    <t>description</t>
  </si>
  <si>
    <t>comment</t>
  </si>
  <si>
    <t>SDG region names</t>
  </si>
  <si>
    <t>Count</t>
  </si>
  <si>
    <t>7.1.4</t>
  </si>
  <si>
    <t>Prevalence Rate of Bribery Males and Females</t>
  </si>
  <si>
    <t>ASI</t>
  </si>
  <si>
    <t>CAS</t>
  </si>
  <si>
    <t/>
  </si>
  <si>
    <t>ACS</t>
  </si>
  <si>
    <t>GCB UNODC Adjusted</t>
  </si>
  <si>
    <t>UNODC estimate based on the Global Corruption Barometer</t>
  </si>
  <si>
    <t>The data source is Transparency International's Global Corruption Barometer. The data were not provided by the Member State. The value provided by the original source was adjusted to reflect personal experience of bribery only and not at the household level</t>
  </si>
  <si>
    <t>TJK</t>
  </si>
  <si>
    <t>Tajikistan</t>
  </si>
  <si>
    <t>UZB</t>
  </si>
  <si>
    <t>Uzbekistan</t>
  </si>
  <si>
    <t>SAS</t>
  </si>
  <si>
    <t>GCB</t>
  </si>
  <si>
    <t>Global Corruption Barrometer</t>
  </si>
  <si>
    <t>The data source is Transparency International's Global Corruption Barometer. The data were not provided by the Member State.</t>
  </si>
  <si>
    <t>MDV</t>
  </si>
  <si>
    <t>Maldives</t>
  </si>
  <si>
    <t>NPL</t>
  </si>
  <si>
    <t>Nepal</t>
  </si>
  <si>
    <t>AMS</t>
  </si>
  <si>
    <t>ALC</t>
  </si>
  <si>
    <t>ALC_C</t>
  </si>
  <si>
    <t>National Criminal Justice Data as Collected through the United Nations Surveys on Crime Trends and the Operations of Criminal Justice Systems (UN-CTS)</t>
  </si>
  <si>
    <t>Fuente: Encuesta Nacional de Calidad e Impacto Gubernamental, 2021 y 2023</t>
  </si>
  <si>
    <t>ALC_I</t>
  </si>
  <si>
    <t>National Statistical Office</t>
  </si>
  <si>
    <t>Percentage of households</t>
  </si>
  <si>
    <t>Data revised by national authorities in response to the Pre-Publication of Sustainable Development Goals indicators (SDG-PrePub)</t>
  </si>
  <si>
    <t>ALC_S</t>
  </si>
  <si>
    <t>OCE</t>
  </si>
  <si>
    <t>ANZ</t>
  </si>
  <si>
    <t>AFR</t>
  </si>
  <si>
    <t>ASS</t>
  </si>
  <si>
    <t>ASS_E</t>
  </si>
  <si>
    <t>Mauritius</t>
  </si>
  <si>
    <t>The National Governance Peace and Security Survey 2017</t>
  </si>
  <si>
    <t>ASS_M</t>
  </si>
  <si>
    <t>GAB</t>
  </si>
  <si>
    <t>Gabon</t>
  </si>
  <si>
    <t>ASS_S</t>
  </si>
  <si>
    <t>ASS_W</t>
  </si>
  <si>
    <t>UNODC/NSO</t>
  </si>
  <si>
    <t>United Nations Office on Drugs and Crime (UNODC) and National Statistical Institute</t>
  </si>
  <si>
    <t>GMB</t>
  </si>
  <si>
    <t>MLI</t>
  </si>
  <si>
    <t>Mali</t>
  </si>
  <si>
    <t>Data based on original research by UNODC</t>
  </si>
  <si>
    <t>Source: UNODC Estimate based on National Surveys on Quality and Integrity of Public Services (2016, 2019, 2023). Note: The prevalence of bribery without refusals refers to the proportion of the adult population who paid at least one bribe to a public offi</t>
  </si>
  <si>
    <t>EUR</t>
  </si>
  <si>
    <t>EEU</t>
  </si>
  <si>
    <t>ENA</t>
  </si>
  <si>
    <t>NEU</t>
  </si>
  <si>
    <t>SEU</t>
  </si>
  <si>
    <t>WEU</t>
  </si>
  <si>
    <t>EAA</t>
  </si>
  <si>
    <t>ESA</t>
  </si>
  <si>
    <t>SEA</t>
  </si>
  <si>
    <t>Data sourced from Anti-corruption Behaviour Survey. Data related to this variable hadn't been developed before 2020.</t>
  </si>
  <si>
    <t>PSA/POO</t>
  </si>
  <si>
    <t>Philippine Statistics Authority and Office of the Ombudsman</t>
  </si>
  <si>
    <t>NAF</t>
  </si>
  <si>
    <t>NAW</t>
  </si>
  <si>
    <t>SDN</t>
  </si>
  <si>
    <t>Sudan</t>
  </si>
  <si>
    <t>WAS</t>
  </si>
  <si>
    <t>FSM</t>
  </si>
  <si>
    <t>Micronesia (Federated States of)</t>
  </si>
  <si>
    <t>MCN</t>
  </si>
  <si>
    <t>OCA</t>
  </si>
  <si>
    <t>MEL</t>
  </si>
  <si>
    <t>PLY</t>
  </si>
  <si>
    <t>Mean</t>
  </si>
  <si>
    <t>Figure 24: Proportion of population that experienced bribery when in contact with public officials in the previous 12 months, by country income level, 2024 or latest year available since 2015</t>
  </si>
  <si>
    <t>Western Asia and Northern Africa</t>
  </si>
  <si>
    <t>Oceania (11 countries)</t>
  </si>
  <si>
    <t>Sub-Saharan Africa (10 countries)</t>
  </si>
  <si>
    <t>Central Asia and Southern Asia (32 countries)</t>
  </si>
  <si>
    <t>Western Asia and Northern Africa (13 countries)</t>
  </si>
  <si>
    <t>Latin America and the Caribbean (24 countries)</t>
  </si>
  <si>
    <t>Eastern Asia and South-eastern Asia (11 countries)</t>
  </si>
  <si>
    <t>Europe and Northern America (37 countries)</t>
  </si>
  <si>
    <t xml:space="preserve">Max </t>
  </si>
  <si>
    <t xml:space="preserve">Median </t>
  </si>
  <si>
    <t>Low income</t>
  </si>
  <si>
    <t>Lower middle income</t>
  </si>
  <si>
    <t>Upper middle income</t>
  </si>
  <si>
    <t>High income</t>
  </si>
  <si>
    <t xml:space="preserve">Low income </t>
  </si>
  <si>
    <t xml:space="preserve">Lower middle income </t>
  </si>
  <si>
    <t xml:space="preserve">Upper middle income </t>
  </si>
  <si>
    <t>High income (39 countries)</t>
  </si>
  <si>
    <t>Goal</t>
  </si>
  <si>
    <t>Target</t>
  </si>
  <si>
    <t>Indicator</t>
  </si>
  <si>
    <t>SeriesCode</t>
  </si>
  <si>
    <t>SeriesDescription</t>
  </si>
  <si>
    <t>GeoInfoUrl</t>
  </si>
  <si>
    <t>FootNote</t>
  </si>
  <si>
    <t>Nature</t>
  </si>
  <si>
    <t>Reporting Type</t>
  </si>
  <si>
    <t>Units</t>
  </si>
  <si>
    <t>16.5</t>
  </si>
  <si>
    <t>16.5.2</t>
  </si>
  <si>
    <t>IC_FRM_BRIB</t>
  </si>
  <si>
    <t>Bribery incidence (% of firms experiencing at least one bribe payment request)</t>
  </si>
  <si>
    <t>WDI</t>
  </si>
  <si>
    <t>E</t>
  </si>
  <si>
    <t>G</t>
  </si>
  <si>
    <t>PERCENT</t>
  </si>
  <si>
    <t>Figure 25: Proportion of businesses that experienced bribery by region (2024 or latest available year</t>
  </si>
  <si>
    <t>since-2015)</t>
  </si>
  <si>
    <t>Period</t>
  </si>
  <si>
    <t>income_level</t>
  </si>
  <si>
    <t>Subregion</t>
  </si>
  <si>
    <t>Intermediate Region</t>
  </si>
  <si>
    <t>Column Order</t>
  </si>
  <si>
    <t>L</t>
  </si>
  <si>
    <t>Subsaharan Africa</t>
  </si>
  <si>
    <t>2021-2026</t>
  </si>
  <si>
    <t>UM</t>
  </si>
  <si>
    <t>China, Hong Kong Special Administrative Region</t>
  </si>
  <si>
    <t>LM</t>
  </si>
  <si>
    <t>Lao People's Democratic Republic</t>
  </si>
  <si>
    <t>Congo, Rep.</t>
  </si>
  <si>
    <t>Gambia, The</t>
  </si>
  <si>
    <t>Bhutan</t>
  </si>
  <si>
    <t>H</t>
  </si>
  <si>
    <t>Tanzania</t>
  </si>
  <si>
    <t>Hong Kong SAR, China</t>
  </si>
  <si>
    <t>Iraq</t>
  </si>
  <si>
    <t>South-eastern Asia</t>
  </si>
  <si>
    <t>LAO</t>
  </si>
  <si>
    <t>Lao PDR</t>
  </si>
  <si>
    <t>BTN</t>
  </si>
  <si>
    <t>Egypt, Arab Rep.</t>
  </si>
  <si>
    <t>IRQ</t>
  </si>
  <si>
    <t>West Bank and Gaza</t>
  </si>
  <si>
    <t>Latin America</t>
  </si>
  <si>
    <t>Bolivia</t>
  </si>
  <si>
    <t xml:space="preserve">Eastern Europe </t>
  </si>
  <si>
    <t>Kosovo</t>
  </si>
  <si>
    <t>Moldova</t>
  </si>
  <si>
    <t>Slovak Republic</t>
  </si>
  <si>
    <t>Netherlands (Kingdom of the)</t>
  </si>
  <si>
    <t xml:space="preserve">Region </t>
  </si>
  <si>
    <t>Sub-Saharan Africa (28 Countries)</t>
  </si>
  <si>
    <t>EEA SEA</t>
  </si>
  <si>
    <t>Eastern and South-Eastern Asia (10 Countries)</t>
  </si>
  <si>
    <t>CAS SAS</t>
  </si>
  <si>
    <t>Central and Southern Asia (9 Countries)</t>
  </si>
  <si>
    <t>WAS NAF</t>
  </si>
  <si>
    <t xml:space="preserve"> Northern Africa and Western Asia  (13 Countries)</t>
  </si>
  <si>
    <t>Latin America &amp; the Caribbean (16 Countries)</t>
  </si>
  <si>
    <t>EUR NAC</t>
  </si>
  <si>
    <t>Europe and Northern America (36 Countries)</t>
  </si>
  <si>
    <t>KXK</t>
  </si>
  <si>
    <t xml:space="preserve">Melanesia </t>
  </si>
  <si>
    <t xml:space="preserve">Polynesia </t>
  </si>
  <si>
    <t>Figure 26: Proportion of businesses that experienced bribery by income level (2010-2016 and 2017-2024)</t>
  </si>
  <si>
    <t>Summary table</t>
  </si>
  <si>
    <t>All</t>
  </si>
  <si>
    <t>2010-2016</t>
  </si>
  <si>
    <t>2017-2024</t>
  </si>
  <si>
    <t>Kyrgyz Republic</t>
  </si>
  <si>
    <t>Figure 27 and 28 data</t>
  </si>
  <si>
    <t>Proportion of countries with independent NHRIs in compliance with the Paris Principles in 2025 (A</t>
  </si>
  <si>
    <t>and B status), by region</t>
  </si>
  <si>
    <t>and Proportion of countries with fully compliant NHRIs by region, (2000-2030)</t>
  </si>
  <si>
    <t xml:space="preserve">Regional summary table </t>
  </si>
  <si>
    <t>Projected 2030</t>
  </si>
  <si>
    <t>A status</t>
  </si>
  <si>
    <t>B Status</t>
  </si>
  <si>
    <t>TOTAL</t>
  </si>
  <si>
    <t xml:space="preserve">Eastern and South-eastern Asia </t>
  </si>
  <si>
    <t xml:space="preserve">Northern Africa and Western Asia   </t>
  </si>
  <si>
    <t>M49Code</t>
  </si>
  <si>
    <t>ISOCode</t>
  </si>
  <si>
    <t>CountryName</t>
  </si>
  <si>
    <t>Alternative country name</t>
  </si>
  <si>
    <t>Name of National Human Rights Institution</t>
  </si>
  <si>
    <t>2000</t>
  </si>
  <si>
    <t>2005</t>
  </si>
  <si>
    <t>2010</t>
  </si>
  <si>
    <t>M49Code2</t>
  </si>
  <si>
    <t>SDG Regions</t>
  </si>
  <si>
    <t>M49Code3</t>
  </si>
  <si>
    <t>M49 Level-1 Region</t>
  </si>
  <si>
    <t>M49Code4</t>
  </si>
  <si>
    <t>M49 Level-2 Region</t>
  </si>
  <si>
    <t>M49Code5</t>
  </si>
  <si>
    <t>MDGRegions</t>
  </si>
  <si>
    <t>M49Code6</t>
  </si>
  <si>
    <t>LDCs</t>
  </si>
  <si>
    <t>M49Code7</t>
  </si>
  <si>
    <t>LLDCs-SIDS</t>
  </si>
  <si>
    <t>Independent Human Rights Commission</t>
  </si>
  <si>
    <t>D</t>
  </si>
  <si>
    <t>A</t>
  </si>
  <si>
    <t>Asia (M49)</t>
  </si>
  <si>
    <t>Southern Asia (MDG=M49)</t>
  </si>
  <si>
    <t>Developing regions (MDG)</t>
  </si>
  <si>
    <t>Least Developed Countries (LDCs)</t>
  </si>
  <si>
    <t>Landlocked developing countries (LLDCs)</t>
  </si>
  <si>
    <t xml:space="preserve">People’s Advocate </t>
  </si>
  <si>
    <t>Europe (M49)</t>
  </si>
  <si>
    <t>Southern Europe (M49)</t>
  </si>
  <si>
    <t>Developed regions (MDG)</t>
  </si>
  <si>
    <t xml:space="preserve">Commission Nationale des Droits de l’homme </t>
  </si>
  <si>
    <t>B</t>
  </si>
  <si>
    <t>Northern Africa and Western Asia </t>
  </si>
  <si>
    <t>Northern Africa (M49)</t>
  </si>
  <si>
    <t>Ombudsman Institution</t>
  </si>
  <si>
    <t>Provedor di Justiça di direitos</t>
  </si>
  <si>
    <t>Middle Africa (M49)</t>
  </si>
  <si>
    <t xml:space="preserve">Office of the Ombudsman </t>
  </si>
  <si>
    <t>Caribbean (M49)</t>
  </si>
  <si>
    <t>Small island developing States (SIDS)</t>
  </si>
  <si>
    <t xml:space="preserve">Defensoría del Pueblo de la Nación Argentina </t>
  </si>
  <si>
    <t>South America (M49)</t>
  </si>
  <si>
    <t xml:space="preserve">Human Rights Defender of Armenia </t>
  </si>
  <si>
    <t>Western Asia (M49)</t>
  </si>
  <si>
    <t>Australian Human Rights Commission</t>
  </si>
  <si>
    <t>The Austrian Ombudsman Board</t>
  </si>
  <si>
    <t>Western Europe (M49)</t>
  </si>
  <si>
    <t xml:space="preserve">Human Rights Commissioner (Ombudsman) </t>
  </si>
  <si>
    <t>BHR</t>
  </si>
  <si>
    <t>Bahrain</t>
  </si>
  <si>
    <t>National Institution for Human Rights</t>
  </si>
  <si>
    <t>National Human Rights Commission of Bangladesh</t>
  </si>
  <si>
    <t>Eastern Europe (M49)</t>
  </si>
  <si>
    <t xml:space="preserve">Transformed into two separate institutions - The Interfederal Centre for Equal Opportunities and Opposition to Discrimination and Racism; The Federal Centre for the Analysis of Migration Flows  </t>
  </si>
  <si>
    <t>Office of the Ombudsman</t>
  </si>
  <si>
    <t>Central America (M49)</t>
  </si>
  <si>
    <t xml:space="preserve">Commission béninoise des droits de l’homme </t>
  </si>
  <si>
    <t>Western Africa (M49)</t>
  </si>
  <si>
    <t>Defensor del Pueblo</t>
  </si>
  <si>
    <t>Institute of Human Rights Ombudsman</t>
  </si>
  <si>
    <t>Southern Africa (M49)</t>
  </si>
  <si>
    <t>South-eastern Asia (MDG=M49)</t>
  </si>
  <si>
    <t>The Ombudsman of the Republic of Bulgaria</t>
  </si>
  <si>
    <t xml:space="preserve">Commission Nationale des Droits de L’homme </t>
  </si>
  <si>
    <t xml:space="preserve">Commission nationale indépendante des droits de l’homme </t>
  </si>
  <si>
    <t>Eastern Africa (M49)</t>
  </si>
  <si>
    <t>National Commission for Human Rights and Citizenship; Ombudsman</t>
  </si>
  <si>
    <t xml:space="preserve">National Commission on Human Rights and Freedoms </t>
  </si>
  <si>
    <t xml:space="preserve">Canadian Human Rights Commission </t>
  </si>
  <si>
    <t>Northern America (M49)</t>
  </si>
  <si>
    <t xml:space="preserve">Instituto Nacional de derechos Humanos </t>
  </si>
  <si>
    <t>CHN</t>
  </si>
  <si>
    <t>China</t>
  </si>
  <si>
    <t>Eastern Asia (M49)</t>
  </si>
  <si>
    <t xml:space="preserve">Defensoría del Pueblo </t>
  </si>
  <si>
    <t xml:space="preserve">Commission Nationale des Droits de l’Homme (CNDH)  </t>
  </si>
  <si>
    <t>Defensoría de los Habitantes</t>
  </si>
  <si>
    <t>Côte d’Ivoire</t>
  </si>
  <si>
    <t>National Human Rights Commission</t>
  </si>
  <si>
    <t xml:space="preserve">Ombudsman of the Republic of Croatia </t>
  </si>
  <si>
    <t xml:space="preserve">Commissioner for Administration and Human Rights </t>
  </si>
  <si>
    <t>Czech Republic</t>
  </si>
  <si>
    <t>Ombudsman</t>
  </si>
  <si>
    <t>PRK</t>
  </si>
  <si>
    <t>Democratic People's Republic of Korea</t>
  </si>
  <si>
    <t xml:space="preserve">Danish Institute for Human Rights </t>
  </si>
  <si>
    <t>Northern Europe (M49)</t>
  </si>
  <si>
    <t>Ombudsperson</t>
  </si>
  <si>
    <t xml:space="preserve">Defensor del Pueblo </t>
  </si>
  <si>
    <t xml:space="preserve">National Council for Human Rights </t>
  </si>
  <si>
    <t xml:space="preserve">Procuraduría para la Defense de los Derechos Humanos </t>
  </si>
  <si>
    <t>GNQ</t>
  </si>
  <si>
    <t>Equatorial Guinea</t>
  </si>
  <si>
    <t>National Commission for Human Rights</t>
  </si>
  <si>
    <t>ERI</t>
  </si>
  <si>
    <t>Eritrea</t>
  </si>
  <si>
    <t>Chancellor of Justice</t>
  </si>
  <si>
    <t>ETH</t>
  </si>
  <si>
    <t>Ethiopia</t>
  </si>
  <si>
    <t xml:space="preserve">Ethiopian Human Rights Commission </t>
  </si>
  <si>
    <t xml:space="preserve">Fiji Human Rights Commission </t>
  </si>
  <si>
    <t>Melanesia (M49)</t>
  </si>
  <si>
    <t>Finnish National Human Rights Institution</t>
  </si>
  <si>
    <t xml:space="preserve">Commission Nationale Consultative des Droits de L’homme </t>
  </si>
  <si>
    <t xml:space="preserve">Public Defender's Office </t>
  </si>
  <si>
    <t>German Institute of Human Rights</t>
  </si>
  <si>
    <t xml:space="preserve">Commission on Human Rights and Administrative Justice </t>
  </si>
  <si>
    <t xml:space="preserve">National Commission for Human Rights </t>
  </si>
  <si>
    <t xml:space="preserve">Procuraduría de los Derechos Humanos de Guatemala </t>
  </si>
  <si>
    <t xml:space="preserve">Office for the Protection of Citizens (OPC) </t>
  </si>
  <si>
    <t xml:space="preserve">Comisionado Nacional de los Derechos Humanos de Honduras </t>
  </si>
  <si>
    <t xml:space="preserve">Commissioner for Fundamental Rights </t>
  </si>
  <si>
    <t xml:space="preserve">National Human Rights Commission of India </t>
  </si>
  <si>
    <t>National Commission on Human Rights (Komnas HAM)</t>
  </si>
  <si>
    <t>IRN</t>
  </si>
  <si>
    <t>Iran (Islamic Republic of)</t>
  </si>
  <si>
    <t>Iran</t>
  </si>
  <si>
    <t xml:space="preserve">Commission Islamique des Droits de L’homme </t>
  </si>
  <si>
    <t xml:space="preserve">High Commission for Human Rights </t>
  </si>
  <si>
    <t xml:space="preserve">Irish Human Rights and Equality Commission </t>
  </si>
  <si>
    <t>Commissione per i Diritti Umani - Présidence du Conseil des Ministres</t>
  </si>
  <si>
    <t>Office of the Public Defender</t>
  </si>
  <si>
    <t xml:space="preserve">National Centre for Human Rights </t>
  </si>
  <si>
    <t xml:space="preserve">The Commissioner for Human Rights (CHR) </t>
  </si>
  <si>
    <t>Central Asia (M49)</t>
  </si>
  <si>
    <t xml:space="preserve">Kenya National Commission on Human Rights </t>
  </si>
  <si>
    <t>Micronesia (M49)</t>
  </si>
  <si>
    <t xml:space="preserve">The Ombudsman of the Kyrgyz Republic (OKR) </t>
  </si>
  <si>
    <t>Ombudsman of the Republic of Latvia</t>
  </si>
  <si>
    <t>Independent National Commission on Human Rights</t>
  </si>
  <si>
    <t>LBY</t>
  </si>
  <si>
    <t>Libya</t>
  </si>
  <si>
    <t>Libyan Arab Jamahiriya</t>
  </si>
  <si>
    <t xml:space="preserve">National Council for Civil Liberties and Human Rights </t>
  </si>
  <si>
    <t>Seimas Ombudsmen Office</t>
  </si>
  <si>
    <t xml:space="preserve">Commission Consultative des Droits de L’homme du Grand-Duché de Luxembourg </t>
  </si>
  <si>
    <t>Commission Nationale Indépendante des Droits de l’Homme</t>
  </si>
  <si>
    <t xml:space="preserve">Malawi Human Rights Commission </t>
  </si>
  <si>
    <t xml:space="preserve">Human Rights Commission of Malaysia (SUHAKAM) </t>
  </si>
  <si>
    <t xml:space="preserve">Human Rights Commission </t>
  </si>
  <si>
    <t xml:space="preserve">Commission nationale des droits de l’homme </t>
  </si>
  <si>
    <t>National Commission for the Promotion of Equality</t>
  </si>
  <si>
    <t>MHL</t>
  </si>
  <si>
    <t>Marshall Islands</t>
  </si>
  <si>
    <t xml:space="preserve">Commission nationale des Droits de l’Homme </t>
  </si>
  <si>
    <t xml:space="preserve">Commision Nationale des Droits de L'homme </t>
  </si>
  <si>
    <t xml:space="preserve">Comisión Nacional de los Derechos Humanos </t>
  </si>
  <si>
    <t xml:space="preserve">Micronesia, Federated States of </t>
  </si>
  <si>
    <t xml:space="preserve">National Human Rights Commission of Mongolia </t>
  </si>
  <si>
    <t>Protector of Human Rights and Freedoms</t>
  </si>
  <si>
    <t>Conseil national des droits de d'homme</t>
  </si>
  <si>
    <t>Myanmar National Human Rights Commission</t>
  </si>
  <si>
    <t>NRU</t>
  </si>
  <si>
    <t>Nauru</t>
  </si>
  <si>
    <t xml:space="preserve">National Human Rights Commission of Nepal </t>
  </si>
  <si>
    <t xml:space="preserve">Netherlands Institute for Human Rights </t>
  </si>
  <si>
    <t xml:space="preserve">New Zealand Human Rights Commission </t>
  </si>
  <si>
    <t xml:space="preserve">Procuraduría para la Defensa de los Derechos Humanos de Nicaragua </t>
  </si>
  <si>
    <t>Commission Nationale des Droits Humains</t>
  </si>
  <si>
    <t xml:space="preserve">National Human Rights Commission </t>
  </si>
  <si>
    <t>The Ombudsman of the Republic of Macedonia</t>
  </si>
  <si>
    <t>Norwegian National Human Rights Institution</t>
  </si>
  <si>
    <t>OMN</t>
  </si>
  <si>
    <t>Oman</t>
  </si>
  <si>
    <t xml:space="preserve">Defensoría del Pueblo de la República de Panamá </t>
  </si>
  <si>
    <t xml:space="preserve">Defensoria del Pueblo de la República del Paraguay </t>
  </si>
  <si>
    <t>Defensoría del Pueblo</t>
  </si>
  <si>
    <t xml:space="preserve">Philippines Commission on Human Rights </t>
  </si>
  <si>
    <t xml:space="preserve">Human Rights Defender </t>
  </si>
  <si>
    <t xml:space="preserve">Provedor de Justiça </t>
  </si>
  <si>
    <t>National Human Rights Committee</t>
  </si>
  <si>
    <t xml:space="preserve">National Human Rights Commission of the Republic of Korea </t>
  </si>
  <si>
    <t>Human Rights Centre</t>
  </si>
  <si>
    <t xml:space="preserve">Romanian Institute for Human Rights </t>
  </si>
  <si>
    <t xml:space="preserve">Commissioner for Human Rights in the Russian Federation </t>
  </si>
  <si>
    <t>KNA</t>
  </si>
  <si>
    <t>Saint Kitts and Nevis</t>
  </si>
  <si>
    <t>Office of the Parliamentary Commissioner</t>
  </si>
  <si>
    <t>The Office of the Ombudsman</t>
  </si>
  <si>
    <t>Polynesia (M49)</t>
  </si>
  <si>
    <t>Comité Sénégalais des Droits de L’homme</t>
  </si>
  <si>
    <t xml:space="preserve">Protector of Citizens of the Republic of Serbia </t>
  </si>
  <si>
    <t xml:space="preserve">Sierra Leone Human Rights Commission </t>
  </si>
  <si>
    <t xml:space="preserve">National Centre for Human Rights (SNCHR)  </t>
  </si>
  <si>
    <t>Republic of Slovenia Human Rights Ombudsman</t>
  </si>
  <si>
    <t>SOM</t>
  </si>
  <si>
    <t>Somalia</t>
  </si>
  <si>
    <t xml:space="preserve">South African Human Rights Commission </t>
  </si>
  <si>
    <t>SSD</t>
  </si>
  <si>
    <t>South Sudan</t>
  </si>
  <si>
    <t xml:space="preserve">El Defensor del Pueblo </t>
  </si>
  <si>
    <t xml:space="preserve">The Human Rights Commission of Sri Lanka </t>
  </si>
  <si>
    <t xml:space="preserve"> Independent Commission for Human Rights</t>
  </si>
  <si>
    <t>Equality Ombudsman</t>
  </si>
  <si>
    <t xml:space="preserve">Commission fédérale pour les questions féminines (CFQF) (Mar 2009); Federal Commission against Racism (FCR) </t>
  </si>
  <si>
    <t>SYR</t>
  </si>
  <si>
    <t>Syrian Arab Republic</t>
  </si>
  <si>
    <t>The Human Rights Ombudsman of the Republic of Tajikistan (HROT)</t>
  </si>
  <si>
    <t>Timor Leste</t>
  </si>
  <si>
    <t>Provedoria for Human Rights and Justice</t>
  </si>
  <si>
    <t>Commission nationale des droits de l’homme</t>
  </si>
  <si>
    <t>Office of the Ombudsman of Trinidad and Tobago</t>
  </si>
  <si>
    <t xml:space="preserve">Comité Supérieur des Droits de l’Homme et des Libertés Fondamentales </t>
  </si>
  <si>
    <t>Turkiye</t>
  </si>
  <si>
    <t>Human Rights Institution of Turkey</t>
  </si>
  <si>
    <t>TKM</t>
  </si>
  <si>
    <t>Turkmenistan</t>
  </si>
  <si>
    <t>Uganda Human Rights Commission</t>
  </si>
  <si>
    <t xml:space="preserve">Ukrainian Parliament Commisioner for Human Rights </t>
  </si>
  <si>
    <t>ARE</t>
  </si>
  <si>
    <t>United Arab Emirates</t>
  </si>
  <si>
    <t>United Kingdom of Great Britain and Northern Ireland</t>
  </si>
  <si>
    <t>Great Britain - Equality and Human Rights Commission; Northern Ireland - human Rights Commission; Scotland - Scottish Human Rights Commission</t>
  </si>
  <si>
    <t>Tanzania, United Republic of</t>
  </si>
  <si>
    <t>Commission for Human Rights and Good Governance</t>
  </si>
  <si>
    <t>Institución National de Derechos Humanos y Defensoría del Pueblo de Uruguay</t>
  </si>
  <si>
    <t>There are two institutions with a human rights related mandate – the Human Rights Commissioner of the Oily Majlis (Ombudsman) and the National Centre for Human Rights</t>
  </si>
  <si>
    <t>YEM</t>
  </si>
  <si>
    <t>Yemen</t>
  </si>
  <si>
    <t xml:space="preserve">Zambian Human Rights Commission </t>
  </si>
  <si>
    <t>Zimbabwe Human Rights Commission</t>
  </si>
  <si>
    <t>Figure 29: Number of countries with fully and partially compliant NHRIs, 2000 – 2025</t>
  </si>
  <si>
    <t>Number of countries with fully compliant NHRIs (A status)</t>
  </si>
  <si>
    <t>Number of countries with partially compliant NHRIs (B status)</t>
  </si>
  <si>
    <t>Figure 30: Number of children under age 5 whose births are not registered, by region (2014-2023)</t>
  </si>
  <si>
    <t xml:space="preserve">Oceania excluding Australia and New Zealand </t>
  </si>
  <si>
    <t>Total # of children under 5</t>
  </si>
  <si>
    <t># registered</t>
  </si>
  <si>
    <t># of children registered, certificate</t>
  </si>
  <si>
    <t># children registered, no certificate</t>
  </si>
  <si>
    <t># children unregistered</t>
  </si>
  <si>
    <t># no certificate</t>
  </si>
  <si>
    <t>Percentage of children under 5 whose births are not registered</t>
  </si>
  <si>
    <t>≈ # children unregistered</t>
  </si>
  <si>
    <t xml:space="preserve">% </t>
  </si>
  <si>
    <t xml:space="preserve">Million </t>
  </si>
  <si>
    <t xml:space="preserve">Western Africa </t>
  </si>
  <si>
    <t xml:space="preserve">Southern Asia </t>
  </si>
  <si>
    <t>Figure 31: Women and young MPs remain underrepresented in parliamentary leadership (as of January 2026)</t>
  </si>
  <si>
    <t>Committee</t>
  </si>
  <si>
    <t>MPs aged ≤40 in various leadership roles within parliament (%)</t>
  </si>
  <si>
    <t>Representation of women MPs</t>
  </si>
  <si>
    <t>World Population 18-40</t>
  </si>
  <si>
    <t>World Population (women)</t>
  </si>
  <si>
    <t>Foreign Affairs Committee Chairs</t>
  </si>
  <si>
    <t>6.7</t>
  </si>
  <si>
    <t>24.8</t>
  </si>
  <si>
    <t>Defence Committee Chairs</t>
  </si>
  <si>
    <t>3.8</t>
  </si>
  <si>
    <t>18.4</t>
  </si>
  <si>
    <t>Finance Committee Chairs</t>
  </si>
  <si>
    <t>17.2</t>
  </si>
  <si>
    <t>Human Rights Committee Chairs</t>
  </si>
  <si>
    <t>29.2</t>
  </si>
  <si>
    <t>Gender Equality Committee Chairs</t>
  </si>
  <si>
    <t>68.5</t>
  </si>
  <si>
    <t>Youth Committee Chairs</t>
  </si>
  <si>
    <t>18.3</t>
  </si>
  <si>
    <t>46.6</t>
  </si>
  <si>
    <t>Members</t>
  </si>
  <si>
    <t>27.5</t>
  </si>
  <si>
    <t>Speakers</t>
  </si>
  <si>
    <t>4.1</t>
  </si>
  <si>
    <t>19.9</t>
  </si>
  <si>
    <t>MPs ≤40 (%)</t>
  </si>
  <si>
    <t>Women MPs (%)</t>
  </si>
  <si>
    <t>Youth Benchmark (18-40)</t>
  </si>
  <si>
    <t>Women Benchmark</t>
  </si>
  <si>
    <t>Defence chairs</t>
  </si>
  <si>
    <t>Finance chairs</t>
  </si>
  <si>
    <t>Foreign Affairs chairs</t>
  </si>
  <si>
    <t>Human rights chairs</t>
  </si>
  <si>
    <t>Youth chairs</t>
  </si>
  <si>
    <t>Gender equality  chairs</t>
  </si>
  <si>
    <t>Figure 32: Women representation in parliaments and committees (as of January 2026)</t>
  </si>
  <si>
    <t>MPs</t>
  </si>
  <si>
    <t>Defence committee chairs</t>
  </si>
  <si>
    <t>Finance committee chairs</t>
  </si>
  <si>
    <t>Foreign Affairs committee chairs</t>
  </si>
  <si>
    <t>Figure 33: Ratio of women’s representation in public service and the judiciary relative to their share of the working age population, by region (2025 or latest data available)</t>
  </si>
  <si>
    <t>Public service</t>
  </si>
  <si>
    <t>RegionName</t>
  </si>
  <si>
    <t>avarage_value</t>
  </si>
  <si>
    <t>Judiciary</t>
  </si>
  <si>
    <t xml:space="preserve">Europe and Northern America  </t>
  </si>
  <si>
    <t xml:space="preserve">Australia and New Zealand </t>
  </si>
  <si>
    <t xml:space="preserve">Oceania  excluding Australia and New Zealand </t>
  </si>
  <si>
    <t xml:space="preserve">Centraland Southern Asia </t>
  </si>
  <si>
    <t>Figure 34: Ratio of women’s representation in public service and the judiciary relative to their share of the working age population, by income (2025 or latest data available)</t>
  </si>
  <si>
    <t>Typeofoccupation</t>
  </si>
  <si>
    <t>SG_DMK_PSRVC</t>
  </si>
  <si>
    <t>SG_DMK_JDC</t>
  </si>
  <si>
    <t>Representative</t>
  </si>
  <si>
    <t>Figure 35: Ratio of women’s representation in public service relative to their share of the working age</t>
  </si>
  <si>
    <t>population, by occupation (2025 or latest data available)</t>
  </si>
  <si>
    <t>Senior Government Officials</t>
  </si>
  <si>
    <t>Other managers</t>
  </si>
  <si>
    <t>Business, Administration, Associate Professionals</t>
  </si>
  <si>
    <t>Administration Professionals</t>
  </si>
  <si>
    <t>General and Keyboard Clerks</t>
  </si>
  <si>
    <t>Figure 36: Ratio of women’s representation in the judiciary relative to their share of the working age</t>
  </si>
  <si>
    <t>population, by level of court (2025 or latest data available)</t>
  </si>
  <si>
    <t>JUDGES</t>
  </si>
  <si>
    <t>Constitutional/Supreme courts</t>
  </si>
  <si>
    <t>SG_DMK_JDC_CNS</t>
  </si>
  <si>
    <t>High-level courts</t>
  </si>
  <si>
    <t>SG_DMK_JDC_HGR</t>
  </si>
  <si>
    <t>Low-level courts</t>
  </si>
  <si>
    <t>SG_DMK_JDC_LWR</t>
  </si>
  <si>
    <t>Figure 37: Percentage of population reporting having been discriminated against (2025 or latest available year)</t>
  </si>
  <si>
    <t xml:space="preserve">Summary table </t>
  </si>
  <si>
    <t>Better off group</t>
  </si>
  <si>
    <t>Worse off group</t>
  </si>
  <si>
    <t>Sexual orientation</t>
  </si>
  <si>
    <t>Gender identity</t>
  </si>
  <si>
    <t>Country</t>
  </si>
  <si>
    <t>Group</t>
  </si>
  <si>
    <t>Baseline (Heterosexual)</t>
  </si>
  <si>
    <t>NSO, The 2020 General Social Survey (GSS) </t>
  </si>
  <si>
    <t>Average non-heterosexual</t>
  </si>
  <si>
    <t>NSO, Institute for the Equality of Women and Men, 2024</t>
  </si>
  <si>
    <t>Baseline (Total)</t>
  </si>
  <si>
    <t>Transgender</t>
  </si>
  <si>
    <t>NSO (INEGI), National Survey on Discrimination in México 2022</t>
  </si>
  <si>
    <t>NSO (INEGI), National Survey on Discrimination in México 2023</t>
  </si>
  <si>
    <t>NSO (INEGI), National Survey on Discrimination in México 2024</t>
  </si>
  <si>
    <t>NSO (INEGI), National Survey on Discrimination in México 2025</t>
  </si>
  <si>
    <t>NSO, Safety Monitor, experience of discrimination, 2025</t>
  </si>
  <si>
    <t>NSO,  General Social Survey  2023</t>
  </si>
  <si>
    <t>NSO, Livskvalitetsundersøkelsen 2025</t>
  </si>
  <si>
    <t>NSO,  National Public Health Survey HLV 2024</t>
  </si>
  <si>
    <t>United Kingdom</t>
  </si>
  <si>
    <t>NSO, Equality and Human Rights Commission, Barometer of prejudice and discrimination 2018</t>
  </si>
  <si>
    <t>Figure 38: Global Average Absolute Deviation Between Approved and Actual Government Expenditure</t>
  </si>
  <si>
    <t>Avg Absolute Deviation (%)</t>
  </si>
  <si>
    <t>Figure 39: Average Absolute Deviation Between Approved and Actual Government Expenditure, by Income</t>
  </si>
  <si>
    <t>group (2019-2024)</t>
  </si>
  <si>
    <t>Low-Income</t>
  </si>
  <si>
    <t>Lower-Middle Income</t>
  </si>
  <si>
    <t>Upper-Middle Income</t>
  </si>
  <si>
    <t>High-Income</t>
  </si>
  <si>
    <t>Government Services</t>
  </si>
  <si>
    <t>Figure 40: Distribution of satisfaction with public services across countries for quality of healthcare services,</t>
  </si>
  <si>
    <t>primary education services, secondary education services, government services (2025 or latest year</t>
  </si>
  <si>
    <t>Healthacre</t>
  </si>
  <si>
    <t>Primary Education</t>
  </si>
  <si>
    <t>Secondary Education</t>
  </si>
  <si>
    <t>Kosovo (as per UNSCR 1244)</t>
  </si>
  <si>
    <t>Figure 41: Proportion of the population who say that they are satisfied with the availability of quality</t>
  </si>
  <si>
    <t>healthcare, (2015 and 2025 or latest year available)</t>
  </si>
  <si>
    <t>BOTHSEX</t>
  </si>
  <si>
    <t>SP_PSR_OSATIS_HLTH</t>
  </si>
  <si>
    <t xml:space="preserve">Central  and Southern Asia </t>
  </si>
  <si>
    <t>2015/2019</t>
  </si>
  <si>
    <t xml:space="preserve">Central Southern Asia </t>
  </si>
  <si>
    <t>2020/2025</t>
  </si>
  <si>
    <t xml:space="preserve">Europe and Northern America </t>
  </si>
  <si>
    <t xml:space="preserve">Northern Africa and Western Asia  </t>
  </si>
  <si>
    <t>Figure 42: Proportion of the population who believe decision-making is inclusive, by region (2025 or latest</t>
  </si>
  <si>
    <t>year available)</t>
  </si>
  <si>
    <t>Sex</t>
  </si>
  <si>
    <t>IU_DMK_INCL</t>
  </si>
  <si>
    <t xml:space="preserve"> Europe and Northern America </t>
  </si>
  <si>
    <t>MALE</t>
  </si>
  <si>
    <t>Figure 43: Proportion of the population who believe decision-making is inclusive, by sex (2025 or latest year</t>
  </si>
  <si>
    <t>FEMALE</t>
  </si>
  <si>
    <t>available).</t>
  </si>
  <si>
    <t>Avarage_value</t>
  </si>
  <si>
    <t xml:space="preserve">Women </t>
  </si>
  <si>
    <t>Figure 44: Countries with constitutional, statutory and/or policy guarantees for access to information (2025)</t>
  </si>
  <si>
    <t>source: SDG database 2025 data on 16.10.2</t>
  </si>
  <si>
    <t>16.10</t>
  </si>
  <si>
    <t>16.10.2</t>
  </si>
  <si>
    <t>SG_INF_ACCSS</t>
  </si>
  <si>
    <t>Countries that adopt and implement constitutional, statutory and/or policy guarantees for public access to information</t>
  </si>
  <si>
    <t>NUMBER</t>
  </si>
  <si>
    <t>1</t>
  </si>
  <si>
    <t>2</t>
  </si>
  <si>
    <t>12</t>
  </si>
  <si>
    <t>Cook Islands</t>
  </si>
  <si>
    <t>9</t>
  </si>
  <si>
    <t>48</t>
  </si>
  <si>
    <t>22</t>
  </si>
  <si>
    <t>27</t>
  </si>
  <si>
    <t>25</t>
  </si>
  <si>
    <t>Oceania (exc. Australia and New Zealand)</t>
  </si>
  <si>
    <t>4</t>
  </si>
  <si>
    <t>17</t>
  </si>
  <si>
    <t>Figure 45: Vote shares of developing countries in some of the main international financial and economic</t>
  </si>
  <si>
    <t>institutions</t>
  </si>
  <si>
    <t>Developing Countries</t>
  </si>
  <si>
    <t>UN General Assembly vote &amp; member share</t>
  </si>
  <si>
    <t>UN ECOSOC vote &amp; member share</t>
  </si>
  <si>
    <t>UN Security Council vote &amp; member share</t>
  </si>
  <si>
    <t>WTO vote &amp; member share</t>
  </si>
  <si>
    <t>IMF vote share</t>
  </si>
  <si>
    <t>IMF member share</t>
  </si>
  <si>
    <t>IBRD vote share</t>
  </si>
  <si>
    <t>IBRD member share</t>
  </si>
  <si>
    <t>IFC vote share</t>
  </si>
  <si>
    <t>IFC member share</t>
  </si>
  <si>
    <t>FSB share of plenary seats</t>
  </si>
  <si>
    <t>FSB member share</t>
  </si>
  <si>
    <t>ADB vote share</t>
  </si>
  <si>
    <t>ADB member share</t>
  </si>
  <si>
    <t>AfDB vote share</t>
  </si>
  <si>
    <t>AfDB member share</t>
  </si>
  <si>
    <t>IaDB vote share</t>
  </si>
  <si>
    <t>IaDB member share</t>
  </si>
  <si>
    <t>FSB vote share</t>
  </si>
  <si>
    <t>LLDCs</t>
  </si>
  <si>
    <t>SIDS</t>
  </si>
  <si>
    <t>Developed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</si>
</sst>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quot;£&quot;#,##0.00_);[Red]\(&quot;£&quot;#,##0.00\)"/>
    <numFmt numFmtId="166" formatCode="0.0"/>
    <numFmt numFmtId="167" formatCode="0.000"/>
    <numFmt numFmtId="168" formatCode="_-* #,##0_-;\-* #,##0_-;_-* &quot;-&quot;??_-;_-@_-"/>
    <numFmt numFmtId="169" formatCode="_(* #,##0_);_(* \(#,##0\);_(* &quot;-&quot;??_);_(@_)"/>
    <numFmt numFmtId="170" formatCode="0.0%"/>
    <numFmt numFmtId="171" formatCode="0.0\%"/>
    <numFmt numFmtId="172" formatCode="0.00000000000000%"/>
    <numFmt numFmtId="173" formatCode="_ * #,##0.00_ ;_ * \-#,##0.00_ ;_ * &quot;-&quot;??_ ;_ @_ "/>
    <numFmt numFmtId="174" formatCode="_ * #,##0_ ;_ * \-#,##0_ ;_ * &quot;-&quot;??_ ;_ @_ "/>
    <numFmt numFmtId="175" formatCode="0.000%"/>
  </numFmts>
  <fonts count="58">
    <font>
      <sz val="11"/>
      <color theme="1"/>
      <name val="Calibri"/>
      <family val="2"/>
      <scheme val="minor"/>
    </font>
    <font>
      <sz val="11"/>
      <color indexed="8"/>
      <name val="Calibri"/>
      <family val="2"/>
      <scheme val="minor"/>
    </font>
    <font>
      <b/>
      <sz val="11"/>
      <color theme="1"/>
      <name val="Calibri"/>
      <family val="2"/>
      <scheme val="minor"/>
    </font>
    <font>
      <sz val="10"/>
      <color theme="1"/>
      <name val="Aptos"/>
      <family val="2"/>
    </font>
    <font>
      <b/>
      <sz val="12"/>
      <color rgb="FF000000"/>
      <name val="Calibri"/>
      <family val="2"/>
    </font>
    <font>
      <sz val="11"/>
      <color rgb="FF000000"/>
      <name val="Calibri"/>
      <family val="2"/>
      <scheme val="minor"/>
    </font>
    <font>
      <b/>
      <sz val="11"/>
      <color indexed="8"/>
      <name val="Calibri"/>
      <family val="2"/>
      <scheme val="minor"/>
    </font>
    <font>
      <sz val="11"/>
      <color rgb="FF000000"/>
      <name val="Calibri"/>
      <family val="2"/>
    </font>
    <font>
      <sz val="11"/>
      <color theme="1"/>
      <name val="Calibri"/>
      <family val="2"/>
      <scheme val="minor"/>
    </font>
    <font>
      <b/>
      <sz val="11"/>
      <color theme="0"/>
      <name val="Calibri"/>
      <family val="2"/>
      <scheme val="minor"/>
    </font>
    <font>
      <sz val="11"/>
      <color rgb="FFFF0000"/>
      <name val="Calibri"/>
      <family val="2"/>
      <scheme val="minor"/>
    </font>
    <font>
      <sz val="10"/>
      <color rgb="FF000000"/>
      <name val="Calibri"/>
      <family val="2"/>
      <scheme val="minor"/>
    </font>
    <font>
      <b/>
      <sz val="11"/>
      <color rgb="FF000000"/>
      <name val="Univers Condensed Light"/>
    </font>
    <font>
      <sz val="12"/>
      <color theme="1"/>
      <name val="Calibri"/>
      <family val="2"/>
      <scheme val="minor"/>
    </font>
    <font>
      <sz val="12"/>
      <color theme="1"/>
      <name val="Times New Roman"/>
      <family val="2"/>
    </font>
    <font>
      <b/>
      <sz val="12"/>
      <color theme="1"/>
      <name val="Times New Roman"/>
      <family val="1"/>
    </font>
    <font>
      <b/>
      <sz val="11"/>
      <color rgb="FF000000"/>
      <name val="Calibri"/>
      <family val="2"/>
      <scheme val="minor"/>
    </font>
    <font>
      <sz val="11"/>
      <name val="Aptos Narrow"/>
      <family val="2"/>
    </font>
    <font>
      <u/>
      <sz val="11"/>
      <color theme="10"/>
      <name val="Calibri"/>
      <family val="2"/>
      <scheme val="minor"/>
    </font>
    <font>
      <sz val="11"/>
      <name val="Calibri"/>
      <family val="2"/>
      <scheme val="minor"/>
    </font>
    <font>
      <sz val="11"/>
      <color theme="1"/>
      <name val="Calibri"/>
      <family val="2"/>
      <charset val="1"/>
    </font>
    <font>
      <sz val="10"/>
      <name val="Arial"/>
      <family val="2"/>
    </font>
    <font>
      <b/>
      <sz val="11"/>
      <color rgb="FFFFFFFF"/>
      <name val="Arial"/>
      <family val="2"/>
    </font>
    <font>
      <b/>
      <sz val="10"/>
      <name val="Arial"/>
      <family val="2"/>
    </font>
    <font>
      <sz val="11"/>
      <name val="Calibri"/>
      <family val="2"/>
    </font>
    <font>
      <i/>
      <sz val="9"/>
      <color rgb="FF0E2841"/>
      <name val="Aptos"/>
      <family val="2"/>
    </font>
    <font>
      <i/>
      <sz val="11"/>
      <name val="Calibri"/>
      <family val="2"/>
    </font>
    <font>
      <sz val="11"/>
      <name val="Calibri"/>
      <family val="2"/>
    </font>
    <font>
      <i/>
      <sz val="9"/>
      <name val="Calibri"/>
      <family val="2"/>
    </font>
    <font>
      <sz val="10"/>
      <name val="Arial"/>
      <family val="2"/>
    </font>
    <font>
      <i/>
      <sz val="11"/>
      <color theme="1"/>
      <name val="Calibri"/>
      <family val="2"/>
      <scheme val="minor"/>
    </font>
    <font>
      <sz val="10"/>
      <color indexed="8"/>
      <name val="Arial"/>
      <family val="2"/>
    </font>
    <font>
      <sz val="11"/>
      <color indexed="8"/>
      <name val="Calibri"/>
      <family val="2"/>
    </font>
    <font>
      <b/>
      <sz val="11"/>
      <color theme="1"/>
      <name val="Calibri"/>
      <family val="2"/>
    </font>
    <font>
      <b/>
      <sz val="11"/>
      <color rgb="FF333333"/>
      <name val="Roboto"/>
    </font>
    <font>
      <sz val="11"/>
      <color rgb="FF333333"/>
      <name val="Roboto"/>
    </font>
    <font>
      <b/>
      <sz val="11"/>
      <name val="Calibri"/>
      <family val="2"/>
    </font>
    <font>
      <b/>
      <sz val="14"/>
      <name val="Calibri"/>
      <family val="2"/>
      <scheme val="minor"/>
    </font>
    <font>
      <b/>
      <sz val="11"/>
      <name val="Calibri"/>
      <family val="2"/>
      <scheme val="minor"/>
    </font>
    <font>
      <sz val="11"/>
      <color rgb="FF990BC5"/>
      <name val="Calibri"/>
      <family val="2"/>
      <scheme val="minor"/>
    </font>
    <font>
      <b/>
      <sz val="14"/>
      <color rgb="FF0070C0"/>
      <name val="Calibri"/>
      <family val="2"/>
      <scheme val="minor"/>
    </font>
    <font>
      <sz val="11"/>
      <color rgb="FF0070C0"/>
      <name val="Calibri"/>
      <family val="3"/>
      <charset val="134"/>
      <scheme val="minor"/>
    </font>
    <font>
      <b/>
      <sz val="14"/>
      <color theme="1"/>
      <name val="Calibri"/>
      <family val="2"/>
      <scheme val="minor"/>
    </font>
    <font>
      <sz val="11"/>
      <color rgb="FF0070C0"/>
      <name val="Calibri"/>
      <family val="2"/>
      <scheme val="minor"/>
    </font>
    <font>
      <sz val="8"/>
      <color theme="1"/>
      <name val="Segoe UI"/>
    </font>
    <font>
      <sz val="12"/>
      <color theme="1"/>
      <name val="Times New Roman"/>
      <family val="1"/>
    </font>
    <font>
      <sz val="11"/>
      <color rgb="FF000000"/>
      <name val="Aptos Narrow"/>
      <family val="2"/>
    </font>
    <font>
      <b/>
      <sz val="11"/>
      <color rgb="FF000000"/>
      <name val="Calibri"/>
      <family val="2"/>
    </font>
    <font>
      <sz val="11"/>
      <color theme="1"/>
      <name val="Aptos Narrow"/>
      <family val="2"/>
    </font>
    <font>
      <sz val="9"/>
      <color rgb="FF0E2841"/>
      <name val="Aptos"/>
      <family val="2"/>
    </font>
    <font>
      <b/>
      <sz val="11"/>
      <color theme="1"/>
      <name val="Calibri Light"/>
      <family val="2"/>
      <scheme val="major"/>
    </font>
    <font>
      <sz val="11"/>
      <color theme="1"/>
      <name val="Calibri Light"/>
      <family val="2"/>
      <scheme val="major"/>
    </font>
    <font>
      <b/>
      <sz val="12"/>
      <color theme="1"/>
      <name val="Calibri Light"/>
      <family val="2"/>
      <scheme val="major"/>
    </font>
    <font>
      <b/>
      <sz val="8"/>
      <color theme="1"/>
      <name val="Calibri Light"/>
      <family val="2"/>
      <scheme val="major"/>
    </font>
    <font>
      <sz val="12"/>
      <color theme="1"/>
      <name val="Calibri Light"/>
      <family val="2"/>
      <scheme val="major"/>
    </font>
    <font>
      <sz val="8"/>
      <color theme="1"/>
      <name val="Calibri Light"/>
      <family val="2"/>
      <scheme val="major"/>
    </font>
    <font>
      <b/>
      <sz val="11"/>
      <color rgb="FF000000"/>
      <name val="Calibri Light"/>
      <family val="2"/>
      <scheme val="major"/>
    </font>
    <font>
      <sz val="11"/>
      <color rgb="FF000000"/>
      <name val="Calibri Light"/>
      <family val="2"/>
      <scheme val="major"/>
    </font>
  </fonts>
  <fills count="31">
    <fill>
      <patternFill patternType="none"/>
    </fill>
    <fill>
      <patternFill patternType="gray125"/>
    </fill>
    <fill>
      <patternFill patternType="solid">
        <fgColor rgb="FFC1CDCD"/>
      </patternFill>
    </fill>
    <fill>
      <patternFill patternType="solid">
        <fgColor rgb="FFFFFF00"/>
        <bgColor indexed="64"/>
      </patternFill>
    </fill>
    <fill>
      <patternFill patternType="solid">
        <fgColor theme="0" tint="-4.9989318521683403E-2"/>
        <bgColor indexed="64"/>
      </patternFill>
    </fill>
    <fill>
      <patternFill patternType="solid">
        <fgColor theme="4" tint="0.39997558519241921"/>
        <bgColor indexed="65"/>
      </patternFill>
    </fill>
    <fill>
      <patternFill patternType="solid">
        <fgColor theme="8" tint="0.59999389629810485"/>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rgb="FFA7CBF7"/>
        <bgColor indexed="64"/>
      </patternFill>
    </fill>
    <fill>
      <patternFill patternType="solid">
        <fgColor rgb="FFEBF3FB"/>
        <bgColor rgb="FFF2F2F2"/>
      </patternFill>
    </fill>
    <fill>
      <patternFill patternType="solid">
        <fgColor rgb="FF1F4E79"/>
        <bgColor rgb="FF003366"/>
      </patternFill>
    </fill>
    <fill>
      <patternFill patternType="solid">
        <fgColor rgb="FFF2F2F2"/>
        <bgColor rgb="FFEBF3FB"/>
      </patternFill>
    </fill>
    <fill>
      <patternFill patternType="solid">
        <fgColor rgb="FF375623"/>
        <bgColor rgb="FF333300"/>
      </patternFill>
    </fill>
    <fill>
      <patternFill patternType="solid">
        <fgColor rgb="FFE36C09"/>
        <bgColor rgb="FFFF7F0E"/>
      </patternFill>
    </fill>
    <fill>
      <patternFill patternType="solid">
        <fgColor rgb="FFC00000"/>
        <bgColor rgb="FFD62728"/>
      </patternFill>
    </fill>
    <fill>
      <patternFill patternType="solid">
        <fgColor theme="4" tint="0.59999389629810485"/>
        <bgColor indexed="64"/>
      </patternFill>
    </fill>
    <fill>
      <patternFill patternType="solid">
        <fgColor theme="6" tint="0.59999389629810485"/>
        <bgColor indexed="64"/>
      </patternFill>
    </fill>
    <fill>
      <patternFill patternType="solid">
        <fgColor rgb="FF00B0F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1"/>
        <bgColor indexed="64"/>
      </patternFill>
    </fill>
    <fill>
      <patternFill patternType="solid">
        <fgColor theme="2" tint="-0.249977111117893"/>
        <bgColor indexed="64"/>
      </patternFill>
    </fill>
    <fill>
      <patternFill patternType="solid">
        <fgColor theme="8"/>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n">
        <color indexed="64"/>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style="thin">
        <color indexed="64"/>
      </top>
      <bottom style="thin">
        <color indexed="64"/>
      </bottom>
      <diagonal/>
    </border>
    <border>
      <left/>
      <right/>
      <top style="thin">
        <color rgb="FF4472C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theme="4" tint="0.39997558519241921"/>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theme="4" tint="0.39997558519241921"/>
      </right>
      <top style="thin">
        <color indexed="64"/>
      </top>
      <bottom style="thin">
        <color theme="4" tint="0.39997558519241921"/>
      </bottom>
      <diagonal/>
    </border>
  </borders>
  <cellStyleXfs count="26">
    <xf numFmtId="0" fontId="0" fillId="0" borderId="0"/>
    <xf numFmtId="0" fontId="1" fillId="0" borderId="0"/>
    <xf numFmtId="0" fontId="5" fillId="0" borderId="0"/>
    <xf numFmtId="164" fontId="5"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13" fillId="0" borderId="0"/>
    <xf numFmtId="0" fontId="14" fillId="0" borderId="0"/>
    <xf numFmtId="43" fontId="14" fillId="0" borderId="0" applyFont="0" applyFill="0" applyBorder="0" applyAlignment="0" applyProtection="0"/>
    <xf numFmtId="9" fontId="5" fillId="0" borderId="0" applyFont="0" applyFill="0" applyBorder="0" applyAlignment="0" applyProtection="0"/>
    <xf numFmtId="0" fontId="18" fillId="0" borderId="0" applyNumberFormat="0" applyFill="0" applyBorder="0" applyAlignment="0" applyProtection="0"/>
    <xf numFmtId="0" fontId="8" fillId="0" borderId="0"/>
    <xf numFmtId="9" fontId="8" fillId="0" borderId="0" applyFont="0" applyFill="0" applyBorder="0" applyAlignment="0" applyProtection="0"/>
    <xf numFmtId="9" fontId="1" fillId="0" borderId="0" applyFont="0" applyFill="0" applyBorder="0" applyAlignment="0" applyProtection="0"/>
    <xf numFmtId="0" fontId="5" fillId="0" borderId="0"/>
    <xf numFmtId="0" fontId="13" fillId="6" borderId="0" applyNumberFormat="0" applyBorder="0" applyAlignment="0" applyProtection="0"/>
    <xf numFmtId="0" fontId="13" fillId="5" borderId="0" applyNumberFormat="0" applyBorder="0" applyAlignment="0" applyProtection="0"/>
    <xf numFmtId="0" fontId="20" fillId="0" borderId="0"/>
    <xf numFmtId="0" fontId="24" fillId="0" borderId="0"/>
    <xf numFmtId="0" fontId="27" fillId="0" borderId="0"/>
    <xf numFmtId="0" fontId="29" fillId="0" borderId="0"/>
    <xf numFmtId="0" fontId="5" fillId="0" borderId="0"/>
    <xf numFmtId="9" fontId="21" fillId="0" borderId="0" applyFont="0" applyFill="0" applyBorder="0" applyAlignment="0" applyProtection="0"/>
    <xf numFmtId="0" fontId="31" fillId="0" borderId="0"/>
    <xf numFmtId="173" fontId="8" fillId="0" borderId="0" applyFont="0" applyFill="0" applyBorder="0" applyAlignment="0" applyProtection="0"/>
    <xf numFmtId="43" fontId="8" fillId="0" borderId="0" applyFont="0" applyFill="0" applyBorder="0" applyAlignment="0" applyProtection="0"/>
  </cellStyleXfs>
  <cellXfs count="350">
    <xf numFmtId="0" fontId="0" fillId="0" borderId="0" xfId="0"/>
    <xf numFmtId="0" fontId="3" fillId="0" borderId="0" xfId="0" applyFont="1" applyAlignment="1">
      <alignment vertical="center"/>
    </xf>
    <xf numFmtId="166" fontId="0" fillId="0" borderId="0" xfId="0" applyNumberFormat="1"/>
    <xf numFmtId="0" fontId="4" fillId="2" borderId="1" xfId="0" applyFont="1" applyFill="1" applyBorder="1" applyAlignment="1">
      <alignment horizontal="center" vertical="center" wrapText="1"/>
    </xf>
    <xf numFmtId="0" fontId="1" fillId="0" borderId="0" xfId="1"/>
    <xf numFmtId="0" fontId="5" fillId="0" borderId="0" xfId="0" applyFont="1"/>
    <xf numFmtId="0" fontId="1" fillId="4" borderId="0" xfId="1" applyFill="1"/>
    <xf numFmtId="167" fontId="1" fillId="0" borderId="0" xfId="1" applyNumberFormat="1"/>
    <xf numFmtId="0" fontId="5" fillId="0" borderId="0" xfId="2"/>
    <xf numFmtId="0" fontId="7" fillId="0" borderId="0" xfId="2" applyFont="1" applyAlignment="1">
      <alignment vertical="center"/>
    </xf>
    <xf numFmtId="1" fontId="5" fillId="0" borderId="0" xfId="2" applyNumberFormat="1"/>
    <xf numFmtId="168" fontId="0" fillId="0" borderId="0" xfId="3" applyNumberFormat="1" applyFont="1"/>
    <xf numFmtId="0" fontId="2" fillId="0" borderId="0" xfId="0" applyFont="1" applyAlignment="1">
      <alignment horizontal="center"/>
    </xf>
    <xf numFmtId="0" fontId="13" fillId="0" borderId="0" xfId="6"/>
    <xf numFmtId="0" fontId="14" fillId="0" borderId="0" xfId="7"/>
    <xf numFmtId="1" fontId="14" fillId="0" borderId="0" xfId="7" applyNumberFormat="1"/>
    <xf numFmtId="0" fontId="8" fillId="0" borderId="0" xfId="7" applyFont="1"/>
    <xf numFmtId="1" fontId="8" fillId="0" borderId="0" xfId="7" applyNumberFormat="1" applyFont="1"/>
    <xf numFmtId="0" fontId="15" fillId="0" borderId="0" xfId="7" applyFont="1"/>
    <xf numFmtId="169" fontId="8" fillId="0" borderId="0" xfId="8" applyNumberFormat="1" applyFont="1"/>
    <xf numFmtId="3" fontId="8" fillId="0" borderId="0" xfId="7" applyNumberFormat="1" applyFont="1"/>
    <xf numFmtId="0" fontId="2" fillId="0" borderId="0" xfId="7" applyFont="1"/>
    <xf numFmtId="169" fontId="0" fillId="0" borderId="0" xfId="4" applyNumberFormat="1" applyFont="1"/>
    <xf numFmtId="9" fontId="0" fillId="0" borderId="0" xfId="0" applyNumberFormat="1"/>
    <xf numFmtId="9" fontId="0" fillId="0" borderId="0" xfId="5" applyFont="1"/>
    <xf numFmtId="3" fontId="5" fillId="0" borderId="5" xfId="2" applyNumberFormat="1" applyBorder="1"/>
    <xf numFmtId="1" fontId="5" fillId="0" borderId="5" xfId="2" applyNumberFormat="1" applyBorder="1"/>
    <xf numFmtId="3" fontId="5" fillId="0" borderId="6" xfId="2" applyNumberFormat="1" applyBorder="1"/>
    <xf numFmtId="0" fontId="5" fillId="9" borderId="7" xfId="2" applyFill="1" applyBorder="1"/>
    <xf numFmtId="3" fontId="5" fillId="0" borderId="0" xfId="2" applyNumberFormat="1"/>
    <xf numFmtId="1" fontId="5" fillId="10" borderId="5" xfId="2" applyNumberFormat="1" applyFill="1" applyBorder="1"/>
    <xf numFmtId="1" fontId="5" fillId="11" borderId="5" xfId="2" applyNumberFormat="1" applyFill="1" applyBorder="1" applyAlignment="1">
      <alignment horizontal="center" vertical="center" wrapText="1"/>
    </xf>
    <xf numFmtId="0" fontId="5" fillId="12" borderId="6" xfId="2" applyFill="1" applyBorder="1" applyAlignment="1">
      <alignment horizontal="center" vertical="center" wrapText="1"/>
    </xf>
    <xf numFmtId="0" fontId="5" fillId="12" borderId="7" xfId="2" applyFill="1" applyBorder="1" applyAlignment="1">
      <alignment horizontal="center" vertical="center" wrapText="1"/>
    </xf>
    <xf numFmtId="0" fontId="5" fillId="9" borderId="7" xfId="2" applyFill="1" applyBorder="1" applyAlignment="1">
      <alignment vertical="center"/>
    </xf>
    <xf numFmtId="0" fontId="16" fillId="0" borderId="0" xfId="2" applyFont="1"/>
    <xf numFmtId="2" fontId="5" fillId="0" borderId="0" xfId="2" applyNumberFormat="1"/>
    <xf numFmtId="0" fontId="17" fillId="0" borderId="0" xfId="0" applyFont="1"/>
    <xf numFmtId="1" fontId="0" fillId="0" borderId="0" xfId="0" applyNumberFormat="1"/>
    <xf numFmtId="0" fontId="18" fillId="0" borderId="0" xfId="10" applyBorder="1"/>
    <xf numFmtId="0" fontId="8" fillId="0" borderId="0" xfId="11"/>
    <xf numFmtId="3" fontId="8" fillId="0" borderId="0" xfId="11" applyNumberFormat="1"/>
    <xf numFmtId="10" fontId="0" fillId="13" borderId="0" xfId="13" applyNumberFormat="1" applyFont="1" applyFill="1" applyBorder="1"/>
    <xf numFmtId="10" fontId="19" fillId="13" borderId="0" xfId="13" applyNumberFormat="1" applyFont="1" applyFill="1" applyBorder="1"/>
    <xf numFmtId="10" fontId="8" fillId="13" borderId="0" xfId="1" applyNumberFormat="1" applyFont="1" applyFill="1"/>
    <xf numFmtId="170" fontId="0" fillId="0" borderId="0" xfId="13" applyNumberFormat="1" applyFont="1"/>
    <xf numFmtId="3" fontId="1" fillId="0" borderId="0" xfId="1" applyNumberFormat="1"/>
    <xf numFmtId="1" fontId="0" fillId="3" borderId="0" xfId="0" applyNumberFormat="1" applyFill="1"/>
    <xf numFmtId="0" fontId="0" fillId="0" borderId="8" xfId="0" applyBorder="1"/>
    <xf numFmtId="1" fontId="0" fillId="0" borderId="8" xfId="0" applyNumberFormat="1" applyBorder="1"/>
    <xf numFmtId="0" fontId="0" fillId="0" borderId="13" xfId="0" applyBorder="1"/>
    <xf numFmtId="1" fontId="0" fillId="0" borderId="13" xfId="0" applyNumberFormat="1" applyBorder="1"/>
    <xf numFmtId="0" fontId="7" fillId="0" borderId="0" xfId="0" applyFont="1"/>
    <xf numFmtId="0" fontId="7" fillId="0" borderId="14" xfId="0" applyFont="1" applyBorder="1"/>
    <xf numFmtId="0" fontId="5" fillId="0" borderId="0" xfId="14"/>
    <xf numFmtId="0" fontId="5" fillId="0" borderId="8" xfId="14" applyBorder="1"/>
    <xf numFmtId="49" fontId="5" fillId="0" borderId="0" xfId="14" applyNumberFormat="1"/>
    <xf numFmtId="2" fontId="5" fillId="0" borderId="0" xfId="14" applyNumberFormat="1"/>
    <xf numFmtId="0" fontId="5" fillId="0" borderId="15" xfId="14" applyBorder="1"/>
    <xf numFmtId="0" fontId="5" fillId="0" borderId="16" xfId="14" applyBorder="1"/>
    <xf numFmtId="0" fontId="5" fillId="0" borderId="18" xfId="14" applyBorder="1"/>
    <xf numFmtId="0" fontId="5" fillId="0" borderId="5" xfId="14" applyBorder="1"/>
    <xf numFmtId="0" fontId="5" fillId="0" borderId="13" xfId="14" applyBorder="1"/>
    <xf numFmtId="0" fontId="5" fillId="0" borderId="20" xfId="14" applyBorder="1"/>
    <xf numFmtId="0" fontId="5" fillId="0" borderId="21" xfId="14" applyBorder="1"/>
    <xf numFmtId="167" fontId="5" fillId="0" borderId="8" xfId="14" applyNumberFormat="1" applyBorder="1"/>
    <xf numFmtId="0" fontId="13" fillId="5" borderId="18" xfId="16" applyBorder="1"/>
    <xf numFmtId="0" fontId="13" fillId="5" borderId="5" xfId="16" applyBorder="1"/>
    <xf numFmtId="0" fontId="13" fillId="5" borderId="19" xfId="16" applyBorder="1"/>
    <xf numFmtId="0" fontId="20" fillId="0" borderId="0" xfId="17"/>
    <xf numFmtId="171" fontId="21" fillId="0" borderId="23" xfId="17" applyNumberFormat="1" applyFont="1" applyBorder="1" applyAlignment="1">
      <alignment horizontal="center"/>
    </xf>
    <xf numFmtId="0" fontId="21" fillId="0" borderId="23" xfId="17" applyFont="1" applyBorder="1" applyAlignment="1">
      <alignment horizontal="center"/>
    </xf>
    <xf numFmtId="171" fontId="21" fillId="15" borderId="23" xfId="17" applyNumberFormat="1" applyFont="1" applyFill="1" applyBorder="1" applyAlignment="1">
      <alignment horizontal="center"/>
    </xf>
    <xf numFmtId="0" fontId="21" fillId="15" borderId="23" xfId="17" applyFont="1" applyFill="1" applyBorder="1" applyAlignment="1">
      <alignment horizontal="center"/>
    </xf>
    <xf numFmtId="0" fontId="22" fillId="16" borderId="23" xfId="17" applyFont="1" applyFill="1" applyBorder="1" applyAlignment="1">
      <alignment horizontal="center"/>
    </xf>
    <xf numFmtId="171" fontId="20" fillId="0" borderId="0" xfId="17" applyNumberFormat="1"/>
    <xf numFmtId="0" fontId="23" fillId="0" borderId="23" xfId="17" applyFont="1" applyBorder="1" applyAlignment="1">
      <alignment horizontal="center"/>
    </xf>
    <xf numFmtId="171" fontId="21" fillId="17" borderId="23" xfId="17" applyNumberFormat="1" applyFont="1" applyFill="1" applyBorder="1" applyAlignment="1">
      <alignment horizontal="center"/>
    </xf>
    <xf numFmtId="0" fontId="22" fillId="18" borderId="23" xfId="17" applyFont="1" applyFill="1" applyBorder="1" applyAlignment="1">
      <alignment horizontal="center"/>
    </xf>
    <xf numFmtId="0" fontId="22" fillId="19" borderId="23" xfId="17" applyFont="1" applyFill="1" applyBorder="1" applyAlignment="1">
      <alignment horizontal="center"/>
    </xf>
    <xf numFmtId="0" fontId="22" fillId="20" borderId="23" xfId="17" applyFont="1" applyFill="1" applyBorder="1" applyAlignment="1">
      <alignment horizontal="center"/>
    </xf>
    <xf numFmtId="0" fontId="24" fillId="0" borderId="0" xfId="18"/>
    <xf numFmtId="0" fontId="27" fillId="0" borderId="0" xfId="19"/>
    <xf numFmtId="166" fontId="27" fillId="0" borderId="0" xfId="19" applyNumberFormat="1"/>
    <xf numFmtId="170" fontId="0" fillId="0" borderId="0" xfId="5" applyNumberFormat="1" applyFont="1"/>
    <xf numFmtId="0" fontId="2" fillId="0" borderId="0" xfId="0" applyFont="1"/>
    <xf numFmtId="0" fontId="0" fillId="0" borderId="0" xfId="0" applyAlignment="1">
      <alignment horizontal="left"/>
    </xf>
    <xf numFmtId="2" fontId="27" fillId="0" borderId="0" xfId="19" applyNumberFormat="1"/>
    <xf numFmtId="0" fontId="25" fillId="0" borderId="0" xfId="19" applyFont="1" applyAlignment="1">
      <alignment vertical="center"/>
    </xf>
    <xf numFmtId="167" fontId="27" fillId="0" borderId="0" xfId="19" applyNumberFormat="1"/>
    <xf numFmtId="0" fontId="25" fillId="0" borderId="0" xfId="19" applyFont="1" applyAlignment="1">
      <alignment horizontal="justify" vertical="center"/>
    </xf>
    <xf numFmtId="0" fontId="29" fillId="0" borderId="0" xfId="20"/>
    <xf numFmtId="0" fontId="5" fillId="0" borderId="0" xfId="21"/>
    <xf numFmtId="0" fontId="29" fillId="0" borderId="0" xfId="20" applyAlignment="1">
      <alignment horizontal="center" vertical="center"/>
    </xf>
    <xf numFmtId="0" fontId="2" fillId="0" borderId="0" xfId="20" applyFont="1" applyAlignment="1">
      <alignment vertical="center" wrapText="1"/>
    </xf>
    <xf numFmtId="0" fontId="2" fillId="0" borderId="25" xfId="20" applyFont="1" applyBorder="1" applyAlignment="1">
      <alignment vertical="center" wrapText="1"/>
    </xf>
    <xf numFmtId="0" fontId="30" fillId="0" borderId="25" xfId="20" applyFont="1" applyBorder="1" applyAlignment="1">
      <alignment vertical="center" wrapText="1"/>
    </xf>
    <xf numFmtId="0" fontId="32" fillId="0" borderId="0" xfId="23" applyFont="1" applyAlignment="1">
      <alignment horizontal="left" wrapText="1" indent="1"/>
    </xf>
    <xf numFmtId="10" fontId="21" fillId="0" borderId="0" xfId="20" applyNumberFormat="1" applyFont="1" applyAlignment="1">
      <alignment horizontal="center" vertical="center"/>
    </xf>
    <xf numFmtId="10" fontId="29" fillId="0" borderId="0" xfId="20" applyNumberFormat="1" applyAlignment="1">
      <alignment horizontal="center" vertical="center"/>
    </xf>
    <xf numFmtId="0" fontId="21" fillId="0" borderId="0" xfId="20" applyFont="1"/>
    <xf numFmtId="166" fontId="29" fillId="0" borderId="0" xfId="20" applyNumberFormat="1" applyAlignment="1">
      <alignment horizontal="center" vertical="center"/>
    </xf>
    <xf numFmtId="172" fontId="29" fillId="0" borderId="0" xfId="20" applyNumberFormat="1"/>
    <xf numFmtId="0" fontId="33" fillId="0" borderId="0" xfId="20" applyFont="1" applyAlignment="1">
      <alignment horizontal="left" vertical="center"/>
    </xf>
    <xf numFmtId="2" fontId="0" fillId="0" borderId="0" xfId="0" applyNumberFormat="1"/>
    <xf numFmtId="0" fontId="34" fillId="0" borderId="0" xfId="0" applyFont="1"/>
    <xf numFmtId="43" fontId="0" fillId="0" borderId="0" xfId="0" applyNumberFormat="1"/>
    <xf numFmtId="9" fontId="2" fillId="21" borderId="0" xfId="5" applyFont="1" applyFill="1"/>
    <xf numFmtId="0" fontId="2" fillId="21" borderId="0" xfId="0" applyFont="1" applyFill="1"/>
    <xf numFmtId="174" fontId="0" fillId="0" borderId="0" xfId="24" applyNumberFormat="1" applyFont="1"/>
    <xf numFmtId="167" fontId="0" fillId="0" borderId="0" xfId="0" applyNumberFormat="1"/>
    <xf numFmtId="0" fontId="0" fillId="21" borderId="26" xfId="0" applyFill="1" applyBorder="1"/>
    <xf numFmtId="0" fontId="0" fillId="21" borderId="27" xfId="0" applyFill="1" applyBorder="1"/>
    <xf numFmtId="0" fontId="0" fillId="21" borderId="28" xfId="0" applyFill="1" applyBorder="1"/>
    <xf numFmtId="0" fontId="0" fillId="0" borderId="29" xfId="0" applyBorder="1"/>
    <xf numFmtId="0" fontId="0" fillId="0" borderId="30" xfId="0" applyBorder="1"/>
    <xf numFmtId="0" fontId="0" fillId="21" borderId="29" xfId="0" applyFill="1" applyBorder="1"/>
    <xf numFmtId="0" fontId="0" fillId="21" borderId="0" xfId="0" applyFill="1"/>
    <xf numFmtId="0" fontId="0" fillId="21" borderId="30" xfId="0" applyFill="1" applyBorder="1"/>
    <xf numFmtId="0" fontId="2" fillId="0" borderId="31" xfId="0" applyFont="1" applyBorder="1" applyAlignment="1">
      <alignment horizontal="center"/>
    </xf>
    <xf numFmtId="0" fontId="2" fillId="0" borderId="32" xfId="0" applyFont="1" applyBorder="1" applyAlignment="1">
      <alignment horizontal="center"/>
    </xf>
    <xf numFmtId="0" fontId="2" fillId="0" borderId="33" xfId="0" applyFont="1" applyBorder="1" applyAlignment="1">
      <alignment horizontal="center"/>
    </xf>
    <xf numFmtId="0" fontId="0" fillId="22" borderId="0" xfId="0" applyFill="1"/>
    <xf numFmtId="169" fontId="0" fillId="0" borderId="0" xfId="25" applyNumberFormat="1" applyFont="1" applyFill="1"/>
    <xf numFmtId="9" fontId="0" fillId="0" borderId="0" xfId="5" applyFont="1" applyAlignment="1">
      <alignment horizontal="left"/>
    </xf>
    <xf numFmtId="9" fontId="0" fillId="22" borderId="0" xfId="5" applyFont="1" applyFill="1" applyAlignment="1">
      <alignment horizontal="left"/>
    </xf>
    <xf numFmtId="0" fontId="2" fillId="22" borderId="0" xfId="0" applyFont="1" applyFill="1"/>
    <xf numFmtId="0" fontId="36" fillId="0" borderId="0" xfId="0" applyFont="1"/>
    <xf numFmtId="169" fontId="0" fillId="0" borderId="0" xfId="0" applyNumberFormat="1"/>
    <xf numFmtId="0" fontId="37" fillId="23" borderId="0" xfId="0" applyFont="1" applyFill="1"/>
    <xf numFmtId="0" fontId="2" fillId="23" borderId="0" xfId="0" applyFont="1" applyFill="1"/>
    <xf numFmtId="0" fontId="2" fillId="23" borderId="0" xfId="0" applyFont="1" applyFill="1" applyAlignment="1">
      <alignment horizontal="center"/>
    </xf>
    <xf numFmtId="0" fontId="38" fillId="23" borderId="0" xfId="0" applyFont="1" applyFill="1" applyAlignment="1">
      <alignment horizontal="center"/>
    </xf>
    <xf numFmtId="0" fontId="38" fillId="23" borderId="0" xfId="0" applyFont="1" applyFill="1"/>
    <xf numFmtId="10" fontId="0" fillId="0" borderId="0" xfId="5" applyNumberFormat="1" applyFont="1"/>
    <xf numFmtId="10" fontId="0" fillId="0" borderId="0" xfId="5" applyNumberFormat="1" applyFont="1" applyFill="1"/>
    <xf numFmtId="10" fontId="19" fillId="0" borderId="0" xfId="0" applyNumberFormat="1" applyFont="1"/>
    <xf numFmtId="10" fontId="10" fillId="0" borderId="0" xfId="5" applyNumberFormat="1" applyFont="1"/>
    <xf numFmtId="10" fontId="19" fillId="0" borderId="0" xfId="4" applyNumberFormat="1" applyFont="1"/>
    <xf numFmtId="10" fontId="0" fillId="0" borderId="0" xfId="0" applyNumberFormat="1"/>
    <xf numFmtId="10" fontId="8" fillId="0" borderId="0" xfId="5" applyNumberFormat="1" applyFont="1"/>
    <xf numFmtId="0" fontId="39" fillId="0" borderId="0" xfId="0" applyFont="1"/>
    <xf numFmtId="0" fontId="40" fillId="0" borderId="0" xfId="0" applyFont="1"/>
    <xf numFmtId="10" fontId="19" fillId="0" borderId="0" xfId="5" applyNumberFormat="1" applyFont="1" applyFill="1"/>
    <xf numFmtId="0" fontId="41" fillId="0" borderId="0" xfId="0" applyFont="1"/>
    <xf numFmtId="10" fontId="19" fillId="0" borderId="0" xfId="5" applyNumberFormat="1" applyFont="1"/>
    <xf numFmtId="10" fontId="19" fillId="0" borderId="0" xfId="4" applyNumberFormat="1" applyFont="1" applyFill="1"/>
    <xf numFmtId="0" fontId="42" fillId="23" borderId="0" xfId="0" applyFont="1" applyFill="1"/>
    <xf numFmtId="175" fontId="19" fillId="0" borderId="0" xfId="0" applyNumberFormat="1" applyFont="1"/>
    <xf numFmtId="10" fontId="43" fillId="0" borderId="0" xfId="0" applyNumberFormat="1" applyFont="1"/>
    <xf numFmtId="10" fontId="10" fillId="0" borderId="0" xfId="5" applyNumberFormat="1" applyFont="1" applyFill="1"/>
    <xf numFmtId="0" fontId="9" fillId="8" borderId="3" xfId="6" applyFont="1" applyFill="1" applyBorder="1"/>
    <xf numFmtId="0" fontId="9" fillId="8" borderId="2" xfId="6" applyFont="1" applyFill="1" applyBorder="1"/>
    <xf numFmtId="0" fontId="8" fillId="7" borderId="3" xfId="6" applyFont="1" applyFill="1" applyBorder="1"/>
    <xf numFmtId="0" fontId="8" fillId="7" borderId="2" xfId="6" applyFont="1" applyFill="1" applyBorder="1"/>
    <xf numFmtId="0" fontId="8" fillId="0" borderId="3" xfId="6" applyFont="1" applyBorder="1"/>
    <xf numFmtId="0" fontId="12" fillId="0" borderId="0" xfId="6" applyFont="1" applyAlignment="1">
      <alignment vertical="center"/>
    </xf>
    <xf numFmtId="1" fontId="8" fillId="0" borderId="2" xfId="6" applyNumberFormat="1" applyFont="1" applyBorder="1"/>
    <xf numFmtId="0" fontId="8" fillId="0" borderId="2" xfId="6" applyFont="1" applyBorder="1"/>
    <xf numFmtId="0" fontId="9" fillId="8" borderId="4" xfId="6" applyFont="1" applyFill="1" applyBorder="1"/>
    <xf numFmtId="0" fontId="8" fillId="0" borderId="4" xfId="6" applyFont="1" applyBorder="1"/>
    <xf numFmtId="1" fontId="8" fillId="7" borderId="2" xfId="6" applyNumberFormat="1" applyFont="1" applyFill="1" applyBorder="1"/>
    <xf numFmtId="0" fontId="8" fillId="7" borderId="4" xfId="6" applyFont="1" applyFill="1" applyBorder="1"/>
    <xf numFmtId="0" fontId="5" fillId="0" borderId="0" xfId="1" applyFont="1"/>
    <xf numFmtId="0" fontId="16" fillId="0" borderId="0" xfId="1" applyFont="1" applyAlignment="1">
      <alignment horizontal="center"/>
    </xf>
    <xf numFmtId="0" fontId="2" fillId="0" borderId="0" xfId="1" applyFont="1" applyAlignment="1">
      <alignment horizontal="center"/>
    </xf>
    <xf numFmtId="0" fontId="24" fillId="0" borderId="0" xfId="19" applyFont="1"/>
    <xf numFmtId="165" fontId="5" fillId="0" borderId="0" xfId="2" applyNumberFormat="1"/>
    <xf numFmtId="0" fontId="44" fillId="0" borderId="0" xfId="0" applyFont="1" applyAlignment="1">
      <alignment vertical="center"/>
    </xf>
    <xf numFmtId="170" fontId="0" fillId="0" borderId="0" xfId="5" applyNumberFormat="1" applyFont="1" applyFill="1"/>
    <xf numFmtId="166" fontId="5" fillId="0" borderId="0" xfId="2" applyNumberFormat="1"/>
    <xf numFmtId="166" fontId="0" fillId="0" borderId="8" xfId="0" applyNumberFormat="1" applyBorder="1"/>
    <xf numFmtId="166" fontId="0" fillId="0" borderId="13" xfId="0" applyNumberFormat="1" applyBorder="1"/>
    <xf numFmtId="0" fontId="26" fillId="0" borderId="0" xfId="18" applyFont="1" applyAlignment="1">
      <alignment horizontal="center" wrapText="1"/>
    </xf>
    <xf numFmtId="0" fontId="25" fillId="0" borderId="0" xfId="18" applyFont="1" applyAlignment="1">
      <alignment horizontal="center" vertical="center"/>
    </xf>
    <xf numFmtId="0" fontId="25" fillId="0" borderId="0" xfId="18" applyFont="1" applyAlignment="1">
      <alignment horizontal="center" vertical="center" wrapText="1"/>
    </xf>
    <xf numFmtId="0" fontId="25" fillId="0" borderId="0" xfId="19" applyFont="1" applyAlignment="1">
      <alignment horizontal="center" vertical="center" wrapText="1"/>
    </xf>
    <xf numFmtId="0" fontId="25" fillId="0" borderId="0" xfId="19" applyFont="1" applyAlignment="1">
      <alignment horizontal="center" vertical="center"/>
    </xf>
    <xf numFmtId="0" fontId="26" fillId="0" borderId="0" xfId="19" applyFont="1" applyAlignment="1">
      <alignment horizontal="left" vertical="center" wrapText="1"/>
    </xf>
    <xf numFmtId="0" fontId="0" fillId="25" borderId="0" xfId="0" applyFill="1"/>
    <xf numFmtId="0" fontId="1" fillId="25" borderId="0" xfId="1" applyFill="1"/>
    <xf numFmtId="0" fontId="6" fillId="26" borderId="0" xfId="1" applyFont="1" applyFill="1"/>
    <xf numFmtId="0" fontId="16" fillId="26" borderId="0" xfId="0" applyFont="1" applyFill="1"/>
    <xf numFmtId="0" fontId="6" fillId="0" borderId="0" xfId="1" applyFont="1"/>
    <xf numFmtId="0" fontId="5" fillId="25" borderId="0" xfId="2" applyFill="1"/>
    <xf numFmtId="0" fontId="0" fillId="0" borderId="0" xfId="0" applyAlignment="1">
      <alignment wrapText="1"/>
    </xf>
    <xf numFmtId="170" fontId="0" fillId="0" borderId="0" xfId="0" applyNumberFormat="1"/>
    <xf numFmtId="0" fontId="45" fillId="0" borderId="0" xfId="7" applyFont="1"/>
    <xf numFmtId="0" fontId="45" fillId="25" borderId="0" xfId="7" applyFont="1" applyFill="1"/>
    <xf numFmtId="1" fontId="45" fillId="0" borderId="0" xfId="7" applyNumberFormat="1" applyFont="1"/>
    <xf numFmtId="0" fontId="45" fillId="26" borderId="0" xfId="7" applyFont="1" applyFill="1"/>
    <xf numFmtId="166" fontId="45" fillId="0" borderId="0" xfId="7" applyNumberFormat="1" applyFont="1"/>
    <xf numFmtId="0" fontId="45" fillId="13" borderId="0" xfId="7" applyFont="1" applyFill="1"/>
    <xf numFmtId="1" fontId="45" fillId="13" borderId="0" xfId="7" applyNumberFormat="1" applyFont="1" applyFill="1"/>
    <xf numFmtId="166" fontId="45" fillId="13" borderId="0" xfId="7" applyNumberFormat="1" applyFont="1" applyFill="1"/>
    <xf numFmtId="0" fontId="8" fillId="25" borderId="3" xfId="6" applyFont="1" applyFill="1" applyBorder="1"/>
    <xf numFmtId="166" fontId="8" fillId="25" borderId="2" xfId="6" applyNumberFormat="1" applyFont="1" applyFill="1" applyBorder="1"/>
    <xf numFmtId="1" fontId="8" fillId="25" borderId="2" xfId="6" applyNumberFormat="1" applyFont="1" applyFill="1" applyBorder="1"/>
    <xf numFmtId="0" fontId="8" fillId="25" borderId="2" xfId="6" applyFont="1" applyFill="1" applyBorder="1"/>
    <xf numFmtId="0" fontId="13" fillId="25" borderId="0" xfId="6" applyFill="1"/>
    <xf numFmtId="0" fontId="0" fillId="27" borderId="0" xfId="0" applyFill="1"/>
    <xf numFmtId="0" fontId="2" fillId="27" borderId="0" xfId="0" applyFont="1" applyFill="1" applyAlignment="1">
      <alignment horizontal="center"/>
    </xf>
    <xf numFmtId="0" fontId="2" fillId="27" borderId="0" xfId="0" applyFont="1" applyFill="1"/>
    <xf numFmtId="0" fontId="0" fillId="26" borderId="0" xfId="0" applyFill="1"/>
    <xf numFmtId="0" fontId="2" fillId="26" borderId="0" xfId="0" applyFont="1" applyFill="1" applyAlignment="1">
      <alignment horizontal="center"/>
    </xf>
    <xf numFmtId="166" fontId="0" fillId="26" borderId="0" xfId="0" applyNumberFormat="1" applyFill="1"/>
    <xf numFmtId="0" fontId="2" fillId="26" borderId="0" xfId="0" applyFont="1" applyFill="1"/>
    <xf numFmtId="0" fontId="17" fillId="26" borderId="0" xfId="0" applyFont="1" applyFill="1"/>
    <xf numFmtId="0" fontId="0" fillId="26" borderId="0" xfId="0" applyFill="1" applyAlignment="1">
      <alignment wrapText="1"/>
    </xf>
    <xf numFmtId="0" fontId="17" fillId="0" borderId="0" xfId="0" applyFont="1" applyAlignment="1">
      <alignment wrapText="1"/>
    </xf>
    <xf numFmtId="170" fontId="0" fillId="26" borderId="0" xfId="0" applyNumberFormat="1" applyFill="1"/>
    <xf numFmtId="0" fontId="5" fillId="11" borderId="5" xfId="2" applyFill="1" applyBorder="1"/>
    <xf numFmtId="0" fontId="5" fillId="0" borderId="5" xfId="2" applyBorder="1"/>
    <xf numFmtId="1" fontId="5" fillId="28" borderId="5" xfId="2" applyNumberFormat="1" applyFill="1" applyBorder="1"/>
    <xf numFmtId="0" fontId="5" fillId="26" borderId="0" xfId="2" applyFill="1"/>
    <xf numFmtId="166" fontId="5" fillId="0" borderId="5" xfId="2" applyNumberFormat="1" applyBorder="1"/>
    <xf numFmtId="0" fontId="5" fillId="26" borderId="5" xfId="2" applyFill="1" applyBorder="1"/>
    <xf numFmtId="3" fontId="5" fillId="26" borderId="5" xfId="2" applyNumberFormat="1" applyFill="1" applyBorder="1"/>
    <xf numFmtId="166" fontId="5" fillId="26" borderId="5" xfId="2" applyNumberFormat="1" applyFill="1" applyBorder="1"/>
    <xf numFmtId="1" fontId="5" fillId="26" borderId="5" xfId="2" applyNumberFormat="1" applyFill="1" applyBorder="1"/>
    <xf numFmtId="0" fontId="6" fillId="26" borderId="5" xfId="1" applyFont="1" applyFill="1" applyBorder="1"/>
    <xf numFmtId="0" fontId="13" fillId="13" borderId="5" xfId="6" applyFill="1" applyBorder="1"/>
    <xf numFmtId="1" fontId="1" fillId="13" borderId="5" xfId="1" applyNumberFormat="1" applyFill="1" applyBorder="1"/>
    <xf numFmtId="1" fontId="1" fillId="0" borderId="5" xfId="1" applyNumberFormat="1" applyBorder="1"/>
    <xf numFmtId="0" fontId="1" fillId="26" borderId="5" xfId="1" applyFill="1" applyBorder="1"/>
    <xf numFmtId="0" fontId="1" fillId="0" borderId="5" xfId="1" applyBorder="1"/>
    <xf numFmtId="0" fontId="16" fillId="26" borderId="5" xfId="1" applyFont="1" applyFill="1" applyBorder="1"/>
    <xf numFmtId="1" fontId="1" fillId="26" borderId="5" xfId="1" applyNumberFormat="1" applyFill="1" applyBorder="1"/>
    <xf numFmtId="0" fontId="1" fillId="13" borderId="5" xfId="1" applyFill="1" applyBorder="1"/>
    <xf numFmtId="0" fontId="5" fillId="26" borderId="5" xfId="1" applyFont="1" applyFill="1" applyBorder="1"/>
    <xf numFmtId="0" fontId="2" fillId="0" borderId="5" xfId="1" applyFont="1" applyBorder="1" applyAlignment="1">
      <alignment horizontal="center"/>
    </xf>
    <xf numFmtId="9" fontId="0" fillId="13" borderId="5" xfId="9" applyFont="1" applyFill="1" applyBorder="1"/>
    <xf numFmtId="0" fontId="6" fillId="29" borderId="5" xfId="1" applyFont="1" applyFill="1" applyBorder="1"/>
    <xf numFmtId="1" fontId="6" fillId="29" borderId="5" xfId="1" applyNumberFormat="1" applyFont="1" applyFill="1" applyBorder="1"/>
    <xf numFmtId="0" fontId="0" fillId="13" borderId="0" xfId="0" applyFill="1"/>
    <xf numFmtId="166" fontId="0" fillId="13" borderId="0" xfId="0" applyNumberFormat="1" applyFill="1"/>
    <xf numFmtId="1" fontId="0" fillId="13" borderId="0" xfId="0" applyNumberFormat="1" applyFill="1"/>
    <xf numFmtId="0" fontId="7" fillId="26" borderId="0" xfId="0" applyFont="1" applyFill="1"/>
    <xf numFmtId="0" fontId="47" fillId="26" borderId="0" xfId="0" applyFont="1" applyFill="1"/>
    <xf numFmtId="0" fontId="47" fillId="26" borderId="14" xfId="0" applyFont="1" applyFill="1" applyBorder="1"/>
    <xf numFmtId="0" fontId="7" fillId="25" borderId="0" xfId="0" applyFont="1" applyFill="1"/>
    <xf numFmtId="0" fontId="8" fillId="26" borderId="0" xfId="11" applyFill="1"/>
    <xf numFmtId="10" fontId="8" fillId="26" borderId="0" xfId="11" applyNumberFormat="1" applyFill="1"/>
    <xf numFmtId="170" fontId="0" fillId="26" borderId="0" xfId="13" applyNumberFormat="1" applyFont="1" applyFill="1"/>
    <xf numFmtId="166" fontId="0" fillId="25" borderId="0" xfId="0" applyNumberFormat="1" applyFill="1"/>
    <xf numFmtId="0" fontId="0" fillId="25" borderId="2" xfId="0" applyFill="1" applyBorder="1"/>
    <xf numFmtId="166" fontId="7" fillId="25" borderId="0" xfId="0" applyNumberFormat="1" applyFont="1" applyFill="1"/>
    <xf numFmtId="0" fontId="5" fillId="25" borderId="0" xfId="14" applyFill="1"/>
    <xf numFmtId="49" fontId="5" fillId="25" borderId="0" xfId="14" applyNumberFormat="1" applyFill="1"/>
    <xf numFmtId="0" fontId="38" fillId="8" borderId="34" xfId="11" applyFont="1" applyFill="1" applyBorder="1" applyAlignment="1">
      <alignment horizontal="left" vertical="center"/>
    </xf>
    <xf numFmtId="0" fontId="38" fillId="8" borderId="35" xfId="11" applyFont="1" applyFill="1" applyBorder="1" applyAlignment="1">
      <alignment horizontal="left" vertical="center"/>
    </xf>
    <xf numFmtId="0" fontId="38" fillId="8" borderId="35" xfId="11" applyFont="1" applyFill="1" applyBorder="1" applyAlignment="1">
      <alignment horizontal="left" vertical="center" wrapText="1"/>
    </xf>
    <xf numFmtId="0" fontId="38" fillId="8" borderId="19" xfId="11" applyFont="1" applyFill="1" applyBorder="1" applyAlignment="1">
      <alignment horizontal="left" vertical="center" wrapText="1"/>
    </xf>
    <xf numFmtId="0" fontId="38" fillId="8" borderId="18" xfId="11" applyFont="1" applyFill="1" applyBorder="1" applyAlignment="1">
      <alignment horizontal="left" vertical="center"/>
    </xf>
    <xf numFmtId="0" fontId="38" fillId="8" borderId="36" xfId="11" applyFont="1" applyFill="1" applyBorder="1" applyAlignment="1">
      <alignment horizontal="left" vertical="center"/>
    </xf>
    <xf numFmtId="0" fontId="0" fillId="7" borderId="3" xfId="11" applyFont="1" applyFill="1" applyBorder="1" applyAlignment="1">
      <alignment horizontal="left" vertical="center"/>
    </xf>
    <xf numFmtId="0" fontId="0" fillId="7" borderId="2" xfId="11" applyFont="1" applyFill="1" applyBorder="1" applyAlignment="1">
      <alignment horizontal="left" vertical="center"/>
    </xf>
    <xf numFmtId="0" fontId="19" fillId="7" borderId="2" xfId="11" applyFont="1" applyFill="1" applyBorder="1" applyAlignment="1">
      <alignment horizontal="left" vertical="center"/>
    </xf>
    <xf numFmtId="0" fontId="0" fillId="7" borderId="4" xfId="11" applyFont="1" applyFill="1" applyBorder="1" applyAlignment="1">
      <alignment horizontal="left" vertical="center"/>
    </xf>
    <xf numFmtId="0" fontId="0" fillId="0" borderId="3" xfId="11" applyFont="1" applyBorder="1" applyAlignment="1">
      <alignment horizontal="left" vertical="center"/>
    </xf>
    <xf numFmtId="0" fontId="0" fillId="0" borderId="2" xfId="11" applyFont="1" applyBorder="1" applyAlignment="1">
      <alignment horizontal="left" vertical="center"/>
    </xf>
    <xf numFmtId="0" fontId="19" fillId="0" borderId="2" xfId="11" applyFont="1" applyBorder="1" applyAlignment="1">
      <alignment horizontal="left" vertical="center"/>
    </xf>
    <xf numFmtId="0" fontId="0" fillId="0" borderId="4" xfId="11" applyFont="1" applyBorder="1" applyAlignment="1">
      <alignment horizontal="left" vertical="center"/>
    </xf>
    <xf numFmtId="0" fontId="0" fillId="7" borderId="2" xfId="0" applyFill="1" applyBorder="1" applyAlignment="1">
      <alignment horizontal="left" vertical="center"/>
    </xf>
    <xf numFmtId="0" fontId="0" fillId="7" borderId="4" xfId="0" applyFill="1" applyBorder="1" applyAlignment="1">
      <alignment horizontal="left" vertical="center"/>
    </xf>
    <xf numFmtId="0" fontId="33" fillId="24" borderId="5" xfId="20" applyFont="1" applyFill="1" applyBorder="1" applyAlignment="1">
      <alignment horizontal="center" vertical="center"/>
    </xf>
    <xf numFmtId="0" fontId="23" fillId="24" borderId="5" xfId="20" applyFont="1" applyFill="1" applyBorder="1"/>
    <xf numFmtId="0" fontId="29" fillId="24" borderId="5" xfId="20" applyFill="1" applyBorder="1"/>
    <xf numFmtId="10" fontId="29" fillId="24" borderId="5" xfId="20" applyNumberFormat="1" applyFill="1" applyBorder="1" applyAlignment="1">
      <alignment horizontal="center" vertical="center"/>
    </xf>
    <xf numFmtId="10" fontId="21" fillId="24" borderId="5" xfId="20" applyNumberFormat="1" applyFont="1" applyFill="1" applyBorder="1" applyAlignment="1">
      <alignment horizontal="center" vertical="center"/>
    </xf>
    <xf numFmtId="10" fontId="29" fillId="24" borderId="5" xfId="20" applyNumberFormat="1" applyFill="1" applyBorder="1"/>
    <xf numFmtId="9" fontId="0" fillId="24" borderId="5" xfId="22" applyFont="1" applyFill="1" applyBorder="1" applyAlignment="1">
      <alignment horizontal="left"/>
    </xf>
    <xf numFmtId="0" fontId="21" fillId="25" borderId="0" xfId="20" applyFont="1" applyFill="1"/>
    <xf numFmtId="0" fontId="29" fillId="25" borderId="0" xfId="20" applyFill="1" applyAlignment="1">
      <alignment horizontal="center" vertical="center"/>
    </xf>
    <xf numFmtId="0" fontId="29" fillId="25" borderId="0" xfId="20" applyFill="1"/>
    <xf numFmtId="0" fontId="8" fillId="25" borderId="0" xfId="7" applyFont="1" applyFill="1"/>
    <xf numFmtId="1" fontId="8" fillId="25" borderId="0" xfId="7" applyNumberFormat="1" applyFont="1" applyFill="1"/>
    <xf numFmtId="0" fontId="8" fillId="26" borderId="0" xfId="7" applyFont="1" applyFill="1"/>
    <xf numFmtId="0" fontId="8" fillId="26" borderId="0" xfId="7" applyFont="1" applyFill="1" applyAlignment="1">
      <alignment wrapText="1"/>
    </xf>
    <xf numFmtId="0" fontId="8" fillId="30" borderId="0" xfId="7" applyFont="1" applyFill="1"/>
    <xf numFmtId="0" fontId="48" fillId="26" borderId="0" xfId="7" applyFont="1" applyFill="1"/>
    <xf numFmtId="3" fontId="8" fillId="25" borderId="0" xfId="7" applyNumberFormat="1" applyFont="1" applyFill="1"/>
    <xf numFmtId="0" fontId="49" fillId="25" borderId="0" xfId="19" applyFont="1" applyFill="1" applyAlignment="1">
      <alignment vertical="center"/>
    </xf>
    <xf numFmtId="0" fontId="24" fillId="25" borderId="0" xfId="19" applyFont="1" applyFill="1"/>
    <xf numFmtId="0" fontId="50" fillId="0" borderId="0" xfId="0" applyFont="1"/>
    <xf numFmtId="0" fontId="51" fillId="0" borderId="0" xfId="0" applyFont="1"/>
    <xf numFmtId="0" fontId="52" fillId="0" borderId="0" xfId="0" applyFont="1" applyAlignment="1">
      <alignment vertical="center"/>
    </xf>
    <xf numFmtId="0" fontId="53" fillId="0" borderId="0" xfId="0" applyFont="1" applyAlignment="1">
      <alignment vertical="center"/>
    </xf>
    <xf numFmtId="2" fontId="52" fillId="0" borderId="0" xfId="0" applyNumberFormat="1" applyFont="1"/>
    <xf numFmtId="2" fontId="54" fillId="0" borderId="0" xfId="0" applyNumberFormat="1" applyFont="1"/>
    <xf numFmtId="0" fontId="54" fillId="0" borderId="0" xfId="0" applyFont="1"/>
    <xf numFmtId="2" fontId="55" fillId="0" borderId="0" xfId="0" applyNumberFormat="1" applyFont="1" applyAlignment="1">
      <alignment vertical="center"/>
    </xf>
    <xf numFmtId="166" fontId="54" fillId="0" borderId="0" xfId="0" applyNumberFormat="1" applyFont="1"/>
    <xf numFmtId="0" fontId="56" fillId="0" borderId="0" xfId="0" applyFont="1"/>
    <xf numFmtId="0" fontId="56" fillId="0" borderId="0" xfId="0" applyFont="1" applyAlignment="1">
      <alignment horizontal="left"/>
    </xf>
    <xf numFmtId="0" fontId="57" fillId="0" borderId="0" xfId="0" applyFont="1" applyAlignment="1">
      <alignment horizontal="left"/>
    </xf>
    <xf numFmtId="0" fontId="57" fillId="0" borderId="0" xfId="0" applyFont="1"/>
    <xf numFmtId="2" fontId="57" fillId="0" borderId="0" xfId="0" applyNumberFormat="1" applyFont="1" applyAlignment="1">
      <alignment horizontal="left"/>
    </xf>
    <xf numFmtId="2" fontId="57" fillId="0" borderId="0" xfId="0" applyNumberFormat="1" applyFont="1"/>
    <xf numFmtId="0" fontId="51" fillId="25" borderId="0" xfId="0" applyFont="1" applyFill="1"/>
    <xf numFmtId="0" fontId="20" fillId="25" borderId="0" xfId="17" applyFill="1"/>
    <xf numFmtId="171" fontId="21" fillId="0" borderId="24" xfId="17" applyNumberFormat="1" applyFont="1" applyBorder="1" applyAlignment="1">
      <alignment horizontal="center"/>
    </xf>
    <xf numFmtId="166" fontId="27" fillId="25" borderId="0" xfId="19" applyNumberFormat="1" applyFill="1"/>
    <xf numFmtId="0" fontId="27" fillId="25" borderId="0" xfId="19" applyFill="1"/>
    <xf numFmtId="0" fontId="24" fillId="26" borderId="0" xfId="19" applyFont="1" applyFill="1"/>
    <xf numFmtId="0" fontId="24" fillId="25" borderId="0" xfId="18" applyFill="1"/>
    <xf numFmtId="0" fontId="5" fillId="12" borderId="0" xfId="2" applyFill="1" applyAlignment="1">
      <alignment horizontal="center" vertical="center" wrapText="1"/>
    </xf>
    <xf numFmtId="0" fontId="25" fillId="0" borderId="0" xfId="18" applyFont="1" applyAlignment="1">
      <alignment vertical="center" wrapText="1"/>
    </xf>
    <xf numFmtId="0" fontId="25" fillId="0" borderId="0" xfId="19" applyFont="1" applyAlignment="1">
      <alignment vertical="center" wrapText="1"/>
    </xf>
    <xf numFmtId="0" fontId="11" fillId="0" borderId="0" xfId="6" applyFont="1" applyAlignment="1">
      <alignment horizontal="left" vertical="top"/>
    </xf>
    <xf numFmtId="0" fontId="11" fillId="0" borderId="0" xfId="6" applyFont="1" applyAlignment="1">
      <alignment horizontal="left" vertical="top" wrapText="1"/>
    </xf>
    <xf numFmtId="0" fontId="0" fillId="26" borderId="0" xfId="0" applyFill="1" applyAlignment="1">
      <alignment horizontal="center"/>
    </xf>
    <xf numFmtId="0" fontId="5" fillId="12" borderId="7" xfId="2" applyFill="1" applyBorder="1" applyAlignment="1">
      <alignment horizontal="center"/>
    </xf>
    <xf numFmtId="0" fontId="5" fillId="11" borderId="10" xfId="2" applyFill="1" applyBorder="1" applyAlignment="1">
      <alignment horizontal="center" vertical="center" wrapText="1"/>
    </xf>
    <xf numFmtId="0" fontId="5" fillId="11" borderId="9" xfId="2" applyFill="1" applyBorder="1" applyAlignment="1">
      <alignment horizontal="center" vertical="center" wrapText="1"/>
    </xf>
    <xf numFmtId="0" fontId="5" fillId="12" borderId="6" xfId="2" applyFill="1" applyBorder="1" applyAlignment="1">
      <alignment horizontal="center"/>
    </xf>
    <xf numFmtId="0" fontId="5" fillId="12" borderId="12" xfId="2" applyFill="1" applyBorder="1" applyAlignment="1">
      <alignment horizontal="center"/>
    </xf>
    <xf numFmtId="0" fontId="5" fillId="12" borderId="11" xfId="2" applyFill="1" applyBorder="1" applyAlignment="1">
      <alignment horizontal="center"/>
    </xf>
    <xf numFmtId="0" fontId="5" fillId="0" borderId="8" xfId="2" applyBorder="1" applyAlignment="1">
      <alignment horizontal="center"/>
    </xf>
    <xf numFmtId="0" fontId="5" fillId="11" borderId="5" xfId="2" applyFill="1" applyBorder="1" applyAlignment="1">
      <alignment horizontal="center" vertical="center" wrapText="1"/>
    </xf>
    <xf numFmtId="0" fontId="13" fillId="14" borderId="17" xfId="15" applyFill="1" applyBorder="1" applyAlignment="1"/>
    <xf numFmtId="0" fontId="13" fillId="14" borderId="8" xfId="15" applyFill="1" applyBorder="1" applyAlignment="1"/>
    <xf numFmtId="0" fontId="13" fillId="14" borderId="15" xfId="15" applyFill="1" applyBorder="1" applyAlignment="1"/>
    <xf numFmtId="0" fontId="13" fillId="5" borderId="19" xfId="16" applyBorder="1" applyAlignment="1"/>
    <xf numFmtId="0" fontId="13" fillId="5" borderId="13" xfId="16" applyBorder="1" applyAlignment="1"/>
    <xf numFmtId="0" fontId="13" fillId="5" borderId="18" xfId="16" applyBorder="1" applyAlignment="1"/>
    <xf numFmtId="0" fontId="13" fillId="14" borderId="22" xfId="15" applyFill="1" applyBorder="1" applyAlignment="1"/>
    <xf numFmtId="0" fontId="13" fillId="14" borderId="0" xfId="15" applyFill="1" applyBorder="1" applyAlignment="1"/>
    <xf numFmtId="0" fontId="13" fillId="14" borderId="20" xfId="15" applyFill="1" applyBorder="1" applyAlignment="1"/>
    <xf numFmtId="0" fontId="13" fillId="14" borderId="19" xfId="15" applyFill="1" applyBorder="1" applyAlignment="1"/>
    <xf numFmtId="0" fontId="13" fillId="14" borderId="13" xfId="15" applyFill="1" applyBorder="1" applyAlignment="1"/>
    <xf numFmtId="0" fontId="13" fillId="14" borderId="18" xfId="15" applyFill="1" applyBorder="1" applyAlignment="1"/>
    <xf numFmtId="0" fontId="2" fillId="24" borderId="5" xfId="20" applyFont="1" applyFill="1" applyBorder="1" applyAlignment="1">
      <alignment horizontal="center" vertical="center" wrapText="1"/>
    </xf>
    <xf numFmtId="0" fontId="2" fillId="0" borderId="25" xfId="20" applyFont="1" applyBorder="1" applyAlignment="1">
      <alignment horizontal="center" vertical="center" wrapText="1"/>
    </xf>
    <xf numFmtId="0" fontId="2" fillId="0" borderId="8" xfId="20" applyFont="1" applyBorder="1" applyAlignment="1">
      <alignment horizontal="center" vertical="center" wrapText="1"/>
    </xf>
    <xf numFmtId="0" fontId="30" fillId="0" borderId="25" xfId="20" applyFont="1" applyBorder="1" applyAlignment="1">
      <alignment vertical="center" wrapText="1"/>
    </xf>
    <xf numFmtId="0" fontId="30" fillId="0" borderId="8" xfId="20" applyFont="1" applyBorder="1" applyAlignment="1">
      <alignment vertical="center" wrapText="1"/>
    </xf>
    <xf numFmtId="0" fontId="23" fillId="25" borderId="0" xfId="20" applyFont="1" applyFill="1" applyAlignment="1">
      <alignment horizontal="center" vertical="center"/>
    </xf>
    <xf numFmtId="0" fontId="25" fillId="0" borderId="0" xfId="19" applyFont="1" applyAlignment="1">
      <alignment horizontal="center" vertical="center"/>
    </xf>
    <xf numFmtId="0" fontId="25" fillId="0" borderId="0" xfId="19" applyFont="1" applyAlignment="1">
      <alignment horizontal="center" vertical="center" wrapText="1"/>
    </xf>
    <xf numFmtId="0" fontId="56" fillId="0" borderId="0" xfId="0" applyFont="1" applyAlignment="1">
      <alignment horizontal="left"/>
    </xf>
    <xf numFmtId="0" fontId="57" fillId="0" borderId="0" xfId="0" applyFont="1" applyAlignment="1">
      <alignment horizontal="left"/>
    </xf>
    <xf numFmtId="0" fontId="26" fillId="0" borderId="0" xfId="19" applyFont="1" applyAlignment="1">
      <alignment horizontal="center" wrapText="1"/>
    </xf>
    <xf numFmtId="0" fontId="28" fillId="0" borderId="0" xfId="19" applyFont="1" applyAlignment="1">
      <alignment horizontal="center" wrapText="1"/>
    </xf>
    <xf numFmtId="0" fontId="25" fillId="0" borderId="0" xfId="19" applyFont="1" applyAlignment="1">
      <alignment horizontal="left" vertical="center"/>
    </xf>
    <xf numFmtId="166" fontId="7" fillId="0" borderId="0" xfId="6" applyNumberFormat="1" applyFont="1"/>
    <xf numFmtId="1" fontId="7" fillId="0" borderId="0" xfId="6" applyNumberFormat="1" applyFont="1"/>
    <xf numFmtId="0" fontId="7" fillId="0" borderId="0" xfId="6" applyFont="1"/>
    <xf numFmtId="0" fontId="7" fillId="25" borderId="0" xfId="6" applyFont="1" applyFill="1"/>
    <xf numFmtId="0" fontId="4" fillId="2" borderId="5" xfId="2" applyFont="1" applyFill="1" applyBorder="1" applyAlignment="1">
      <alignment horizontal="center" vertical="center" wrapText="1"/>
    </xf>
  </cellXfs>
  <cellStyles count="26">
    <cellStyle name="40% - Accent5 2" xfId="15" xr:uid="{60C29032-6649-4022-8360-CE7DDE780CEE}"/>
    <cellStyle name="60% - Accent1 2" xfId="16" xr:uid="{200F2A90-CAF2-43F2-9E71-3CC89F38C899}"/>
    <cellStyle name="Comma" xfId="4" builtinId="3"/>
    <cellStyle name="Comma 2" xfId="3" xr:uid="{A14076C1-958D-4BFE-8529-2E43DF229F87}"/>
    <cellStyle name="Comma 2 2" xfId="8" xr:uid="{ADA609A9-50B4-4D51-AA23-ED0D36BA2ED5}"/>
    <cellStyle name="Comma 2 3" xfId="25" xr:uid="{D20EB638-69B2-483F-AF82-91EBC04B708D}"/>
    <cellStyle name="Comma 3" xfId="24" xr:uid="{CB6C2CF9-244C-4C84-BC5F-28E7A22D6F00}"/>
    <cellStyle name="Hyperlink" xfId="10" builtinId="8"/>
    <cellStyle name="Normal" xfId="0" builtinId="0"/>
    <cellStyle name="Normal 2" xfId="6" xr:uid="{44B9198A-FBE5-480F-B129-A2AE322302B0}"/>
    <cellStyle name="Normal 2 2" xfId="11" xr:uid="{16DC89FE-72CC-4C91-826D-7359104CAB48}"/>
    <cellStyle name="Normal 2 3" xfId="19" xr:uid="{CBE18A80-2963-4D35-BE9E-4AC616440444}"/>
    <cellStyle name="Normal 3" xfId="7" xr:uid="{3787A494-C954-49BD-9897-5D4B7EAA6928}"/>
    <cellStyle name="Normal 3 2" xfId="1" xr:uid="{DA13C0BE-AE56-4DA6-94DC-0B41B1F78A5D}"/>
    <cellStyle name="Normal 3 3" xfId="14" xr:uid="{C96C37F0-E716-43BA-A70E-E7ACE0EEBF50}"/>
    <cellStyle name="Normal 4" xfId="2" xr:uid="{B7515C17-3C62-4141-B39E-09F8D0714279}"/>
    <cellStyle name="Normal 5" xfId="17" xr:uid="{25F1262C-E58B-4CDE-9513-A418E37AD5EF}"/>
    <cellStyle name="Normal 5 2" xfId="21" xr:uid="{D1AFE56E-90E4-490D-9DFF-DA29AE63F5A7}"/>
    <cellStyle name="Normal 6" xfId="18" xr:uid="{A08181B5-F51D-4999-8D29-6CEA58B368C4}"/>
    <cellStyle name="Normal 7" xfId="20" xr:uid="{F9C9C2A7-1180-4B26-AA09-619F03574F9C}"/>
    <cellStyle name="Normal_Sheet1" xfId="23" xr:uid="{5A49BA67-3A3B-4672-9155-686DC8C5868C}"/>
    <cellStyle name="Percent" xfId="5" builtinId="5"/>
    <cellStyle name="Percent 2" xfId="9" xr:uid="{DAB2A7D0-BDA2-4F04-90B0-EEBA59E4BAE7}"/>
    <cellStyle name="Percent 2 2" xfId="12" xr:uid="{2F6C70AF-5997-48CC-B543-31C3C7CB9D63}"/>
    <cellStyle name="Percent 3" xfId="13" xr:uid="{C6041434-3337-4341-BF76-BA1BDA79A6C7}"/>
    <cellStyle name="Percent 4" xfId="22" xr:uid="{E78CC85B-C1E8-4124-BDF7-EB94A2566B12}"/>
  </cellStyles>
  <dxfs count="3">
    <dxf>
      <numFmt numFmtId="1" formatCode="0"/>
    </dxf>
    <dxf>
      <numFmt numFmtId="1" formatCode="0"/>
    </dxf>
    <dxf>
      <numFmt numFmtId="1" formatCode="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4.xml"/><Relationship Id="rId63" Type="http://schemas.openxmlformats.org/officeDocument/2006/relationships/externalLink" Target="externalLinks/externalLink20.xml"/><Relationship Id="rId68" Type="http://schemas.openxmlformats.org/officeDocument/2006/relationships/externalLink" Target="externalLinks/externalLink25.xml"/><Relationship Id="rId84" Type="http://schemas.microsoft.com/office/2017/10/relationships/person" Target="persons/perso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0.xml"/><Relationship Id="rId58" Type="http://schemas.openxmlformats.org/officeDocument/2006/relationships/externalLink" Target="externalLinks/externalLink15.xml"/><Relationship Id="rId74" Type="http://schemas.openxmlformats.org/officeDocument/2006/relationships/externalLink" Target="externalLinks/externalLink31.xml"/><Relationship Id="rId79" Type="http://schemas.openxmlformats.org/officeDocument/2006/relationships/externalLink" Target="externalLinks/externalLink36.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56" Type="http://schemas.openxmlformats.org/officeDocument/2006/relationships/externalLink" Target="externalLinks/externalLink13.xml"/><Relationship Id="rId64" Type="http://schemas.openxmlformats.org/officeDocument/2006/relationships/externalLink" Target="externalLinks/externalLink21.xml"/><Relationship Id="rId69" Type="http://schemas.openxmlformats.org/officeDocument/2006/relationships/externalLink" Target="externalLinks/externalLink26.xml"/><Relationship Id="rId77" Type="http://schemas.openxmlformats.org/officeDocument/2006/relationships/externalLink" Target="externalLinks/externalLink34.xml"/><Relationship Id="rId8" Type="http://schemas.openxmlformats.org/officeDocument/2006/relationships/worksheet" Target="worksheets/sheet8.xml"/><Relationship Id="rId51" Type="http://schemas.openxmlformats.org/officeDocument/2006/relationships/externalLink" Target="externalLinks/externalLink8.xml"/><Relationship Id="rId72" Type="http://schemas.openxmlformats.org/officeDocument/2006/relationships/externalLink" Target="externalLinks/externalLink29.xml"/><Relationship Id="rId80" Type="http://schemas.openxmlformats.org/officeDocument/2006/relationships/theme" Target="theme/theme1.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59" Type="http://schemas.openxmlformats.org/officeDocument/2006/relationships/externalLink" Target="externalLinks/externalLink16.xml"/><Relationship Id="rId67" Type="http://schemas.openxmlformats.org/officeDocument/2006/relationships/externalLink" Target="externalLinks/externalLink2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1.xml"/><Relationship Id="rId62" Type="http://schemas.openxmlformats.org/officeDocument/2006/relationships/externalLink" Target="externalLinks/externalLink19.xml"/><Relationship Id="rId70" Type="http://schemas.openxmlformats.org/officeDocument/2006/relationships/externalLink" Target="externalLinks/externalLink27.xml"/><Relationship Id="rId75" Type="http://schemas.openxmlformats.org/officeDocument/2006/relationships/externalLink" Target="externalLinks/externalLink32.xml"/><Relationship Id="rId83" Type="http://schemas.openxmlformats.org/officeDocument/2006/relationships/sheetMetadata" Target="metadata.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6.xml"/><Relationship Id="rId57" Type="http://schemas.openxmlformats.org/officeDocument/2006/relationships/externalLink" Target="externalLinks/externalLink1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externalLink" Target="externalLinks/externalLink9.xml"/><Relationship Id="rId60" Type="http://schemas.openxmlformats.org/officeDocument/2006/relationships/externalLink" Target="externalLinks/externalLink17.xml"/><Relationship Id="rId65" Type="http://schemas.openxmlformats.org/officeDocument/2006/relationships/externalLink" Target="externalLinks/externalLink22.xml"/><Relationship Id="rId73" Type="http://schemas.openxmlformats.org/officeDocument/2006/relationships/externalLink" Target="externalLinks/externalLink30.xml"/><Relationship Id="rId78" Type="http://schemas.openxmlformats.org/officeDocument/2006/relationships/externalLink" Target="externalLinks/externalLink35.xml"/><Relationship Id="rId81" Type="http://schemas.openxmlformats.org/officeDocument/2006/relationships/styles" Target="styles.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7.xml"/><Relationship Id="rId55" Type="http://schemas.openxmlformats.org/officeDocument/2006/relationships/externalLink" Target="externalLinks/externalLink12.xml"/><Relationship Id="rId76" Type="http://schemas.openxmlformats.org/officeDocument/2006/relationships/externalLink" Target="externalLinks/externalLink33.xml"/><Relationship Id="rId7" Type="http://schemas.openxmlformats.org/officeDocument/2006/relationships/worksheet" Target="worksheets/sheet7.xml"/><Relationship Id="rId71" Type="http://schemas.openxmlformats.org/officeDocument/2006/relationships/externalLink" Target="externalLinks/externalLink2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2.xml"/><Relationship Id="rId66" Type="http://schemas.openxmlformats.org/officeDocument/2006/relationships/externalLink" Target="externalLinks/externalLink23.xml"/><Relationship Id="rId87" Type="http://schemas.openxmlformats.org/officeDocument/2006/relationships/customXml" Target="../customXml/item2.xml"/><Relationship Id="rId61" Type="http://schemas.openxmlformats.org/officeDocument/2006/relationships/externalLink" Target="externalLinks/externalLink18.xml"/><Relationship Id="rId8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CA88-429F-9908-C366172C5E0A}"/>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CA88-429F-9908-C366172C5E0A}"/>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CA88-429F-9908-C366172C5E0A}"/>
              </c:ext>
            </c:extLst>
          </c:dPt>
          <c:dPt>
            <c:idx val="3"/>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7-CA88-429F-9908-C366172C5E0A}"/>
              </c:ext>
            </c:extLst>
          </c:dPt>
          <c:dLbls>
            <c:dLbl>
              <c:idx val="0"/>
              <c:layout>
                <c:manualLayout>
                  <c:x val="6.3888888888888787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88-429F-9908-C366172C5E0A}"/>
                </c:ext>
              </c:extLst>
            </c:dLbl>
            <c:dLbl>
              <c:idx val="1"/>
              <c:layout>
                <c:manualLayout>
                  <c:x val="9.7222222222222224E-2"/>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88-429F-9908-C366172C5E0A}"/>
                </c:ext>
              </c:extLst>
            </c:dLbl>
            <c:dLbl>
              <c:idx val="2"/>
              <c:layout>
                <c:manualLayout>
                  <c:x val="-7.7777777777777779E-2"/>
                  <c:y val="5.09259259259260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88-429F-9908-C366172C5E0A}"/>
                </c:ext>
              </c:extLst>
            </c:dLbl>
            <c:dLbl>
              <c:idx val="3"/>
              <c:layout>
                <c:manualLayout>
                  <c:x val="-6.3888888888888884E-2"/>
                  <c:y val="-8.33333333333333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A88-429F-9908-C366172C5E0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'Figure11+12_16.2.2'!$A$4:$A$7</c:f>
              <c:strCache>
                <c:ptCount val="4"/>
                <c:pt idx="0">
                  <c:v>Girls</c:v>
                </c:pt>
                <c:pt idx="1">
                  <c:v>Women</c:v>
                </c:pt>
                <c:pt idx="2">
                  <c:v>Boys</c:v>
                </c:pt>
                <c:pt idx="3">
                  <c:v>Men</c:v>
                </c:pt>
              </c:strCache>
            </c:strRef>
          </c:cat>
          <c:val>
            <c:numRef>
              <c:f>'Figure11+12_16.2.2'!$B$4:$B$7</c:f>
              <c:numCache>
                <c:formatCode>0%</c:formatCode>
                <c:ptCount val="4"/>
                <c:pt idx="0">
                  <c:v>0.2</c:v>
                </c:pt>
                <c:pt idx="1">
                  <c:v>0.36</c:v>
                </c:pt>
                <c:pt idx="2">
                  <c:v>0.17</c:v>
                </c:pt>
                <c:pt idx="3">
                  <c:v>0.27</c:v>
                </c:pt>
              </c:numCache>
            </c:numRef>
          </c:val>
          <c:extLst>
            <c:ext xmlns:c16="http://schemas.microsoft.com/office/drawing/2014/chart" uri="{C3380CC4-5D6E-409C-BE32-E72D297353CC}">
              <c16:uniqueId val="{00000008-CA88-429F-9908-C366172C5E0A}"/>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{"2016-2020"}</c:f>
              <c:strCache>
                <c:ptCount val="1"/>
                <c:pt idx="0">
                  <c:v>2016-2020</c:v>
                </c:pt>
              </c:strCache>
            </c:strRef>
          </c:tx>
          <c:spPr>
            <a:solidFill>
              <a:schemeClr val="accent2"/>
            </a:solidFill>
            <a:ln>
              <a:noFill/>
            </a:ln>
            <a:effectLst/>
          </c:spPr>
          <c:invertIfNegative val="0"/>
          <c:dPt>
            <c:idx val="6"/>
            <c:invertIfNegative val="0"/>
            <c:bubble3D val="0"/>
            <c:spPr>
              <a:pattFill prst="dkUpDiag">
                <a:fgClr>
                  <a:schemeClr val="accent2"/>
                </a:fgClr>
                <a:bgClr>
                  <a:schemeClr val="bg1"/>
                </a:bgClr>
              </a:pattFill>
              <a:ln>
                <a:noFill/>
              </a:ln>
              <a:effectLst/>
            </c:spPr>
            <c:extLst>
              <c:ext xmlns:c16="http://schemas.microsoft.com/office/drawing/2014/chart" uri="{C3380CC4-5D6E-409C-BE32-E72D297353CC}">
                <c16:uniqueId val="{00000001-B43A-4A58-8DA8-B14C1D526F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('[36]Figure 13'!$A$10:$A$13,'[36]Figure 13'!$A$15:$A$17)</c:f>
              <c:strCache>
                <c:ptCount val="7"/>
                <c:pt idx="0">
                  <c:v>Central Asia and Southern Asia (7 countries)</c:v>
                </c:pt>
                <c:pt idx="1">
                  <c:v>Eastern Asia and South-eastern Asia (10 countries)</c:v>
                </c:pt>
                <c:pt idx="2">
                  <c:v>Europe and Northern America (25 countries)</c:v>
                </c:pt>
                <c:pt idx="3">
                  <c:v>Latin America and the Caribbean (12 countries)</c:v>
                </c:pt>
                <c:pt idx="4">
                  <c:v>Sub-Saharan Africa (20 countries)</c:v>
                </c:pt>
                <c:pt idx="5">
                  <c:v>Western Asia and Northern Africa (9 countries)</c:v>
                </c:pt>
                <c:pt idx="6">
                  <c:v>World (84 countries)</c:v>
                </c:pt>
              </c:strCache>
            </c:strRef>
          </c:cat>
          <c:val>
            <c:numRef>
              <c:f>('[36]Figure 13'!$C$2:$C$5,'[36]Figure 13'!$C$7:$C$9)</c:f>
              <c:numCache>
                <c:formatCode>General</c:formatCode>
                <c:ptCount val="7"/>
                <c:pt idx="0">
                  <c:v>68.223735386132503</c:v>
                </c:pt>
                <c:pt idx="1">
                  <c:v>70.276108968245197</c:v>
                </c:pt>
                <c:pt idx="2">
                  <c:v>73.6998054951695</c:v>
                </c:pt>
                <c:pt idx="3">
                  <c:v>40.449245670736097</c:v>
                </c:pt>
                <c:pt idx="4">
                  <c:v>62.523459639596098</c:v>
                </c:pt>
                <c:pt idx="5">
                  <c:v>76.049362696973702</c:v>
                </c:pt>
                <c:pt idx="6">
                  <c:v>66.130710819259903</c:v>
                </c:pt>
              </c:numCache>
            </c:numRef>
          </c:val>
          <c:extLst>
            <c:ext xmlns:c16="http://schemas.microsoft.com/office/drawing/2014/chart" uri="{C3380CC4-5D6E-409C-BE32-E72D297353CC}">
              <c16:uniqueId val="{00000002-B43A-4A58-8DA8-B14C1D526FA8}"/>
            </c:ext>
          </c:extLst>
        </c:ser>
        <c:ser>
          <c:idx val="0"/>
          <c:order val="1"/>
          <c:tx>
            <c:v>2021-2025</c:v>
          </c:tx>
          <c:spPr>
            <a:solidFill>
              <a:schemeClr val="accent1"/>
            </a:solidFill>
            <a:ln>
              <a:noFill/>
            </a:ln>
            <a:effectLst/>
          </c:spPr>
          <c:invertIfNegative val="0"/>
          <c:dPt>
            <c:idx val="6"/>
            <c:invertIfNegative val="0"/>
            <c:bubble3D val="0"/>
            <c:spPr>
              <a:pattFill prst="dkUpDiag">
                <a:fgClr>
                  <a:schemeClr val="accent1"/>
                </a:fgClr>
                <a:bgClr>
                  <a:schemeClr val="bg1"/>
                </a:bgClr>
              </a:pattFill>
              <a:ln>
                <a:noFill/>
              </a:ln>
              <a:effectLst/>
            </c:spPr>
            <c:extLst>
              <c:ext xmlns:c16="http://schemas.microsoft.com/office/drawing/2014/chart" uri="{C3380CC4-5D6E-409C-BE32-E72D297353CC}">
                <c16:uniqueId val="{00000004-B43A-4A58-8DA8-B14C1D526F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('[36]Figure 13'!$A$10:$A$13,'[36]Figure 13'!$A$15:$A$17)</c:f>
              <c:strCache>
                <c:ptCount val="7"/>
                <c:pt idx="0">
                  <c:v>Central Asia and Southern Asia (7 countries)</c:v>
                </c:pt>
                <c:pt idx="1">
                  <c:v>Eastern Asia and South-eastern Asia (10 countries)</c:v>
                </c:pt>
                <c:pt idx="2">
                  <c:v>Europe and Northern America (25 countries)</c:v>
                </c:pt>
                <c:pt idx="3">
                  <c:v>Latin America and the Caribbean (12 countries)</c:v>
                </c:pt>
                <c:pt idx="4">
                  <c:v>Sub-Saharan Africa (20 countries)</c:v>
                </c:pt>
                <c:pt idx="5">
                  <c:v>Western Asia and Northern Africa (9 countries)</c:v>
                </c:pt>
                <c:pt idx="6">
                  <c:v>World (84 countries)</c:v>
                </c:pt>
              </c:strCache>
            </c:strRef>
          </c:cat>
          <c:val>
            <c:numRef>
              <c:f>('[36]Figure 13'!$C$10:$C$13,'[36]Figure 13'!$C$15:$C$17)</c:f>
              <c:numCache>
                <c:formatCode>General</c:formatCode>
                <c:ptCount val="7"/>
                <c:pt idx="0">
                  <c:v>67.157128807432301</c:v>
                </c:pt>
                <c:pt idx="1">
                  <c:v>72.195958813136698</c:v>
                </c:pt>
                <c:pt idx="2">
                  <c:v>73.347001953861906</c:v>
                </c:pt>
                <c:pt idx="3">
                  <c:v>44.338964951654503</c:v>
                </c:pt>
                <c:pt idx="4">
                  <c:v>62.895652237290399</c:v>
                </c:pt>
                <c:pt idx="5">
                  <c:v>80.405647356520106</c:v>
                </c:pt>
                <c:pt idx="6">
                  <c:v>66.507846032888594</c:v>
                </c:pt>
              </c:numCache>
            </c:numRef>
          </c:val>
          <c:extLst>
            <c:ext xmlns:c16="http://schemas.microsoft.com/office/drawing/2014/chart" uri="{C3380CC4-5D6E-409C-BE32-E72D297353CC}">
              <c16:uniqueId val="{00000005-B43A-4A58-8DA8-B14C1D526FA8}"/>
            </c:ext>
          </c:extLst>
        </c:ser>
        <c:dLbls>
          <c:dLblPos val="outEnd"/>
          <c:showLegendKey val="0"/>
          <c:showVal val="1"/>
          <c:showCatName val="0"/>
          <c:showSerName val="0"/>
          <c:showPercent val="0"/>
          <c:showBubbleSize val="0"/>
        </c:dLbls>
        <c:gapWidth val="219"/>
        <c:overlap val="-27"/>
        <c:axId val="292058559"/>
        <c:axId val="388741023"/>
      </c:barChart>
      <c:catAx>
        <c:axId val="29205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41023"/>
        <c:crosses val="autoZero"/>
        <c:auto val="1"/>
        <c:lblAlgn val="ctr"/>
        <c:lblOffset val="100"/>
        <c:noMultiLvlLbl val="0"/>
      </c:catAx>
      <c:valAx>
        <c:axId val="38874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058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371534027663013E-2"/>
          <c:y val="5.3527835336372426E-2"/>
          <c:w val="0.90554080825090622"/>
          <c:h val="0.75510992154596235"/>
        </c:manualLayout>
      </c:layout>
      <c:barChart>
        <c:barDir val="col"/>
        <c:grouping val="clustered"/>
        <c:varyColors val="0"/>
        <c:ser>
          <c:idx val="1"/>
          <c:order val="0"/>
          <c:tx>
            <c:strRef>
              <c:f>'Figure19_16.3.2'!$F$28</c:f>
              <c:strCache>
                <c:ptCount val="1"/>
                <c:pt idx="0">
                  <c:v>≈2015</c:v>
                </c:pt>
              </c:strCache>
            </c:strRef>
          </c:tx>
          <c:spPr>
            <a:solidFill>
              <a:schemeClr val="accent3">
                <a:lumMod val="20000"/>
                <a:lumOff val="80000"/>
              </a:schemeClr>
            </a:solidFill>
            <a:ln>
              <a:noFill/>
            </a:ln>
            <a:effectLst/>
          </c:spPr>
          <c:invertIfNegative val="0"/>
          <c:dPt>
            <c:idx val="7"/>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3967-49AD-A581-FF6F0CDC32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'Figure19_16.3.2'!$A$29:$A$36</c:f>
              <c:strCache>
                <c:ptCount val="8"/>
                <c:pt idx="0">
                  <c:v>Northern Africa and Western Asia</c:v>
                </c:pt>
                <c:pt idx="1">
                  <c:v>Europe and Northern America</c:v>
                </c:pt>
                <c:pt idx="2">
                  <c:v>Eastern and South-Eastern Asia</c:v>
                </c:pt>
                <c:pt idx="3">
                  <c:v>Latin America and the Caribbean</c:v>
                </c:pt>
                <c:pt idx="4">
                  <c:v>Oceania</c:v>
                </c:pt>
                <c:pt idx="5">
                  <c:v>Sub-Saharan Africa</c:v>
                </c:pt>
                <c:pt idx="6">
                  <c:v>Central and Southern Asia</c:v>
                </c:pt>
                <c:pt idx="7">
                  <c:v>World</c:v>
                </c:pt>
              </c:strCache>
            </c:strRef>
          </c:cat>
          <c:val>
            <c:numRef>
              <c:f>'Figure19_16.3.2'!$F$29:$F$36</c:f>
              <c:numCache>
                <c:formatCode>0</c:formatCode>
                <c:ptCount val="8"/>
                <c:pt idx="0">
                  <c:v>25.221137260555299</c:v>
                </c:pt>
                <c:pt idx="1">
                  <c:v>18.7860442275868</c:v>
                </c:pt>
                <c:pt idx="2">
                  <c:v>27.820533419726601</c:v>
                </c:pt>
                <c:pt idx="3">
                  <c:v>40.969977877546199</c:v>
                </c:pt>
                <c:pt idx="4">
                  <c:v>27.424872990096798</c:v>
                </c:pt>
                <c:pt idx="5">
                  <c:v>38.246089648135502</c:v>
                </c:pt>
                <c:pt idx="6">
                  <c:v>50.446282847831803</c:v>
                </c:pt>
                <c:pt idx="7">
                  <c:v>29.4360714604755</c:v>
                </c:pt>
              </c:numCache>
            </c:numRef>
          </c:val>
          <c:extLst>
            <c:ext xmlns:c16="http://schemas.microsoft.com/office/drawing/2014/chart" uri="{C3380CC4-5D6E-409C-BE32-E72D297353CC}">
              <c16:uniqueId val="{00000002-3967-49AD-A581-FF6F0CDC32C9}"/>
            </c:ext>
          </c:extLst>
        </c:ser>
        <c:ser>
          <c:idx val="0"/>
          <c:order val="1"/>
          <c:tx>
            <c:strRef>
              <c:f>'Figure19_16.3.2'!$E$28</c:f>
              <c:strCache>
                <c:ptCount val="1"/>
                <c:pt idx="0">
                  <c:v>2024</c:v>
                </c:pt>
              </c:strCache>
            </c:strRef>
          </c:tx>
          <c:spPr>
            <a:solidFill>
              <a:schemeClr val="accent3">
                <a:lumMod val="75000"/>
              </a:schemeClr>
            </a:solidFill>
            <a:ln>
              <a:noFill/>
            </a:ln>
            <a:effectLst/>
          </c:spPr>
          <c:invertIfNegative val="0"/>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4-3967-49AD-A581-FF6F0CDC32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'Figure19_16.3.2'!$A$29:$A$36</c:f>
              <c:strCache>
                <c:ptCount val="8"/>
                <c:pt idx="0">
                  <c:v>Northern Africa and Western Asia</c:v>
                </c:pt>
                <c:pt idx="1">
                  <c:v>Europe and Northern America</c:v>
                </c:pt>
                <c:pt idx="2">
                  <c:v>Eastern and South-Eastern Asia</c:v>
                </c:pt>
                <c:pt idx="3">
                  <c:v>Latin America and the Caribbean</c:v>
                </c:pt>
                <c:pt idx="4">
                  <c:v>Oceania</c:v>
                </c:pt>
                <c:pt idx="5">
                  <c:v>Sub-Saharan Africa</c:v>
                </c:pt>
                <c:pt idx="6">
                  <c:v>Central and Southern Asia</c:v>
                </c:pt>
                <c:pt idx="7">
                  <c:v>World</c:v>
                </c:pt>
              </c:strCache>
            </c:strRef>
          </c:cat>
          <c:val>
            <c:numRef>
              <c:f>'Figure19_16.3.2'!$E$29:$E$36</c:f>
              <c:numCache>
                <c:formatCode>0</c:formatCode>
                <c:ptCount val="8"/>
                <c:pt idx="0">
                  <c:v>23.755222835743918</c:v>
                </c:pt>
                <c:pt idx="1">
                  <c:v>24.591607304256193</c:v>
                </c:pt>
                <c:pt idx="2">
                  <c:v>27.025068190488422</c:v>
                </c:pt>
                <c:pt idx="3">
                  <c:v>30.674944068848038</c:v>
                </c:pt>
                <c:pt idx="4">
                  <c:v>39.122338390366025</c:v>
                </c:pt>
                <c:pt idx="5">
                  <c:v>41.000000265421797</c:v>
                </c:pt>
                <c:pt idx="6">
                  <c:v>57.767379953123196</c:v>
                </c:pt>
                <c:pt idx="7">
                  <c:v>30.884455176497688</c:v>
                </c:pt>
              </c:numCache>
            </c:numRef>
          </c:val>
          <c:extLst>
            <c:ext xmlns:c16="http://schemas.microsoft.com/office/drawing/2014/chart" uri="{C3380CC4-5D6E-409C-BE32-E72D297353CC}">
              <c16:uniqueId val="{00000005-3967-49AD-A581-FF6F0CDC32C9}"/>
            </c:ext>
          </c:extLst>
        </c:ser>
        <c:dLbls>
          <c:showLegendKey val="0"/>
          <c:showVal val="0"/>
          <c:showCatName val="0"/>
          <c:showSerName val="0"/>
          <c:showPercent val="0"/>
          <c:showBubbleSize val="0"/>
        </c:dLbls>
        <c:gapWidth val="219"/>
        <c:overlap val="-27"/>
        <c:axId val="573267000"/>
        <c:axId val="573262080"/>
      </c:barChart>
      <c:catAx>
        <c:axId val="573267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62080"/>
        <c:crosses val="autoZero"/>
        <c:auto val="1"/>
        <c:lblAlgn val="ctr"/>
        <c:lblOffset val="100"/>
        <c:noMultiLvlLbl val="0"/>
      </c:catAx>
      <c:valAx>
        <c:axId val="573262080"/>
        <c:scaling>
          <c:orientation val="minMax"/>
          <c:max val="6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67000"/>
        <c:crosses val="autoZero"/>
        <c:crossBetween val="between"/>
        <c:majorUnit val="10"/>
      </c:valAx>
      <c:spPr>
        <a:noFill/>
        <a:ln>
          <a:noFill/>
        </a:ln>
        <a:effectLst/>
      </c:spPr>
    </c:plotArea>
    <c:legend>
      <c:legendPos val="t"/>
      <c:layout>
        <c:manualLayout>
          <c:xMode val="edge"/>
          <c:yMode val="edge"/>
          <c:x val="0.42798364072909406"/>
          <c:y val="5.3333333333333337E-2"/>
          <c:w val="0.14407391784404047"/>
          <c:h val="7.50005249343832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AT" sz="1400" b="0" i="0" u="none" strike="noStrike" baseline="0"/>
              <a:t>Unsentenced prisoners as a proportion of the overall prison population, by sex and region, 2024</a:t>
            </a:r>
            <a:endParaRPr lang="de-A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AT"/>
        </a:p>
      </c:txPr>
    </c:title>
    <c:autoTitleDeleted val="0"/>
    <c:plotArea>
      <c:layout/>
      <c:barChart>
        <c:barDir val="col"/>
        <c:grouping val="clustered"/>
        <c:varyColors val="0"/>
        <c:ser>
          <c:idx val="2"/>
          <c:order val="2"/>
          <c:tx>
            <c:v>Male</c:v>
          </c:tx>
          <c:spPr>
            <a:solidFill>
              <a:schemeClr val="accent3"/>
            </a:solidFill>
            <a:ln>
              <a:noFill/>
            </a:ln>
            <a:effectLst/>
          </c:spPr>
          <c:invertIfNegative val="0"/>
          <c:cat>
            <c:strRef>
              <c:f>'Figure20_16.3.2'!$A$28:$A$35</c:f>
              <c:strCache>
                <c:ptCount val="8"/>
                <c:pt idx="0">
                  <c:v>Central and Southern Asia</c:v>
                </c:pt>
                <c:pt idx="1">
                  <c:v>Latin America and the Caribbean</c:v>
                </c:pt>
                <c:pt idx="2">
                  <c:v>Sub-Saharan Africa</c:v>
                </c:pt>
                <c:pt idx="3">
                  <c:v>Europe and Northern America</c:v>
                </c:pt>
                <c:pt idx="4">
                  <c:v>Eastern and South-Eastern Asia</c:v>
                </c:pt>
                <c:pt idx="5">
                  <c:v>Northern Africa and Western Asia</c:v>
                </c:pt>
                <c:pt idx="6">
                  <c:v>Oceania</c:v>
                </c:pt>
                <c:pt idx="7">
                  <c:v>World</c:v>
                </c:pt>
              </c:strCache>
            </c:strRef>
          </c:cat>
          <c:val>
            <c:numRef>
              <c:f>'Figure20_16.3.2'!$D$28:$D$35</c:f>
              <c:numCache>
                <c:formatCode>0.0</c:formatCode>
                <c:ptCount val="8"/>
                <c:pt idx="0">
                  <c:v>57.906981245396871</c:v>
                </c:pt>
                <c:pt idx="1">
                  <c:v>30.36227236873507</c:v>
                </c:pt>
                <c:pt idx="2">
                  <c:v>40.718654443734003</c:v>
                </c:pt>
                <c:pt idx="3">
                  <c:v>24.202367575479585</c:v>
                </c:pt>
                <c:pt idx="4">
                  <c:v>27.271847418490868</c:v>
                </c:pt>
                <c:pt idx="5">
                  <c:v>23.347665153714551</c:v>
                </c:pt>
                <c:pt idx="6">
                  <c:v>38.400991360204557</c:v>
                </c:pt>
                <c:pt idx="7">
                  <c:v>30.900711822264935</c:v>
                </c:pt>
              </c:numCache>
            </c:numRef>
          </c:val>
          <c:extLst>
            <c:ext xmlns:c16="http://schemas.microsoft.com/office/drawing/2014/chart" uri="{C3380CC4-5D6E-409C-BE32-E72D297353CC}">
              <c16:uniqueId val="{00000000-E714-4B12-845A-4418596BCD96}"/>
            </c:ext>
          </c:extLst>
        </c:ser>
        <c:ser>
          <c:idx val="5"/>
          <c:order val="5"/>
          <c:tx>
            <c:v>Female</c:v>
          </c:tx>
          <c:spPr>
            <a:solidFill>
              <a:schemeClr val="accent6"/>
            </a:solidFill>
            <a:ln>
              <a:noFill/>
            </a:ln>
            <a:effectLst/>
          </c:spPr>
          <c:invertIfNegative val="0"/>
          <c:cat>
            <c:strRef>
              <c:f>'Figure20_16.3.2'!$A$28:$A$35</c:f>
              <c:strCache>
                <c:ptCount val="8"/>
                <c:pt idx="0">
                  <c:v>Central and Southern Asia</c:v>
                </c:pt>
                <c:pt idx="1">
                  <c:v>Latin America and the Caribbean</c:v>
                </c:pt>
                <c:pt idx="2">
                  <c:v>Sub-Saharan Africa</c:v>
                </c:pt>
                <c:pt idx="3">
                  <c:v>Europe and Northern America</c:v>
                </c:pt>
                <c:pt idx="4">
                  <c:v>Eastern and South-Eastern Asia</c:v>
                </c:pt>
                <c:pt idx="5">
                  <c:v>Northern Africa and Western Asia</c:v>
                </c:pt>
                <c:pt idx="6">
                  <c:v>Oceania</c:v>
                </c:pt>
                <c:pt idx="7">
                  <c:v>World</c:v>
                </c:pt>
              </c:strCache>
            </c:strRef>
          </c:cat>
          <c:val>
            <c:numRef>
              <c:f>'Figure20_16.3.2'!$G$28:$G$35</c:f>
              <c:numCache>
                <c:formatCode>0.0</c:formatCode>
                <c:ptCount val="8"/>
                <c:pt idx="0">
                  <c:v>54.119790823826342</c:v>
                </c:pt>
                <c:pt idx="1">
                  <c:v>37.486182740492502</c:v>
                </c:pt>
                <c:pt idx="2">
                  <c:v>48.637749071530116</c:v>
                </c:pt>
                <c:pt idx="3">
                  <c:v>28.547743600528577</c:v>
                </c:pt>
                <c:pt idx="4">
                  <c:v>24.258374035660818</c:v>
                </c:pt>
                <c:pt idx="5">
                  <c:v>35.178303339925627</c:v>
                </c:pt>
                <c:pt idx="6">
                  <c:v>48.85709031814006</c:v>
                </c:pt>
                <c:pt idx="7">
                  <c:v>30.655050122856874</c:v>
                </c:pt>
              </c:numCache>
            </c:numRef>
          </c:val>
          <c:extLst>
            <c:ext xmlns:c16="http://schemas.microsoft.com/office/drawing/2014/chart" uri="{C3380CC4-5D6E-409C-BE32-E72D297353CC}">
              <c16:uniqueId val="{00000001-E714-4B12-845A-4418596BCD96}"/>
            </c:ext>
          </c:extLst>
        </c:ser>
        <c:dLbls>
          <c:showLegendKey val="0"/>
          <c:showVal val="0"/>
          <c:showCatName val="0"/>
          <c:showSerName val="0"/>
          <c:showPercent val="0"/>
          <c:showBubbleSize val="0"/>
        </c:dLbls>
        <c:gapWidth val="219"/>
        <c:overlap val="-27"/>
        <c:axId val="892482496"/>
        <c:axId val="892482976"/>
        <c:extLst>
          <c:ext xmlns:c15="http://schemas.microsoft.com/office/drawing/2012/chart" uri="{02D57815-91ED-43cb-92C2-25804820EDAC}">
            <c15:filteredBarSeries>
              <c15:ser>
                <c:idx val="0"/>
                <c:order val="0"/>
                <c:tx>
                  <c:strRef>
                    <c:extLst>
                      <c:ext uri="{02D57815-91ED-43cb-92C2-25804820EDAC}">
                        <c15:formulaRef>
                          <c15:sqref>'Figure20_16.3.2'!$B$27</c15:sqref>
                        </c15:formulaRef>
                      </c:ext>
                    </c:extLst>
                    <c:strCache>
                      <c:ptCount val="1"/>
                      <c:pt idx="0">
                        <c:v>Unsentenced male</c:v>
                      </c:pt>
                    </c:strCache>
                  </c:strRef>
                </c:tx>
                <c:spPr>
                  <a:solidFill>
                    <a:schemeClr val="accent1"/>
                  </a:solidFill>
                  <a:ln>
                    <a:noFill/>
                  </a:ln>
                  <a:effectLst/>
                </c:spPr>
                <c:invertIfNegative val="0"/>
                <c:cat>
                  <c:strRef>
                    <c:extLst>
                      <c:ext uri="{02D57815-91ED-43cb-92C2-25804820EDAC}">
                        <c15:formulaRef>
                          <c15:sqref>'Figure20_16.3.2'!$A$28:$A$35</c15:sqref>
                        </c15:formulaRef>
                      </c:ext>
                    </c:extLst>
                    <c:strCache>
                      <c:ptCount val="8"/>
                      <c:pt idx="0">
                        <c:v>Central and Southern Asia</c:v>
                      </c:pt>
                      <c:pt idx="1">
                        <c:v>Latin America and the Caribbean</c:v>
                      </c:pt>
                      <c:pt idx="2">
                        <c:v>Sub-Saharan Africa</c:v>
                      </c:pt>
                      <c:pt idx="3">
                        <c:v>Europe and Northern America</c:v>
                      </c:pt>
                      <c:pt idx="4">
                        <c:v>Eastern and South-Eastern Asia</c:v>
                      </c:pt>
                      <c:pt idx="5">
                        <c:v>Northern Africa and Western Asia</c:v>
                      </c:pt>
                      <c:pt idx="6">
                        <c:v>Oceania</c:v>
                      </c:pt>
                      <c:pt idx="7">
                        <c:v>World</c:v>
                      </c:pt>
                    </c:strCache>
                  </c:strRef>
                </c:cat>
                <c:val>
                  <c:numRef>
                    <c:extLst>
                      <c:ext uri="{02D57815-91ED-43cb-92C2-25804820EDAC}">
                        <c15:formulaRef>
                          <c15:sqref>'Figure20_16.3.2'!$B$28:$B$35</c15:sqref>
                        </c15:formulaRef>
                      </c:ext>
                    </c:extLst>
                    <c:numCache>
                      <c:formatCode>#,##0</c:formatCode>
                      <c:ptCount val="8"/>
                      <c:pt idx="0">
                        <c:v>604661.41190557997</c:v>
                      </c:pt>
                      <c:pt idx="1">
                        <c:v>538173.05196929094</c:v>
                      </c:pt>
                      <c:pt idx="2">
                        <c:v>399914.68127089302</c:v>
                      </c:pt>
                      <c:pt idx="3">
                        <c:v>638328.11455511604</c:v>
                      </c:pt>
                      <c:pt idx="4">
                        <c:v>928618.07893142896</c:v>
                      </c:pt>
                      <c:pt idx="5">
                        <c:v>226828.32245183</c:v>
                      </c:pt>
                      <c:pt idx="6">
                        <c:v>24218.461956049799</c:v>
                      </c:pt>
                      <c:pt idx="7">
                        <c:v>3360742.12304019</c:v>
                      </c:pt>
                    </c:numCache>
                  </c:numRef>
                </c:val>
                <c:extLst>
                  <c:ext xmlns:c16="http://schemas.microsoft.com/office/drawing/2014/chart" uri="{C3380CC4-5D6E-409C-BE32-E72D297353CC}">
                    <c16:uniqueId val="{00000002-E714-4B12-845A-4418596BCD9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'Figure20_16.3.2'!$C$27</c15:sqref>
                        </c15:formulaRef>
                      </c:ext>
                    </c:extLst>
                    <c:strCache>
                      <c:ptCount val="1"/>
                      <c:pt idx="0">
                        <c:v>Total male</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'Figure20_16.3.2'!$A$28:$A$35</c15:sqref>
                        </c15:formulaRef>
                      </c:ext>
                    </c:extLst>
                    <c:strCache>
                      <c:ptCount val="8"/>
                      <c:pt idx="0">
                        <c:v>Central and Southern Asia</c:v>
                      </c:pt>
                      <c:pt idx="1">
                        <c:v>Latin America and the Caribbean</c:v>
                      </c:pt>
                      <c:pt idx="2">
                        <c:v>Sub-Saharan Africa</c:v>
                      </c:pt>
                      <c:pt idx="3">
                        <c:v>Europe and Northern America</c:v>
                      </c:pt>
                      <c:pt idx="4">
                        <c:v>Eastern and South-Eastern Asia</c:v>
                      </c:pt>
                      <c:pt idx="5">
                        <c:v>Northern Africa and Western Asia</c:v>
                      </c:pt>
                      <c:pt idx="6">
                        <c:v>Oceania</c:v>
                      </c:pt>
                      <c:pt idx="7">
                        <c:v>World</c:v>
                      </c:pt>
                    </c:strCache>
                  </c:strRef>
                </c:cat>
                <c:val>
                  <c:numRef>
                    <c:extLst xmlns:c15="http://schemas.microsoft.com/office/drawing/2012/chart">
                      <c:ext xmlns:c15="http://schemas.microsoft.com/office/drawing/2012/chart" uri="{02D57815-91ED-43cb-92C2-25804820EDAC}">
                        <c15:formulaRef>
                          <c15:sqref>'Figure20_16.3.2'!$C$28:$C$35</c15:sqref>
                        </c15:formulaRef>
                      </c:ext>
                    </c:extLst>
                    <c:numCache>
                      <c:formatCode>#,##0</c:formatCode>
                      <c:ptCount val="8"/>
                      <c:pt idx="0">
                        <c:v>1044194.32493495</c:v>
                      </c:pt>
                      <c:pt idx="1">
                        <c:v>1772505.84354636</c:v>
                      </c:pt>
                      <c:pt idx="2">
                        <c:v>982141.19973808201</c:v>
                      </c:pt>
                      <c:pt idx="3">
                        <c:v>2637461.4490271299</c:v>
                      </c:pt>
                      <c:pt idx="4">
                        <c:v>3405042.8072643401</c:v>
                      </c:pt>
                      <c:pt idx="5">
                        <c:v>971524.65121653595</c:v>
                      </c:pt>
                      <c:pt idx="6">
                        <c:v>63067.283156516904</c:v>
                      </c:pt>
                      <c:pt idx="7">
                        <c:v>10875937.5588839</c:v>
                      </c:pt>
                    </c:numCache>
                  </c:numRef>
                </c:val>
                <c:extLst xmlns:c15="http://schemas.microsoft.com/office/drawing/2012/chart">
                  <c:ext xmlns:c16="http://schemas.microsoft.com/office/drawing/2014/chart" uri="{C3380CC4-5D6E-409C-BE32-E72D297353CC}">
                    <c16:uniqueId val="{00000003-E714-4B12-845A-4418596BCD9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'Figure20_16.3.2'!$E$27</c15:sqref>
                        </c15:formulaRef>
                      </c:ext>
                    </c:extLst>
                    <c:strCache>
                      <c:ptCount val="1"/>
                      <c:pt idx="0">
                        <c:v>Unsentenced Female</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'Figure20_16.3.2'!$A$28:$A$35</c15:sqref>
                        </c15:formulaRef>
                      </c:ext>
                    </c:extLst>
                    <c:strCache>
                      <c:ptCount val="8"/>
                      <c:pt idx="0">
                        <c:v>Central and Southern Asia</c:v>
                      </c:pt>
                      <c:pt idx="1">
                        <c:v>Latin America and the Caribbean</c:v>
                      </c:pt>
                      <c:pt idx="2">
                        <c:v>Sub-Saharan Africa</c:v>
                      </c:pt>
                      <c:pt idx="3">
                        <c:v>Europe and Northern America</c:v>
                      </c:pt>
                      <c:pt idx="4">
                        <c:v>Eastern and South-Eastern Asia</c:v>
                      </c:pt>
                      <c:pt idx="5">
                        <c:v>Northern Africa and Western Asia</c:v>
                      </c:pt>
                      <c:pt idx="6">
                        <c:v>Oceania</c:v>
                      </c:pt>
                      <c:pt idx="7">
                        <c:v>World</c:v>
                      </c:pt>
                    </c:strCache>
                  </c:strRef>
                </c:cat>
                <c:val>
                  <c:numRef>
                    <c:extLst xmlns:c15="http://schemas.microsoft.com/office/drawing/2012/chart">
                      <c:ext xmlns:c15="http://schemas.microsoft.com/office/drawing/2012/chart" uri="{02D57815-91ED-43cb-92C2-25804820EDAC}">
                        <c15:formulaRef>
                          <c15:sqref>'Figure20_16.3.2'!$E$28:$E$35</c15:sqref>
                        </c15:formulaRef>
                      </c:ext>
                    </c:extLst>
                    <c:numCache>
                      <c:formatCode>#,##0</c:formatCode>
                      <c:ptCount val="8"/>
                      <c:pt idx="0">
                        <c:v>22755.4507212608</c:v>
                      </c:pt>
                      <c:pt idx="1">
                        <c:v>34495.145907575497</c:v>
                      </c:pt>
                      <c:pt idx="2">
                        <c:v>17075.5317310174</c:v>
                      </c:pt>
                      <c:pt idx="3">
                        <c:v>73842.537067461395</c:v>
                      </c:pt>
                      <c:pt idx="4">
                        <c:v>73676.962525104202</c:v>
                      </c:pt>
                      <c:pt idx="5">
                        <c:v>12174.1319079351</c:v>
                      </c:pt>
                      <c:pt idx="6">
                        <c:v>2275.7619161903799</c:v>
                      </c:pt>
                      <c:pt idx="7">
                        <c:v>236295.52177654501</c:v>
                      </c:pt>
                    </c:numCache>
                  </c:numRef>
                </c:val>
                <c:extLst xmlns:c15="http://schemas.microsoft.com/office/drawing/2012/chart">
                  <c:ext xmlns:c16="http://schemas.microsoft.com/office/drawing/2014/chart" uri="{C3380CC4-5D6E-409C-BE32-E72D297353CC}">
                    <c16:uniqueId val="{00000004-E714-4B12-845A-4418596BCD9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'Figure20_16.3.2'!$F$27</c15:sqref>
                        </c15:formulaRef>
                      </c:ext>
                    </c:extLst>
                    <c:strCache>
                      <c:ptCount val="1"/>
                      <c:pt idx="0">
                        <c:v>Total Female</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'Figure20_16.3.2'!$A$28:$A$35</c15:sqref>
                        </c15:formulaRef>
                      </c:ext>
                    </c:extLst>
                    <c:strCache>
                      <c:ptCount val="8"/>
                      <c:pt idx="0">
                        <c:v>Central and Southern Asia</c:v>
                      </c:pt>
                      <c:pt idx="1">
                        <c:v>Latin America and the Caribbean</c:v>
                      </c:pt>
                      <c:pt idx="2">
                        <c:v>Sub-Saharan Africa</c:v>
                      </c:pt>
                      <c:pt idx="3">
                        <c:v>Europe and Northern America</c:v>
                      </c:pt>
                      <c:pt idx="4">
                        <c:v>Eastern and South-Eastern Asia</c:v>
                      </c:pt>
                      <c:pt idx="5">
                        <c:v>Northern Africa and Western Asia</c:v>
                      </c:pt>
                      <c:pt idx="6">
                        <c:v>Oceania</c:v>
                      </c:pt>
                      <c:pt idx="7">
                        <c:v>World</c:v>
                      </c:pt>
                    </c:strCache>
                  </c:strRef>
                </c:cat>
                <c:val>
                  <c:numRef>
                    <c:extLst xmlns:c15="http://schemas.microsoft.com/office/drawing/2012/chart">
                      <c:ext xmlns:c15="http://schemas.microsoft.com/office/drawing/2012/chart" uri="{02D57815-91ED-43cb-92C2-25804820EDAC}">
                        <c15:formulaRef>
                          <c15:sqref>'Figure20_16.3.2'!$F$28:$F$35</c15:sqref>
                        </c15:formulaRef>
                      </c:ext>
                    </c:extLst>
                    <c:numCache>
                      <c:formatCode>#,##0</c:formatCode>
                      <c:ptCount val="8"/>
                      <c:pt idx="0">
                        <c:v>42046.449875121602</c:v>
                      </c:pt>
                      <c:pt idx="1">
                        <c:v>92020.961820457407</c:v>
                      </c:pt>
                      <c:pt idx="2">
                        <c:v>35107.569854651199</c:v>
                      </c:pt>
                      <c:pt idx="3">
                        <c:v>258663.30488583399</c:v>
                      </c:pt>
                      <c:pt idx="4">
                        <c:v>303717.64577789098</c:v>
                      </c:pt>
                      <c:pt idx="5">
                        <c:v>34606.933115270702</c:v>
                      </c:pt>
                      <c:pt idx="6">
                        <c:v>4657.9972351431998</c:v>
                      </c:pt>
                      <c:pt idx="7">
                        <c:v>770820.86256436899</c:v>
                      </c:pt>
                    </c:numCache>
                  </c:numRef>
                </c:val>
                <c:extLst xmlns:c15="http://schemas.microsoft.com/office/drawing/2012/chart">
                  <c:ext xmlns:c16="http://schemas.microsoft.com/office/drawing/2014/chart" uri="{C3380CC4-5D6E-409C-BE32-E72D297353CC}">
                    <c16:uniqueId val="{00000005-E714-4B12-845A-4418596BCD96}"/>
                  </c:ext>
                </c:extLst>
              </c15:ser>
            </c15:filteredBarSeries>
          </c:ext>
        </c:extLst>
      </c:barChart>
      <c:catAx>
        <c:axId val="89248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92482976"/>
        <c:crosses val="autoZero"/>
        <c:auto val="1"/>
        <c:lblAlgn val="ctr"/>
        <c:lblOffset val="100"/>
        <c:noMultiLvlLbl val="0"/>
      </c:catAx>
      <c:valAx>
        <c:axId val="89248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AT"/>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92482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'[36]Figure 21'!$J$6</c:f>
              <c:strCache>
                <c:ptCount val="1"/>
                <c:pt idx="0">
                  <c:v>Lower than capacity or 100%</c:v>
                </c:pt>
              </c:strCache>
            </c:strRef>
          </c:tx>
          <c:spPr>
            <a:solidFill>
              <a:srgbClr val="92D050"/>
            </a:solidFill>
            <a:ln>
              <a:noFill/>
            </a:ln>
            <a:effectLst/>
          </c:spPr>
          <c:invertIfNegative val="0"/>
          <c:cat>
            <c:strRef>
              <c:f>'[36]Figure 21'!$K$3:$R$3</c:f>
              <c:strCache>
                <c:ptCount val="8"/>
                <c:pt idx="0">
                  <c:v>World (183 countries)</c:v>
                </c:pt>
                <c:pt idx="1">
                  <c:v>Central and Southern Asia (7 countries)</c:v>
                </c:pt>
                <c:pt idx="2">
                  <c:v>Eastern and South-Eastern Asia (15 countries)</c:v>
                </c:pt>
                <c:pt idx="3">
                  <c:v>Europe and Northern America (54 countries)</c:v>
                </c:pt>
                <c:pt idx="4">
                  <c:v>Latin America and the Caribbean (42 countries)</c:v>
                </c:pt>
                <c:pt idx="5">
                  <c:v>Northern Africa and Western Asia (14 countries)</c:v>
                </c:pt>
                <c:pt idx="6">
                  <c:v>Sub-Saharan Africa (39 countries)</c:v>
                </c:pt>
                <c:pt idx="7">
                  <c:v>Oceania (12 countries)</c:v>
                </c:pt>
              </c:strCache>
            </c:strRef>
          </c:cat>
          <c:val>
            <c:numRef>
              <c:f>'[36]Figure 21'!$K$6:$R$6</c:f>
              <c:numCache>
                <c:formatCode>General</c:formatCode>
                <c:ptCount val="8"/>
                <c:pt idx="0">
                  <c:v>36.065573770491802</c:v>
                </c:pt>
                <c:pt idx="1">
                  <c:v>28.571428571428573</c:v>
                </c:pt>
                <c:pt idx="2">
                  <c:v>33.333333333333336</c:v>
                </c:pt>
                <c:pt idx="3">
                  <c:v>70.370370370370367</c:v>
                </c:pt>
                <c:pt idx="4">
                  <c:v>26.19047619047619</c:v>
                </c:pt>
                <c:pt idx="5">
                  <c:v>35.714285714285715</c:v>
                </c:pt>
                <c:pt idx="6">
                  <c:v>5.1282051282051286</c:v>
                </c:pt>
                <c:pt idx="7">
                  <c:v>25</c:v>
                </c:pt>
              </c:numCache>
            </c:numRef>
          </c:val>
          <c:extLst>
            <c:ext xmlns:c16="http://schemas.microsoft.com/office/drawing/2014/chart" uri="{C3380CC4-5D6E-409C-BE32-E72D297353CC}">
              <c16:uniqueId val="{00000000-B287-4D80-8F8E-DF4E54985DD5}"/>
            </c:ext>
          </c:extLst>
        </c:ser>
        <c:ser>
          <c:idx val="1"/>
          <c:order val="1"/>
          <c:tx>
            <c:strRef>
              <c:f>'[36]Figure 21'!$J$5</c:f>
              <c:strCache>
                <c:ptCount val="1"/>
                <c:pt idx="0">
                  <c:v>&gt;100-150%</c:v>
                </c:pt>
              </c:strCache>
            </c:strRef>
          </c:tx>
          <c:spPr>
            <a:solidFill>
              <a:srgbClr val="FFC000"/>
            </a:solidFill>
            <a:ln>
              <a:noFill/>
            </a:ln>
            <a:effectLst/>
          </c:spPr>
          <c:invertIfNegative val="0"/>
          <c:cat>
            <c:strRef>
              <c:f>'[36]Figure 21'!$K$3:$R$3</c:f>
              <c:strCache>
                <c:ptCount val="8"/>
                <c:pt idx="0">
                  <c:v>World (183 countries)</c:v>
                </c:pt>
                <c:pt idx="1">
                  <c:v>Central and Southern Asia (7 countries)</c:v>
                </c:pt>
                <c:pt idx="2">
                  <c:v>Eastern and South-Eastern Asia (15 countries)</c:v>
                </c:pt>
                <c:pt idx="3">
                  <c:v>Europe and Northern America (54 countries)</c:v>
                </c:pt>
                <c:pt idx="4">
                  <c:v>Latin America and the Caribbean (42 countries)</c:v>
                </c:pt>
                <c:pt idx="5">
                  <c:v>Northern Africa and Western Asia (14 countries)</c:v>
                </c:pt>
                <c:pt idx="6">
                  <c:v>Sub-Saharan Africa (39 countries)</c:v>
                </c:pt>
                <c:pt idx="7">
                  <c:v>Oceania (12 countries)</c:v>
                </c:pt>
              </c:strCache>
            </c:strRef>
          </c:cat>
          <c:val>
            <c:numRef>
              <c:f>'[36]Figure 21'!$K$5:$R$5</c:f>
              <c:numCache>
                <c:formatCode>General</c:formatCode>
                <c:ptCount val="8"/>
                <c:pt idx="0">
                  <c:v>36.612021857923494</c:v>
                </c:pt>
                <c:pt idx="1">
                  <c:v>28.571428571428573</c:v>
                </c:pt>
                <c:pt idx="2">
                  <c:v>40</c:v>
                </c:pt>
                <c:pt idx="3">
                  <c:v>29.62962962962963</c:v>
                </c:pt>
                <c:pt idx="4">
                  <c:v>35.714285714285715</c:v>
                </c:pt>
                <c:pt idx="5">
                  <c:v>42.857142857142854</c:v>
                </c:pt>
                <c:pt idx="6">
                  <c:v>38.46153846153846</c:v>
                </c:pt>
                <c:pt idx="7">
                  <c:v>58.333333333333336</c:v>
                </c:pt>
              </c:numCache>
            </c:numRef>
          </c:val>
          <c:extLst>
            <c:ext xmlns:c16="http://schemas.microsoft.com/office/drawing/2014/chart" uri="{C3380CC4-5D6E-409C-BE32-E72D297353CC}">
              <c16:uniqueId val="{00000001-B287-4D80-8F8E-DF4E54985DD5}"/>
            </c:ext>
          </c:extLst>
        </c:ser>
        <c:ser>
          <c:idx val="0"/>
          <c:order val="2"/>
          <c:tx>
            <c:strRef>
              <c:f>'[36]Figure 21'!$J$4</c:f>
              <c:strCache>
                <c:ptCount val="1"/>
                <c:pt idx="0">
                  <c:v>&gt;150%</c:v>
                </c:pt>
              </c:strCache>
            </c:strRef>
          </c:tx>
          <c:spPr>
            <a:solidFill>
              <a:srgbClr val="C00000"/>
            </a:solidFill>
            <a:ln>
              <a:noFill/>
            </a:ln>
            <a:effectLst/>
          </c:spPr>
          <c:invertIfNegative val="0"/>
          <c:cat>
            <c:strRef>
              <c:f>'[36]Figure 21'!$K$3:$R$3</c:f>
              <c:strCache>
                <c:ptCount val="8"/>
                <c:pt idx="0">
                  <c:v>World (183 countries)</c:v>
                </c:pt>
                <c:pt idx="1">
                  <c:v>Central and Southern Asia (7 countries)</c:v>
                </c:pt>
                <c:pt idx="2">
                  <c:v>Eastern and South-Eastern Asia (15 countries)</c:v>
                </c:pt>
                <c:pt idx="3">
                  <c:v>Europe and Northern America (54 countries)</c:v>
                </c:pt>
                <c:pt idx="4">
                  <c:v>Latin America and the Caribbean (42 countries)</c:v>
                </c:pt>
                <c:pt idx="5">
                  <c:v>Northern Africa and Western Asia (14 countries)</c:v>
                </c:pt>
                <c:pt idx="6">
                  <c:v>Sub-Saharan Africa (39 countries)</c:v>
                </c:pt>
                <c:pt idx="7">
                  <c:v>Oceania (12 countries)</c:v>
                </c:pt>
              </c:strCache>
            </c:strRef>
          </c:cat>
          <c:val>
            <c:numRef>
              <c:f>'[36]Figure 21'!$K$4:$R$4</c:f>
              <c:numCache>
                <c:formatCode>General</c:formatCode>
                <c:ptCount val="8"/>
                <c:pt idx="0">
                  <c:v>27.3224043715847</c:v>
                </c:pt>
                <c:pt idx="1">
                  <c:v>42.857142857142854</c:v>
                </c:pt>
                <c:pt idx="2">
                  <c:v>26.666666666666668</c:v>
                </c:pt>
                <c:pt idx="3">
                  <c:v>0</c:v>
                </c:pt>
                <c:pt idx="4">
                  <c:v>38.095238095238095</c:v>
                </c:pt>
                <c:pt idx="5">
                  <c:v>21.428571428571427</c:v>
                </c:pt>
                <c:pt idx="6">
                  <c:v>56.410256410256409</c:v>
                </c:pt>
                <c:pt idx="7">
                  <c:v>16.666666666666668</c:v>
                </c:pt>
              </c:numCache>
            </c:numRef>
          </c:val>
          <c:extLst>
            <c:ext xmlns:c16="http://schemas.microsoft.com/office/drawing/2014/chart" uri="{C3380CC4-5D6E-409C-BE32-E72D297353CC}">
              <c16:uniqueId val="{00000002-B287-4D80-8F8E-DF4E54985DD5}"/>
            </c:ext>
          </c:extLst>
        </c:ser>
        <c:dLbls>
          <c:showLegendKey val="0"/>
          <c:showVal val="0"/>
          <c:showCatName val="0"/>
          <c:showSerName val="0"/>
          <c:showPercent val="0"/>
          <c:showBubbleSize val="0"/>
        </c:dLbls>
        <c:gapWidth val="150"/>
        <c:overlap val="100"/>
        <c:axId val="819140512"/>
        <c:axId val="819137272"/>
      </c:barChart>
      <c:catAx>
        <c:axId val="8191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19137272"/>
        <c:crosses val="autoZero"/>
        <c:auto val="1"/>
        <c:lblAlgn val="ctr"/>
        <c:lblOffset val="100"/>
        <c:noMultiLvlLbl val="0"/>
      </c:catAx>
      <c:valAx>
        <c:axId val="819137272"/>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4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447377887926269E-2"/>
          <c:y val="4.0677016084637023E-2"/>
          <c:w val="0.90060275459770711"/>
          <c:h val="0.8572024542333524"/>
        </c:manualLayout>
      </c:layout>
      <c:barChart>
        <c:barDir val="col"/>
        <c:grouping val="clustered"/>
        <c:varyColors val="0"/>
        <c:ser>
          <c:idx val="0"/>
          <c:order val="0"/>
          <c:tx>
            <c:v>Max</c:v>
          </c:tx>
          <c:spPr>
            <a:noFill/>
            <a:ln>
              <a:noFill/>
            </a:ln>
            <a:effectLst/>
          </c:spPr>
          <c:invertIfNegative val="0"/>
          <c:cat>
            <c:multiLvlStrRef>
              <c:f>'Figure25_16.5.2'!$I$124:$K$129</c:f>
              <c:multiLvlStrCache>
                <c:ptCount val="6"/>
                <c:lvl/>
                <c:lvl/>
                <c:lvl>
                  <c:pt idx="0">
                    <c:v>Sub-Saharan Africa (28 Countries)</c:v>
                  </c:pt>
                  <c:pt idx="1">
                    <c:v>Eastern and South-Eastern Asia (10 Countries)</c:v>
                  </c:pt>
                  <c:pt idx="2">
                    <c:v>Central and Southern Asia (9 Countries)</c:v>
                  </c:pt>
                  <c:pt idx="3">
                    <c:v> Northern Africa and Western Asia  (13 Countries)</c:v>
                  </c:pt>
                  <c:pt idx="4">
                    <c:v>Latin America &amp; the Caribbean (16 Countries)</c:v>
                  </c:pt>
                  <c:pt idx="5">
                    <c:v>Europe and Northern America (36 Countries)</c:v>
                  </c:pt>
                </c:lvl>
              </c:multiLvlStrCache>
            </c:multiLvlStrRef>
          </c:cat>
          <c:val>
            <c:numRef>
              <c:f>'Figure25_16.5.2'!$L$124:$L$129</c:f>
              <c:numCache>
                <c:formatCode>General</c:formatCode>
                <c:ptCount val="6"/>
                <c:pt idx="0" formatCode="0.000">
                  <c:v>56.11</c:v>
                </c:pt>
                <c:pt idx="1">
                  <c:v>40.29</c:v>
                </c:pt>
                <c:pt idx="2">
                  <c:v>31.41</c:v>
                </c:pt>
                <c:pt idx="3">
                  <c:v>50.47</c:v>
                </c:pt>
                <c:pt idx="4">
                  <c:v>16.079999999999998</c:v>
                </c:pt>
                <c:pt idx="5">
                  <c:v>37.369999999999997</c:v>
                </c:pt>
              </c:numCache>
            </c:numRef>
          </c:val>
          <c:extLst>
            <c:ext xmlns:c16="http://schemas.microsoft.com/office/drawing/2014/chart" uri="{C3380CC4-5D6E-409C-BE32-E72D297353CC}">
              <c16:uniqueId val="{00000000-E906-4A5A-BFC1-9FA587FFA7AB}"/>
            </c:ext>
          </c:extLst>
        </c:ser>
        <c:dLbls>
          <c:showLegendKey val="0"/>
          <c:showVal val="0"/>
          <c:showCatName val="0"/>
          <c:showSerName val="0"/>
          <c:showPercent val="0"/>
          <c:showBubbleSize val="0"/>
        </c:dLbls>
        <c:gapWidth val="219"/>
        <c:overlap val="-27"/>
        <c:axId val="469960783"/>
        <c:axId val="185076687"/>
      </c:barChart>
      <c:scatterChart>
        <c:scatterStyle val="lineMarker"/>
        <c:varyColors val="0"/>
        <c:ser>
          <c:idx val="1"/>
          <c:order val="1"/>
          <c:tx>
            <c:v>Mean</c:v>
          </c:tx>
          <c:spPr>
            <a:ln w="25400" cap="rnd">
              <a:noFill/>
              <a:round/>
            </a:ln>
            <a:effectLst/>
          </c:spPr>
          <c:marker>
            <c:symbol val="dash"/>
            <c:size val="25"/>
            <c:spPr>
              <a:solidFill>
                <a:schemeClr val="tx1"/>
              </a:solidFill>
              <a:ln w="9525">
                <a:noFill/>
              </a:ln>
              <a:effectLst/>
            </c:spPr>
          </c:marker>
          <c:xVal>
            <c:multiLvlStrRef>
              <c:f>'Figure25_16.5.2'!$I$124:$K$129</c:f>
              <c:multiLvlStrCache>
                <c:ptCount val="6"/>
                <c:lvl/>
                <c:lvl/>
                <c:lvl>
                  <c:pt idx="0">
                    <c:v>Sub-Saharan Africa (28 Countries)</c:v>
                  </c:pt>
                  <c:pt idx="1">
                    <c:v>Eastern and South-Eastern Asia (10 Countries)</c:v>
                  </c:pt>
                  <c:pt idx="2">
                    <c:v>Central and Southern Asia (9 Countries)</c:v>
                  </c:pt>
                  <c:pt idx="3">
                    <c:v> Northern Africa and Western Asia  (13 Countries)</c:v>
                  </c:pt>
                  <c:pt idx="4">
                    <c:v>Latin America &amp; the Caribbean (16 Countries)</c:v>
                  </c:pt>
                  <c:pt idx="5">
                    <c:v>Europe and Northern America (36 Countries)</c:v>
                  </c:pt>
                </c:lvl>
              </c:multiLvlStrCache>
            </c:multiLvlStrRef>
          </c:xVal>
          <c:yVal>
            <c:numRef>
              <c:f>'Figure25_16.5.2'!$M$124:$M$129</c:f>
              <c:numCache>
                <c:formatCode>General</c:formatCode>
                <c:ptCount val="6"/>
                <c:pt idx="0">
                  <c:v>15.755000000000001</c:v>
                </c:pt>
                <c:pt idx="1">
                  <c:v>15.094999999999999</c:v>
                </c:pt>
                <c:pt idx="2">
                  <c:v>11.59</c:v>
                </c:pt>
                <c:pt idx="3">
                  <c:v>11.479230769230769</c:v>
                </c:pt>
                <c:pt idx="4">
                  <c:v>7.04</c:v>
                </c:pt>
                <c:pt idx="5">
                  <c:v>2.8149999999999999</c:v>
                </c:pt>
              </c:numCache>
            </c:numRef>
          </c:yVal>
          <c:smooth val="0"/>
          <c:extLst>
            <c:ext xmlns:c16="http://schemas.microsoft.com/office/drawing/2014/chart" uri="{C3380CC4-5D6E-409C-BE32-E72D297353CC}">
              <c16:uniqueId val="{00000001-E906-4A5A-BFC1-9FA587FFA7AB}"/>
            </c:ext>
          </c:extLst>
        </c:ser>
        <c:ser>
          <c:idx val="2"/>
          <c:order val="2"/>
          <c:tx>
            <c:v>Sub-Saharan Africa Points</c:v>
          </c:tx>
          <c:spPr>
            <a:ln w="25400" cap="rnd">
              <a:noFill/>
              <a:round/>
            </a:ln>
            <a:effectLst/>
          </c:spPr>
          <c:marker>
            <c:symbol val="circle"/>
            <c:size val="5"/>
            <c:spPr>
              <a:solidFill>
                <a:schemeClr val="accent3"/>
              </a:solidFill>
              <a:ln w="9525">
                <a:solidFill>
                  <a:schemeClr val="accent3"/>
                </a:solidFill>
              </a:ln>
              <a:effectLst/>
            </c:spPr>
          </c:marker>
          <c:xVal>
            <c:numRef>
              <c:f>'Figure25_16.5.2'!$AA$28:$AA$55</c:f>
              <c:numCache>
                <c:formatCode>General</c:formatCode>
                <c:ptCount val="2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xVal>
          <c:yVal>
            <c:numRef>
              <c:f>'Figure25_16.5.2'!$I$2:$I$29</c:f>
              <c:numCache>
                <c:formatCode>0.00</c:formatCode>
                <c:ptCount val="28"/>
                <c:pt idx="0">
                  <c:v>14.55</c:v>
                </c:pt>
                <c:pt idx="1">
                  <c:v>6.14</c:v>
                </c:pt>
                <c:pt idx="2">
                  <c:v>1.39</c:v>
                </c:pt>
                <c:pt idx="3">
                  <c:v>26.69</c:v>
                </c:pt>
                <c:pt idx="4">
                  <c:v>22.64</c:v>
                </c:pt>
                <c:pt idx="5">
                  <c:v>34.270000000000003</c:v>
                </c:pt>
                <c:pt idx="6">
                  <c:v>27.33</c:v>
                </c:pt>
                <c:pt idx="7">
                  <c:v>19.850000000000001</c:v>
                </c:pt>
                <c:pt idx="8">
                  <c:v>7.59</c:v>
                </c:pt>
                <c:pt idx="9" formatCode="General">
                  <c:v>20.100000000000001</c:v>
                </c:pt>
                <c:pt idx="10">
                  <c:v>16.96</c:v>
                </c:pt>
                <c:pt idx="11">
                  <c:v>7.93</c:v>
                </c:pt>
                <c:pt idx="12">
                  <c:v>23.86</c:v>
                </c:pt>
                <c:pt idx="13">
                  <c:v>7.27</c:v>
                </c:pt>
                <c:pt idx="14">
                  <c:v>56.11</c:v>
                </c:pt>
                <c:pt idx="15">
                  <c:v>19.190000000000001</c:v>
                </c:pt>
                <c:pt idx="16">
                  <c:v>33.69</c:v>
                </c:pt>
                <c:pt idx="17">
                  <c:v>5.73</c:v>
                </c:pt>
                <c:pt idx="18">
                  <c:v>21.06</c:v>
                </c:pt>
                <c:pt idx="19">
                  <c:v>7.8</c:v>
                </c:pt>
                <c:pt idx="20">
                  <c:v>12.32</c:v>
                </c:pt>
                <c:pt idx="21">
                  <c:v>6.88</c:v>
                </c:pt>
                <c:pt idx="22">
                  <c:v>17.96</c:v>
                </c:pt>
                <c:pt idx="23">
                  <c:v>1.54</c:v>
                </c:pt>
                <c:pt idx="24">
                  <c:v>6.89</c:v>
                </c:pt>
                <c:pt idx="25">
                  <c:v>1.98</c:v>
                </c:pt>
                <c:pt idx="26">
                  <c:v>9.59</c:v>
                </c:pt>
                <c:pt idx="27">
                  <c:v>17.48</c:v>
                </c:pt>
              </c:numCache>
            </c:numRef>
          </c:yVal>
          <c:smooth val="0"/>
          <c:extLst>
            <c:ext xmlns:c16="http://schemas.microsoft.com/office/drawing/2014/chart" uri="{C3380CC4-5D6E-409C-BE32-E72D297353CC}">
              <c16:uniqueId val="{00000002-E906-4A5A-BFC1-9FA587FFA7AB}"/>
            </c:ext>
          </c:extLst>
        </c:ser>
        <c:ser>
          <c:idx val="3"/>
          <c:order val="3"/>
          <c:tx>
            <c:v>Eastern Asia and South-Eastern Asia </c:v>
          </c:tx>
          <c:spPr>
            <a:ln w="25400" cap="rnd">
              <a:noFill/>
              <a:round/>
            </a:ln>
            <a:effectLst/>
          </c:spPr>
          <c:marker>
            <c:symbol val="circle"/>
            <c:size val="5"/>
            <c:spPr>
              <a:solidFill>
                <a:schemeClr val="accent4"/>
              </a:solidFill>
              <a:ln w="9525">
                <a:solidFill>
                  <a:schemeClr val="accent4"/>
                </a:solidFill>
              </a:ln>
              <a:effectLst/>
            </c:spPr>
          </c:marker>
          <c:xVal>
            <c:numRef>
              <c:f>'Figure25_16.5.2'!$AA$56:$AA$65</c:f>
              <c:numCache>
                <c:formatCode>General</c:formatCode>
                <c:ptCount val="10"/>
                <c:pt idx="0">
                  <c:v>2</c:v>
                </c:pt>
                <c:pt idx="1">
                  <c:v>2</c:v>
                </c:pt>
                <c:pt idx="2">
                  <c:v>2</c:v>
                </c:pt>
                <c:pt idx="3">
                  <c:v>2</c:v>
                </c:pt>
                <c:pt idx="4">
                  <c:v>2</c:v>
                </c:pt>
                <c:pt idx="5">
                  <c:v>2</c:v>
                </c:pt>
                <c:pt idx="6">
                  <c:v>2</c:v>
                </c:pt>
                <c:pt idx="7">
                  <c:v>2</c:v>
                </c:pt>
                <c:pt idx="8">
                  <c:v>2</c:v>
                </c:pt>
                <c:pt idx="9">
                  <c:v>2</c:v>
                </c:pt>
              </c:numCache>
            </c:numRef>
          </c:xVal>
          <c:yVal>
            <c:numRef>
              <c:f>'Figure25_16.5.2'!$I$30:$I$41</c:f>
              <c:numCache>
                <c:formatCode>0.00</c:formatCode>
                <c:ptCount val="12"/>
                <c:pt idx="0">
                  <c:v>2.56</c:v>
                </c:pt>
                <c:pt idx="1">
                  <c:v>24.69</c:v>
                </c:pt>
                <c:pt idx="2">
                  <c:v>27.09</c:v>
                </c:pt>
                <c:pt idx="3">
                  <c:v>20.34</c:v>
                </c:pt>
                <c:pt idx="4">
                  <c:v>40.29</c:v>
                </c:pt>
                <c:pt idx="5">
                  <c:v>0.43</c:v>
                </c:pt>
                <c:pt idx="6">
                  <c:v>29.33</c:v>
                </c:pt>
                <c:pt idx="7">
                  <c:v>8.33</c:v>
                </c:pt>
                <c:pt idx="8">
                  <c:v>0.57999999999999996</c:v>
                </c:pt>
                <c:pt idx="9">
                  <c:v>9.85</c:v>
                </c:pt>
                <c:pt idx="10">
                  <c:v>9.85</c:v>
                </c:pt>
                <c:pt idx="11">
                  <c:v>31.07</c:v>
                </c:pt>
              </c:numCache>
            </c:numRef>
          </c:yVal>
          <c:smooth val="0"/>
          <c:extLst>
            <c:ext xmlns:c16="http://schemas.microsoft.com/office/drawing/2014/chart" uri="{C3380CC4-5D6E-409C-BE32-E72D297353CC}">
              <c16:uniqueId val="{00000003-E906-4A5A-BFC1-9FA587FFA7AB}"/>
            </c:ext>
          </c:extLst>
        </c:ser>
        <c:ser>
          <c:idx val="4"/>
          <c:order val="4"/>
          <c:tx>
            <c:strRef>
              <c:f>'Figure25_16.5.2'!$I$126</c:f>
              <c:strCache>
                <c:ptCount val="1"/>
                <c:pt idx="0">
                  <c:v>Central and Southern Asia (9 Countries)</c:v>
                </c:pt>
              </c:strCache>
            </c:strRef>
          </c:tx>
          <c:spPr>
            <a:ln w="25400" cap="rnd">
              <a:noFill/>
              <a:round/>
            </a:ln>
            <a:effectLst/>
          </c:spPr>
          <c:marker>
            <c:symbol val="circle"/>
            <c:size val="5"/>
            <c:spPr>
              <a:solidFill>
                <a:schemeClr val="accent5"/>
              </a:solidFill>
              <a:ln w="9525">
                <a:solidFill>
                  <a:schemeClr val="accent5"/>
                </a:solidFill>
              </a:ln>
              <a:effectLst/>
            </c:spPr>
          </c:marker>
          <c:xVal>
            <c:numRef>
              <c:f>'Figure25_16.5.2'!$AA$68:$AA$76</c:f>
              <c:numCache>
                <c:formatCode>General</c:formatCode>
                <c:ptCount val="9"/>
                <c:pt idx="0">
                  <c:v>3</c:v>
                </c:pt>
                <c:pt idx="1">
                  <c:v>3</c:v>
                </c:pt>
                <c:pt idx="2">
                  <c:v>3</c:v>
                </c:pt>
                <c:pt idx="3">
                  <c:v>3</c:v>
                </c:pt>
                <c:pt idx="4">
                  <c:v>3</c:v>
                </c:pt>
                <c:pt idx="5">
                  <c:v>3</c:v>
                </c:pt>
                <c:pt idx="6">
                  <c:v>3</c:v>
                </c:pt>
                <c:pt idx="7">
                  <c:v>3</c:v>
                </c:pt>
                <c:pt idx="8">
                  <c:v>3</c:v>
                </c:pt>
              </c:numCache>
            </c:numRef>
          </c:xVal>
          <c:yVal>
            <c:numRef>
              <c:f>'Figure25_16.5.2'!$I$42:$I$50</c:f>
              <c:numCache>
                <c:formatCode>0.00</c:formatCode>
                <c:ptCount val="9"/>
                <c:pt idx="0">
                  <c:v>11.59</c:v>
                </c:pt>
                <c:pt idx="1">
                  <c:v>31.41</c:v>
                </c:pt>
                <c:pt idx="2">
                  <c:v>11.07</c:v>
                </c:pt>
                <c:pt idx="3">
                  <c:v>5.94</c:v>
                </c:pt>
                <c:pt idx="4">
                  <c:v>22.99</c:v>
                </c:pt>
                <c:pt idx="5">
                  <c:v>0.3</c:v>
                </c:pt>
                <c:pt idx="6">
                  <c:v>27.23</c:v>
                </c:pt>
                <c:pt idx="7">
                  <c:v>6.17</c:v>
                </c:pt>
                <c:pt idx="8">
                  <c:v>15.9</c:v>
                </c:pt>
              </c:numCache>
            </c:numRef>
          </c:yVal>
          <c:smooth val="0"/>
          <c:extLst>
            <c:ext xmlns:c16="http://schemas.microsoft.com/office/drawing/2014/chart" uri="{C3380CC4-5D6E-409C-BE32-E72D297353CC}">
              <c16:uniqueId val="{00000004-E906-4A5A-BFC1-9FA587FFA7AB}"/>
            </c:ext>
          </c:extLst>
        </c:ser>
        <c:ser>
          <c:idx val="5"/>
          <c:order val="5"/>
          <c:tx>
            <c:strRef>
              <c:f>'Figure25_16.5.2'!$I$127</c:f>
              <c:strCache>
                <c:ptCount val="1"/>
                <c:pt idx="0">
                  <c:v> Northern Africa and Western Asia  (13 Countries)</c:v>
                </c:pt>
              </c:strCache>
            </c:strRef>
          </c:tx>
          <c:spPr>
            <a:ln w="25400" cap="rnd">
              <a:noFill/>
              <a:round/>
            </a:ln>
            <a:effectLst/>
          </c:spPr>
          <c:marker>
            <c:symbol val="circle"/>
            <c:size val="5"/>
            <c:spPr>
              <a:solidFill>
                <a:schemeClr val="accent6"/>
              </a:solidFill>
              <a:ln w="9525">
                <a:solidFill>
                  <a:schemeClr val="accent6"/>
                </a:solidFill>
              </a:ln>
              <a:effectLst/>
            </c:spPr>
          </c:marker>
          <c:xVal>
            <c:numRef>
              <c:f>'Figure25_16.5.2'!$AA$77:$AA$89</c:f>
              <c:numCache>
                <c:formatCode>General</c:formatCode>
                <c:ptCount val="13"/>
                <c:pt idx="0">
                  <c:v>4</c:v>
                </c:pt>
                <c:pt idx="1">
                  <c:v>4</c:v>
                </c:pt>
                <c:pt idx="2">
                  <c:v>4</c:v>
                </c:pt>
                <c:pt idx="3">
                  <c:v>4</c:v>
                </c:pt>
                <c:pt idx="4">
                  <c:v>4</c:v>
                </c:pt>
                <c:pt idx="5">
                  <c:v>4</c:v>
                </c:pt>
                <c:pt idx="6">
                  <c:v>4</c:v>
                </c:pt>
                <c:pt idx="7">
                  <c:v>4</c:v>
                </c:pt>
                <c:pt idx="8">
                  <c:v>4</c:v>
                </c:pt>
                <c:pt idx="9">
                  <c:v>4</c:v>
                </c:pt>
                <c:pt idx="10">
                  <c:v>4</c:v>
                </c:pt>
                <c:pt idx="11">
                  <c:v>4</c:v>
                </c:pt>
                <c:pt idx="12">
                  <c:v>4</c:v>
                </c:pt>
              </c:numCache>
            </c:numRef>
          </c:xVal>
          <c:yVal>
            <c:numRef>
              <c:f>'Figure25_16.5.2'!$I$51:$I$63</c:f>
              <c:numCache>
                <c:formatCode>0.00</c:formatCode>
                <c:ptCount val="13"/>
                <c:pt idx="0">
                  <c:v>4.93</c:v>
                </c:pt>
                <c:pt idx="1">
                  <c:v>29.62</c:v>
                </c:pt>
                <c:pt idx="2">
                  <c:v>11.91</c:v>
                </c:pt>
                <c:pt idx="3">
                  <c:v>1.45</c:v>
                </c:pt>
                <c:pt idx="4">
                  <c:v>12.06</c:v>
                </c:pt>
                <c:pt idx="5">
                  <c:v>6.53</c:v>
                </c:pt>
                <c:pt idx="6">
                  <c:v>1</c:v>
                </c:pt>
                <c:pt idx="7">
                  <c:v>50.47</c:v>
                </c:pt>
                <c:pt idx="8">
                  <c:v>2.5</c:v>
                </c:pt>
                <c:pt idx="9">
                  <c:v>21.79</c:v>
                </c:pt>
                <c:pt idx="10">
                  <c:v>4.54</c:v>
                </c:pt>
                <c:pt idx="11">
                  <c:v>1.36</c:v>
                </c:pt>
                <c:pt idx="12">
                  <c:v>1.07</c:v>
                </c:pt>
              </c:numCache>
            </c:numRef>
          </c:yVal>
          <c:smooth val="0"/>
          <c:extLst>
            <c:ext xmlns:c16="http://schemas.microsoft.com/office/drawing/2014/chart" uri="{C3380CC4-5D6E-409C-BE32-E72D297353CC}">
              <c16:uniqueId val="{00000005-E906-4A5A-BFC1-9FA587FFA7AB}"/>
            </c:ext>
          </c:extLst>
        </c:ser>
        <c:ser>
          <c:idx val="6"/>
          <c:order val="6"/>
          <c:tx>
            <c:strRef>
              <c:f>'Figure25_16.5.2'!$I$128</c:f>
              <c:strCache>
                <c:ptCount val="1"/>
                <c:pt idx="0">
                  <c:v>Latin America &amp; the Caribbean (16 Countries)</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'Figure25_16.5.2'!$AA$90:$AA$105</c:f>
              <c:numCache>
                <c:formatCode>General</c:formatCode>
                <c:ptCount val="16"/>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numCache>
            </c:numRef>
          </c:xVal>
          <c:yVal>
            <c:numRef>
              <c:f>'Figure25_16.5.2'!$I$64:$I$79</c:f>
              <c:numCache>
                <c:formatCode>0.00</c:formatCode>
                <c:ptCount val="16"/>
                <c:pt idx="0">
                  <c:v>9.27</c:v>
                </c:pt>
                <c:pt idx="1">
                  <c:v>0</c:v>
                </c:pt>
                <c:pt idx="2">
                  <c:v>9.1</c:v>
                </c:pt>
                <c:pt idx="3">
                  <c:v>2.75</c:v>
                </c:pt>
                <c:pt idx="4">
                  <c:v>5.6</c:v>
                </c:pt>
                <c:pt idx="5">
                  <c:v>12.34</c:v>
                </c:pt>
                <c:pt idx="6">
                  <c:v>5.94</c:v>
                </c:pt>
                <c:pt idx="7">
                  <c:v>3.12</c:v>
                </c:pt>
                <c:pt idx="8">
                  <c:v>2.84</c:v>
                </c:pt>
                <c:pt idx="9">
                  <c:v>8.75</c:v>
                </c:pt>
                <c:pt idx="10">
                  <c:v>15.82</c:v>
                </c:pt>
                <c:pt idx="11">
                  <c:v>6.48</c:v>
                </c:pt>
                <c:pt idx="12">
                  <c:v>16.079999999999998</c:v>
                </c:pt>
                <c:pt idx="13">
                  <c:v>7.6</c:v>
                </c:pt>
                <c:pt idx="14">
                  <c:v>12.65</c:v>
                </c:pt>
                <c:pt idx="15">
                  <c:v>2.35</c:v>
                </c:pt>
              </c:numCache>
            </c:numRef>
          </c:yVal>
          <c:smooth val="0"/>
          <c:extLst>
            <c:ext xmlns:c16="http://schemas.microsoft.com/office/drawing/2014/chart" uri="{C3380CC4-5D6E-409C-BE32-E72D297353CC}">
              <c16:uniqueId val="{00000006-E906-4A5A-BFC1-9FA587FFA7AB}"/>
            </c:ext>
          </c:extLst>
        </c:ser>
        <c:ser>
          <c:idx val="7"/>
          <c:order val="7"/>
          <c:tx>
            <c:strRef>
              <c:f>'Figure25_16.5.2'!$I$129</c:f>
              <c:strCache>
                <c:ptCount val="1"/>
                <c:pt idx="0">
                  <c:v>Europe and Northern America (36 Countries)</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'Figure25_16.5.2'!$AA$106:$AA$141</c:f>
              <c:numCache>
                <c:formatCode>General</c:formatCode>
                <c:ptCount val="36"/>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c:v>
                </c:pt>
                <c:pt idx="27">
                  <c:v>6</c:v>
                </c:pt>
                <c:pt idx="28">
                  <c:v>6</c:v>
                </c:pt>
                <c:pt idx="29">
                  <c:v>6</c:v>
                </c:pt>
                <c:pt idx="30">
                  <c:v>6</c:v>
                </c:pt>
                <c:pt idx="31">
                  <c:v>6</c:v>
                </c:pt>
                <c:pt idx="32">
                  <c:v>6</c:v>
                </c:pt>
                <c:pt idx="33">
                  <c:v>6</c:v>
                </c:pt>
                <c:pt idx="34">
                  <c:v>6</c:v>
                </c:pt>
                <c:pt idx="35">
                  <c:v>6</c:v>
                </c:pt>
              </c:numCache>
            </c:numRef>
          </c:xVal>
          <c:yVal>
            <c:numRef>
              <c:f>'Figure25_16.5.2'!$I$80:$I$115</c:f>
              <c:numCache>
                <c:formatCode>0.00</c:formatCode>
                <c:ptCount val="36"/>
                <c:pt idx="0">
                  <c:v>4.91</c:v>
                </c:pt>
                <c:pt idx="1">
                  <c:v>0.92</c:v>
                </c:pt>
                <c:pt idx="2">
                  <c:v>3.46</c:v>
                </c:pt>
                <c:pt idx="3">
                  <c:v>1.2</c:v>
                </c:pt>
                <c:pt idx="4">
                  <c:v>7.11</c:v>
                </c:pt>
                <c:pt idx="5">
                  <c:v>2.78</c:v>
                </c:pt>
                <c:pt idx="6">
                  <c:v>2.66</c:v>
                </c:pt>
                <c:pt idx="7">
                  <c:v>26.8</c:v>
                </c:pt>
                <c:pt idx="8">
                  <c:v>2.04</c:v>
                </c:pt>
                <c:pt idx="9">
                  <c:v>37.369999999999997</c:v>
                </c:pt>
                <c:pt idx="10">
                  <c:v>3.37</c:v>
                </c:pt>
                <c:pt idx="11">
                  <c:v>0</c:v>
                </c:pt>
                <c:pt idx="12">
                  <c:v>2.85</c:v>
                </c:pt>
                <c:pt idx="13">
                  <c:v>0.43</c:v>
                </c:pt>
                <c:pt idx="14">
                  <c:v>1.96</c:v>
                </c:pt>
                <c:pt idx="15">
                  <c:v>0.21</c:v>
                </c:pt>
                <c:pt idx="16">
                  <c:v>0</c:v>
                </c:pt>
                <c:pt idx="17">
                  <c:v>36.1</c:v>
                </c:pt>
                <c:pt idx="18">
                  <c:v>3.51</c:v>
                </c:pt>
                <c:pt idx="19">
                  <c:v>6.84</c:v>
                </c:pt>
                <c:pt idx="20">
                  <c:v>5.46</c:v>
                </c:pt>
                <c:pt idx="21">
                  <c:v>11.81</c:v>
                </c:pt>
                <c:pt idx="22">
                  <c:v>2.38</c:v>
                </c:pt>
                <c:pt idx="23">
                  <c:v>8</c:v>
                </c:pt>
                <c:pt idx="24">
                  <c:v>9.56</c:v>
                </c:pt>
                <c:pt idx="25">
                  <c:v>7.67</c:v>
                </c:pt>
                <c:pt idx="26">
                  <c:v>2.04</c:v>
                </c:pt>
                <c:pt idx="27">
                  <c:v>1.77</c:v>
                </c:pt>
                <c:pt idx="28">
                  <c:v>3.5</c:v>
                </c:pt>
                <c:pt idx="29">
                  <c:v>3.16</c:v>
                </c:pt>
                <c:pt idx="30">
                  <c:v>1.29</c:v>
                </c:pt>
                <c:pt idx="31">
                  <c:v>4.34</c:v>
                </c:pt>
                <c:pt idx="32">
                  <c:v>1.59</c:v>
                </c:pt>
                <c:pt idx="33">
                  <c:v>2.25</c:v>
                </c:pt>
                <c:pt idx="34">
                  <c:v>0</c:v>
                </c:pt>
                <c:pt idx="35">
                  <c:v>0.28000000000000003</c:v>
                </c:pt>
              </c:numCache>
            </c:numRef>
          </c:yVal>
          <c:smooth val="0"/>
          <c:extLst>
            <c:ext xmlns:c16="http://schemas.microsoft.com/office/drawing/2014/chart" uri="{C3380CC4-5D6E-409C-BE32-E72D297353CC}">
              <c16:uniqueId val="{00000007-E906-4A5A-BFC1-9FA587FFA7AB}"/>
            </c:ext>
          </c:extLst>
        </c:ser>
        <c:dLbls>
          <c:showLegendKey val="0"/>
          <c:showVal val="0"/>
          <c:showCatName val="0"/>
          <c:showSerName val="0"/>
          <c:showPercent val="0"/>
          <c:showBubbleSize val="0"/>
        </c:dLbls>
        <c:axId val="469960783"/>
        <c:axId val="185076687"/>
      </c:scatterChart>
      <c:catAx>
        <c:axId val="46996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76687"/>
        <c:crosses val="autoZero"/>
        <c:auto val="1"/>
        <c:lblAlgn val="ctr"/>
        <c:lblOffset val="100"/>
        <c:noMultiLvlLbl val="0"/>
      </c:catAx>
      <c:valAx>
        <c:axId val="185076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96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Medium</c:v>
          </c:tx>
          <c:spPr>
            <a:noFill/>
            <a:ln>
              <a:noFill/>
            </a:ln>
            <a:effectLst/>
          </c:spPr>
          <c:invertIfNegative val="0"/>
          <c:cat>
            <c:multiLvlStrRef>
              <c:f>'[36]Figure 28'!$B$163:$C$170</c:f>
              <c:multiLvlStrCache>
                <c:ptCount val="8"/>
                <c:lvl>
                  <c:pt idx="0">
                    <c:v>2010-2016</c:v>
                  </c:pt>
                  <c:pt idx="1">
                    <c:v>2017-2024</c:v>
                  </c:pt>
                  <c:pt idx="2">
                    <c:v>2010-2016</c:v>
                  </c:pt>
                  <c:pt idx="3">
                    <c:v>2017-2024</c:v>
                  </c:pt>
                  <c:pt idx="4">
                    <c:v>2010-2016</c:v>
                  </c:pt>
                  <c:pt idx="5">
                    <c:v>2017-2024</c:v>
                  </c:pt>
                  <c:pt idx="6">
                    <c:v>2010-2016</c:v>
                  </c:pt>
                  <c:pt idx="7">
                    <c:v>2017-2024</c:v>
                  </c:pt>
                </c:lvl>
                <c:lvl>
                  <c:pt idx="0">
                    <c:v>High Income (15 countries)</c:v>
                  </c:pt>
                  <c:pt idx="2">
                    <c:v>Upper-middle income (29 countries)</c:v>
                  </c:pt>
                  <c:pt idx="4">
                    <c:v>Lower-middle income (26 countries)</c:v>
                  </c:pt>
                  <c:pt idx="6">
                    <c:v>Low Income (5 countries)</c:v>
                  </c:pt>
                </c:lvl>
              </c:multiLvlStrCache>
            </c:multiLvlStrRef>
          </c:cat>
          <c:val>
            <c:numRef>
              <c:f>'[36]Figure 28'!$D$163:$D$170</c:f>
              <c:numCache>
                <c:formatCode>General</c:formatCode>
                <c:ptCount val="8"/>
                <c:pt idx="0">
                  <c:v>2.38</c:v>
                </c:pt>
                <c:pt idx="1">
                  <c:v>1.96</c:v>
                </c:pt>
                <c:pt idx="2">
                  <c:v>12.68</c:v>
                </c:pt>
                <c:pt idx="3">
                  <c:v>6.14</c:v>
                </c:pt>
                <c:pt idx="4">
                  <c:v>21.75</c:v>
                </c:pt>
                <c:pt idx="5">
                  <c:v>13.905000000000001</c:v>
                </c:pt>
                <c:pt idx="6">
                  <c:v>21.03</c:v>
                </c:pt>
                <c:pt idx="7">
                  <c:v>12.32</c:v>
                </c:pt>
              </c:numCache>
            </c:numRef>
          </c:val>
          <c:extLst>
            <c:ext xmlns:c16="http://schemas.microsoft.com/office/drawing/2014/chart" uri="{C3380CC4-5D6E-409C-BE32-E72D297353CC}">
              <c16:uniqueId val="{00000000-9C65-41F8-8634-43A598626E7B}"/>
            </c:ext>
          </c:extLst>
        </c:ser>
        <c:dLbls>
          <c:showLegendKey val="0"/>
          <c:showVal val="0"/>
          <c:showCatName val="0"/>
          <c:showSerName val="0"/>
          <c:showPercent val="0"/>
          <c:showBubbleSize val="0"/>
        </c:dLbls>
        <c:gapWidth val="219"/>
        <c:overlap val="-27"/>
        <c:axId val="403361903"/>
        <c:axId val="399705359"/>
      </c:barChart>
      <c:scatterChart>
        <c:scatterStyle val="lineMarker"/>
        <c:varyColors val="0"/>
        <c:ser>
          <c:idx val="1"/>
          <c:order val="1"/>
          <c:tx>
            <c:v>Median</c:v>
          </c:tx>
          <c:spPr>
            <a:ln w="25400" cap="rnd">
              <a:noFill/>
              <a:round/>
            </a:ln>
            <a:effectLst/>
          </c:spPr>
          <c:marker>
            <c:symbol val="dash"/>
            <c:size val="15"/>
            <c:spPr>
              <a:solidFill>
                <a:schemeClr val="tx1"/>
              </a:solidFill>
              <a:ln w="9525">
                <a:noFill/>
              </a:ln>
              <a:effectLst/>
            </c:spPr>
          </c:marker>
          <c:xVal>
            <c:multiLvlStrRef>
              <c:f>'[36]Figure 28'!$B$163:$C$170</c:f>
              <c:multiLvlStrCache>
                <c:ptCount val="8"/>
                <c:lvl>
                  <c:pt idx="0">
                    <c:v>2010-2016</c:v>
                  </c:pt>
                  <c:pt idx="1">
                    <c:v>2017-2024</c:v>
                  </c:pt>
                  <c:pt idx="2">
                    <c:v>2010-2016</c:v>
                  </c:pt>
                  <c:pt idx="3">
                    <c:v>2017-2024</c:v>
                  </c:pt>
                  <c:pt idx="4">
                    <c:v>2010-2016</c:v>
                  </c:pt>
                  <c:pt idx="5">
                    <c:v>2017-2024</c:v>
                  </c:pt>
                  <c:pt idx="6">
                    <c:v>2010-2016</c:v>
                  </c:pt>
                  <c:pt idx="7">
                    <c:v>2017-2024</c:v>
                  </c:pt>
                </c:lvl>
                <c:lvl>
                  <c:pt idx="0">
                    <c:v>High Income (15 countries)</c:v>
                  </c:pt>
                  <c:pt idx="2">
                    <c:v>Upper-middle income (29 countries)</c:v>
                  </c:pt>
                  <c:pt idx="4">
                    <c:v>Lower-middle income (26 countries)</c:v>
                  </c:pt>
                  <c:pt idx="6">
                    <c:v>Low Income (5 countries)</c:v>
                  </c:pt>
                </c:lvl>
              </c:multiLvlStrCache>
            </c:multiLvlStrRef>
          </c:xVal>
          <c:yVal>
            <c:numRef>
              <c:f>'[36]Figure 28'!$D$163:$D$170</c:f>
              <c:numCache>
                <c:formatCode>General</c:formatCode>
                <c:ptCount val="8"/>
                <c:pt idx="0">
                  <c:v>2.38</c:v>
                </c:pt>
                <c:pt idx="1">
                  <c:v>1.96</c:v>
                </c:pt>
                <c:pt idx="2">
                  <c:v>12.68</c:v>
                </c:pt>
                <c:pt idx="3">
                  <c:v>6.14</c:v>
                </c:pt>
                <c:pt idx="4">
                  <c:v>21.75</c:v>
                </c:pt>
                <c:pt idx="5">
                  <c:v>13.905000000000001</c:v>
                </c:pt>
                <c:pt idx="6">
                  <c:v>21.03</c:v>
                </c:pt>
                <c:pt idx="7">
                  <c:v>12.32</c:v>
                </c:pt>
              </c:numCache>
            </c:numRef>
          </c:yVal>
          <c:smooth val="0"/>
          <c:extLst>
            <c:ext xmlns:c16="http://schemas.microsoft.com/office/drawing/2014/chart" uri="{C3380CC4-5D6E-409C-BE32-E72D297353CC}">
              <c16:uniqueId val="{00000001-9C65-41F8-8634-43A598626E7B}"/>
            </c:ext>
          </c:extLst>
        </c:ser>
        <c:ser>
          <c:idx val="2"/>
          <c:order val="2"/>
          <c:tx>
            <c:v>H1 </c:v>
          </c:tx>
          <c:spPr>
            <a:ln w="25400" cap="rnd">
              <a:noFill/>
              <a:round/>
            </a:ln>
            <a:effectLst/>
          </c:spPr>
          <c:marker>
            <c:symbol val="circle"/>
            <c:size val="5"/>
            <c:spPr>
              <a:solidFill>
                <a:schemeClr val="accent2"/>
              </a:solidFill>
              <a:ln w="9525">
                <a:noFill/>
              </a:ln>
              <a:effectLst/>
            </c:spPr>
          </c:marker>
          <c:xVal>
            <c:strRef>
              <c:f>'[36]Figure 28'!$J$2:$J$16</c:f>
              <c:strCach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strCache>
            </c:strRef>
          </c:xVal>
          <c:yVal>
            <c:numRef>
              <c:f>'[36]Figure 28'!$H$2:$H$16</c:f>
              <c:numCache>
                <c:formatCode>General</c:formatCode>
                <c:ptCount val="15"/>
                <c:pt idx="0">
                  <c:v>10.27</c:v>
                </c:pt>
                <c:pt idx="1">
                  <c:v>1.2</c:v>
                </c:pt>
                <c:pt idx="2">
                  <c:v>7.32</c:v>
                </c:pt>
                <c:pt idx="3">
                  <c:v>5.96</c:v>
                </c:pt>
                <c:pt idx="4">
                  <c:v>3.69</c:v>
                </c:pt>
                <c:pt idx="5">
                  <c:v>0</c:v>
                </c:pt>
                <c:pt idx="6">
                  <c:v>2.2400000000000002</c:v>
                </c:pt>
                <c:pt idx="7">
                  <c:v>2.38</c:v>
                </c:pt>
                <c:pt idx="8">
                  <c:v>8.3699999999999992</c:v>
                </c:pt>
                <c:pt idx="9">
                  <c:v>1.86</c:v>
                </c:pt>
                <c:pt idx="10">
                  <c:v>9.59</c:v>
                </c:pt>
                <c:pt idx="11">
                  <c:v>4.38</c:v>
                </c:pt>
                <c:pt idx="12">
                  <c:v>0.16</c:v>
                </c:pt>
                <c:pt idx="13">
                  <c:v>1.87</c:v>
                </c:pt>
                <c:pt idx="14">
                  <c:v>2.2000000000000002</c:v>
                </c:pt>
              </c:numCache>
            </c:numRef>
          </c:yVal>
          <c:smooth val="0"/>
          <c:extLst>
            <c:ext xmlns:c16="http://schemas.microsoft.com/office/drawing/2014/chart" uri="{C3380CC4-5D6E-409C-BE32-E72D297353CC}">
              <c16:uniqueId val="{00000002-9C65-41F8-8634-43A598626E7B}"/>
            </c:ext>
          </c:extLst>
        </c:ser>
        <c:ser>
          <c:idx val="3"/>
          <c:order val="3"/>
          <c:tx>
            <c:v>H2</c:v>
          </c:tx>
          <c:spPr>
            <a:ln w="25400" cap="rnd">
              <a:noFill/>
              <a:round/>
            </a:ln>
            <a:effectLst/>
          </c:spPr>
          <c:marker>
            <c:symbol val="circle"/>
            <c:size val="5"/>
            <c:spPr>
              <a:solidFill>
                <a:schemeClr val="accent4"/>
              </a:solidFill>
              <a:ln w="9525">
                <a:solidFill>
                  <a:schemeClr val="accent4"/>
                </a:solidFill>
              </a:ln>
              <a:effectLst/>
            </c:spPr>
          </c:marker>
          <c:xVal>
            <c:strRef>
              <c:f>'[36]Figure 28'!$J$17:$J$31</c:f>
              <c:strCache>
                <c:ptCount val="15"/>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strCache>
            </c:strRef>
          </c:xVal>
          <c:yVal>
            <c:numRef>
              <c:f>'[36]Figure 28'!$H$17:$H$31</c:f>
              <c:numCache>
                <c:formatCode>General</c:formatCode>
                <c:ptCount val="15"/>
                <c:pt idx="0">
                  <c:v>9.27</c:v>
                </c:pt>
                <c:pt idx="1">
                  <c:v>0</c:v>
                </c:pt>
                <c:pt idx="2">
                  <c:v>0.92</c:v>
                </c:pt>
                <c:pt idx="3">
                  <c:v>6.84</c:v>
                </c:pt>
                <c:pt idx="4">
                  <c:v>3.46</c:v>
                </c:pt>
                <c:pt idx="5">
                  <c:v>0</c:v>
                </c:pt>
                <c:pt idx="6">
                  <c:v>1.2</c:v>
                </c:pt>
                <c:pt idx="7">
                  <c:v>1.96</c:v>
                </c:pt>
                <c:pt idx="8">
                  <c:v>0.21</c:v>
                </c:pt>
                <c:pt idx="9">
                  <c:v>2.78</c:v>
                </c:pt>
                <c:pt idx="10">
                  <c:v>2.66</c:v>
                </c:pt>
                <c:pt idx="11">
                  <c:v>2.04</c:v>
                </c:pt>
                <c:pt idx="12">
                  <c:v>1.77</c:v>
                </c:pt>
                <c:pt idx="13">
                  <c:v>0</c:v>
                </c:pt>
                <c:pt idx="14">
                  <c:v>2.35</c:v>
                </c:pt>
              </c:numCache>
            </c:numRef>
          </c:yVal>
          <c:smooth val="0"/>
          <c:extLst>
            <c:ext xmlns:c16="http://schemas.microsoft.com/office/drawing/2014/chart" uri="{C3380CC4-5D6E-409C-BE32-E72D297353CC}">
              <c16:uniqueId val="{00000003-9C65-41F8-8634-43A598626E7B}"/>
            </c:ext>
          </c:extLst>
        </c:ser>
        <c:ser>
          <c:idx val="4"/>
          <c:order val="4"/>
          <c:tx>
            <c:v>L1</c:v>
          </c:tx>
          <c:spPr>
            <a:ln w="25400" cap="rnd">
              <a:noFill/>
              <a:round/>
            </a:ln>
            <a:effectLst/>
          </c:spPr>
          <c:marker>
            <c:symbol val="circle"/>
            <c:size val="5"/>
            <c:spPr>
              <a:solidFill>
                <a:schemeClr val="accent2"/>
              </a:solidFill>
              <a:ln w="9525">
                <a:noFill/>
              </a:ln>
              <a:effectLst/>
            </c:spPr>
          </c:marker>
          <c:xVal>
            <c:strRef>
              <c:f>'[36]Figure 28'!$J$32:$J$36</c:f>
              <c:strCache>
                <c:ptCount val="5"/>
                <c:pt idx="0">
                  <c:v>7</c:v>
                </c:pt>
                <c:pt idx="1">
                  <c:v>7</c:v>
                </c:pt>
                <c:pt idx="2">
                  <c:v>7</c:v>
                </c:pt>
                <c:pt idx="3">
                  <c:v>7</c:v>
                </c:pt>
                <c:pt idx="4">
                  <c:v>7</c:v>
                </c:pt>
              </c:strCache>
            </c:strRef>
          </c:xVal>
          <c:yVal>
            <c:numRef>
              <c:f>'[36]Figure 28'!$H$32:$H$36</c:f>
              <c:numCache>
                <c:formatCode>General</c:formatCode>
                <c:ptCount val="5"/>
                <c:pt idx="0">
                  <c:v>21.03</c:v>
                </c:pt>
                <c:pt idx="1">
                  <c:v>32.880000000000003</c:v>
                </c:pt>
                <c:pt idx="2">
                  <c:v>6.9</c:v>
                </c:pt>
                <c:pt idx="3">
                  <c:v>35.5</c:v>
                </c:pt>
                <c:pt idx="4">
                  <c:v>6.97</c:v>
                </c:pt>
              </c:numCache>
            </c:numRef>
          </c:yVal>
          <c:smooth val="0"/>
          <c:extLst>
            <c:ext xmlns:c16="http://schemas.microsoft.com/office/drawing/2014/chart" uri="{C3380CC4-5D6E-409C-BE32-E72D297353CC}">
              <c16:uniqueId val="{00000004-9C65-41F8-8634-43A598626E7B}"/>
            </c:ext>
          </c:extLst>
        </c:ser>
        <c:ser>
          <c:idx val="5"/>
          <c:order val="5"/>
          <c:tx>
            <c:v>L2</c:v>
          </c:tx>
          <c:spPr>
            <a:ln w="25400" cap="rnd">
              <a:noFill/>
              <a:round/>
            </a:ln>
            <a:effectLst/>
          </c:spPr>
          <c:marker>
            <c:symbol val="circle"/>
            <c:size val="5"/>
            <c:spPr>
              <a:solidFill>
                <a:schemeClr val="accent4"/>
              </a:solidFill>
              <a:ln w="9525">
                <a:noFill/>
              </a:ln>
              <a:effectLst/>
            </c:spPr>
          </c:marker>
          <c:xVal>
            <c:strRef>
              <c:f>'[36]Figure 28'!$J$37:$J$41</c:f>
              <c:strCache>
                <c:ptCount val="5"/>
                <c:pt idx="0">
                  <c:v>8</c:v>
                </c:pt>
                <c:pt idx="1">
                  <c:v>8</c:v>
                </c:pt>
                <c:pt idx="2">
                  <c:v>8</c:v>
                </c:pt>
                <c:pt idx="3">
                  <c:v>8</c:v>
                </c:pt>
                <c:pt idx="4">
                  <c:v>8</c:v>
                </c:pt>
              </c:strCache>
            </c:strRef>
          </c:xVal>
          <c:yVal>
            <c:numRef>
              <c:f>'[36]Figure 28'!$H$37:$H$41</c:f>
              <c:numCache>
                <c:formatCode>General</c:formatCode>
                <c:ptCount val="5"/>
                <c:pt idx="0">
                  <c:v>22.64</c:v>
                </c:pt>
                <c:pt idx="1">
                  <c:v>19.190000000000001</c:v>
                </c:pt>
                <c:pt idx="2">
                  <c:v>12.32</c:v>
                </c:pt>
                <c:pt idx="3">
                  <c:v>11.07</c:v>
                </c:pt>
                <c:pt idx="4">
                  <c:v>1.98</c:v>
                </c:pt>
              </c:numCache>
            </c:numRef>
          </c:yVal>
          <c:smooth val="0"/>
          <c:extLst>
            <c:ext xmlns:c16="http://schemas.microsoft.com/office/drawing/2014/chart" uri="{C3380CC4-5D6E-409C-BE32-E72D297353CC}">
              <c16:uniqueId val="{00000005-9C65-41F8-8634-43A598626E7B}"/>
            </c:ext>
          </c:extLst>
        </c:ser>
        <c:ser>
          <c:idx val="6"/>
          <c:order val="6"/>
          <c:tx>
            <c:v>LM1</c:v>
          </c:tx>
          <c:spPr>
            <a:ln w="25400" cap="rnd">
              <a:noFill/>
              <a:round/>
            </a:ln>
            <a:effectLst/>
          </c:spPr>
          <c:marker>
            <c:symbol val="circle"/>
            <c:size val="5"/>
            <c:spPr>
              <a:solidFill>
                <a:schemeClr val="accent2"/>
              </a:solidFill>
              <a:ln w="9525">
                <a:noFill/>
              </a:ln>
              <a:effectLst/>
            </c:spPr>
          </c:marker>
          <c:xVal>
            <c:strRef>
              <c:f>'[36]Figure 28'!$J$42:$J$67</c:f>
              <c:strCache>
                <c:ptCount val="26"/>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strCache>
            </c:strRef>
          </c:xVal>
          <c:yVal>
            <c:numRef>
              <c:f>'[36]Figure 28'!$H$42:$H$67</c:f>
              <c:numCache>
                <c:formatCode>General</c:formatCode>
                <c:ptCount val="26"/>
                <c:pt idx="0">
                  <c:v>47.7</c:v>
                </c:pt>
                <c:pt idx="1">
                  <c:v>0.88</c:v>
                </c:pt>
                <c:pt idx="2">
                  <c:v>10.65</c:v>
                </c:pt>
                <c:pt idx="3">
                  <c:v>69.36</c:v>
                </c:pt>
                <c:pt idx="4">
                  <c:v>25.29</c:v>
                </c:pt>
                <c:pt idx="5">
                  <c:v>17.38</c:v>
                </c:pt>
                <c:pt idx="6">
                  <c:v>6.72</c:v>
                </c:pt>
                <c:pt idx="7">
                  <c:v>18.739999999999998</c:v>
                </c:pt>
                <c:pt idx="8">
                  <c:v>22.66</c:v>
                </c:pt>
                <c:pt idx="9">
                  <c:v>26.36</c:v>
                </c:pt>
                <c:pt idx="10">
                  <c:v>56.58</c:v>
                </c:pt>
                <c:pt idx="11">
                  <c:v>37.299999999999997</c:v>
                </c:pt>
                <c:pt idx="12">
                  <c:v>14.63</c:v>
                </c:pt>
                <c:pt idx="13">
                  <c:v>33.729999999999997</c:v>
                </c:pt>
                <c:pt idx="14">
                  <c:v>37.25</c:v>
                </c:pt>
                <c:pt idx="15">
                  <c:v>14.45</c:v>
                </c:pt>
                <c:pt idx="16">
                  <c:v>30.84</c:v>
                </c:pt>
                <c:pt idx="17">
                  <c:v>17.22</c:v>
                </c:pt>
                <c:pt idx="18">
                  <c:v>20.84</c:v>
                </c:pt>
                <c:pt idx="19">
                  <c:v>44.2</c:v>
                </c:pt>
                <c:pt idx="20">
                  <c:v>10.33</c:v>
                </c:pt>
                <c:pt idx="21">
                  <c:v>49.34</c:v>
                </c:pt>
                <c:pt idx="22">
                  <c:v>6.01</c:v>
                </c:pt>
                <c:pt idx="23">
                  <c:v>26.13</c:v>
                </c:pt>
                <c:pt idx="24">
                  <c:v>6.57</c:v>
                </c:pt>
                <c:pt idx="25">
                  <c:v>14.69</c:v>
                </c:pt>
              </c:numCache>
            </c:numRef>
          </c:yVal>
          <c:smooth val="0"/>
          <c:extLst>
            <c:ext xmlns:c16="http://schemas.microsoft.com/office/drawing/2014/chart" uri="{C3380CC4-5D6E-409C-BE32-E72D297353CC}">
              <c16:uniqueId val="{00000006-9C65-41F8-8634-43A598626E7B}"/>
            </c:ext>
          </c:extLst>
        </c:ser>
        <c:ser>
          <c:idx val="7"/>
          <c:order val="7"/>
          <c:tx>
            <c:v>LM2</c:v>
          </c:tx>
          <c:spPr>
            <a:ln w="25400" cap="rnd">
              <a:noFill/>
              <a:round/>
            </a:ln>
            <a:effectLst/>
          </c:spPr>
          <c:marker>
            <c:symbol val="circle"/>
            <c:size val="5"/>
            <c:spPr>
              <a:solidFill>
                <a:schemeClr val="accent4"/>
              </a:solidFill>
              <a:ln w="9525">
                <a:noFill/>
              </a:ln>
              <a:effectLst/>
            </c:spPr>
          </c:marker>
          <c:xVal>
            <c:strRef>
              <c:f>'[36]Figure 28'!$J$68:$J$93</c:f>
              <c:strCache>
                <c:ptCount val="26"/>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strCache>
            </c:strRef>
          </c:xVal>
          <c:yVal>
            <c:numRef>
              <c:f>'[36]Figure 28'!$H$68:$H$93</c:f>
              <c:numCache>
                <c:formatCode>General</c:formatCode>
                <c:ptCount val="26"/>
                <c:pt idx="0">
                  <c:v>22.99</c:v>
                </c:pt>
                <c:pt idx="1">
                  <c:v>0.3</c:v>
                </c:pt>
                <c:pt idx="2">
                  <c:v>9.1</c:v>
                </c:pt>
                <c:pt idx="3">
                  <c:v>27.09</c:v>
                </c:pt>
                <c:pt idx="4">
                  <c:v>19.850000000000001</c:v>
                </c:pt>
                <c:pt idx="5">
                  <c:v>4.93</c:v>
                </c:pt>
                <c:pt idx="6">
                  <c:v>7.59</c:v>
                </c:pt>
                <c:pt idx="7">
                  <c:v>16.96</c:v>
                </c:pt>
                <c:pt idx="8">
                  <c:v>27.23</c:v>
                </c:pt>
                <c:pt idx="9">
                  <c:v>23.86</c:v>
                </c:pt>
                <c:pt idx="10">
                  <c:v>31.41</c:v>
                </c:pt>
                <c:pt idx="11">
                  <c:v>40.29</c:v>
                </c:pt>
                <c:pt idx="12">
                  <c:v>7.27</c:v>
                </c:pt>
                <c:pt idx="13">
                  <c:v>24.69</c:v>
                </c:pt>
                <c:pt idx="14">
                  <c:v>29.62</c:v>
                </c:pt>
                <c:pt idx="15">
                  <c:v>6.17</c:v>
                </c:pt>
                <c:pt idx="16">
                  <c:v>15.9</c:v>
                </c:pt>
                <c:pt idx="17">
                  <c:v>8.33</c:v>
                </c:pt>
                <c:pt idx="18">
                  <c:v>6.89</c:v>
                </c:pt>
                <c:pt idx="19">
                  <c:v>9.85</c:v>
                </c:pt>
                <c:pt idx="20">
                  <c:v>11.91</c:v>
                </c:pt>
                <c:pt idx="21">
                  <c:v>37.369999999999997</c:v>
                </c:pt>
                <c:pt idx="22">
                  <c:v>5.94</c:v>
                </c:pt>
                <c:pt idx="23">
                  <c:v>31.07</c:v>
                </c:pt>
                <c:pt idx="24">
                  <c:v>1.07</c:v>
                </c:pt>
                <c:pt idx="25">
                  <c:v>9.59</c:v>
                </c:pt>
              </c:numCache>
            </c:numRef>
          </c:yVal>
          <c:smooth val="0"/>
          <c:extLst>
            <c:ext xmlns:c16="http://schemas.microsoft.com/office/drawing/2014/chart" uri="{C3380CC4-5D6E-409C-BE32-E72D297353CC}">
              <c16:uniqueId val="{00000007-9C65-41F8-8634-43A598626E7B}"/>
            </c:ext>
          </c:extLst>
        </c:ser>
        <c:ser>
          <c:idx val="8"/>
          <c:order val="8"/>
          <c:tx>
            <c:v>UM1</c:v>
          </c:tx>
          <c:spPr>
            <a:ln w="25400" cap="rnd">
              <a:noFill/>
              <a:round/>
            </a:ln>
            <a:effectLst/>
          </c:spPr>
          <c:marker>
            <c:symbol val="circle"/>
            <c:size val="5"/>
            <c:spPr>
              <a:solidFill>
                <a:schemeClr val="accent2"/>
              </a:solidFill>
              <a:ln w="9525">
                <a:noFill/>
              </a:ln>
              <a:effectLst/>
            </c:spPr>
          </c:marker>
          <c:xVal>
            <c:strRef>
              <c:f>'[36]Figure 28'!$J$94:$J$122</c:f>
              <c:strCache>
                <c:ptCount val="29"/>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strCache>
            </c:strRef>
          </c:xVal>
          <c:yVal>
            <c:numRef>
              <c:f>'[36]Figure 28'!$H$94:$H$122</c:f>
              <c:numCache>
                <c:formatCode>General</c:formatCode>
                <c:ptCount val="29"/>
                <c:pt idx="0">
                  <c:v>20.399999999999999</c:v>
                </c:pt>
                <c:pt idx="1">
                  <c:v>8.6999999999999993</c:v>
                </c:pt>
                <c:pt idx="2">
                  <c:v>16.04</c:v>
                </c:pt>
                <c:pt idx="3">
                  <c:v>7.86</c:v>
                </c:pt>
                <c:pt idx="4">
                  <c:v>13</c:v>
                </c:pt>
                <c:pt idx="5">
                  <c:v>8.3699999999999992</c:v>
                </c:pt>
                <c:pt idx="6">
                  <c:v>2.2200000000000002</c:v>
                </c:pt>
                <c:pt idx="7">
                  <c:v>8.6999999999999993</c:v>
                </c:pt>
                <c:pt idx="8">
                  <c:v>1.72</c:v>
                </c:pt>
                <c:pt idx="9">
                  <c:v>4.34</c:v>
                </c:pt>
                <c:pt idx="10">
                  <c:v>1.43</c:v>
                </c:pt>
                <c:pt idx="11">
                  <c:v>11.29</c:v>
                </c:pt>
                <c:pt idx="12">
                  <c:v>30.62</c:v>
                </c:pt>
                <c:pt idx="13">
                  <c:v>37.270000000000003</c:v>
                </c:pt>
                <c:pt idx="14">
                  <c:v>12.68</c:v>
                </c:pt>
                <c:pt idx="15">
                  <c:v>25.61</c:v>
                </c:pt>
                <c:pt idx="16">
                  <c:v>8.18</c:v>
                </c:pt>
                <c:pt idx="17">
                  <c:v>19.170000000000002</c:v>
                </c:pt>
                <c:pt idx="18">
                  <c:v>28.21</c:v>
                </c:pt>
                <c:pt idx="19">
                  <c:v>17.600000000000001</c:v>
                </c:pt>
                <c:pt idx="20">
                  <c:v>30.3</c:v>
                </c:pt>
                <c:pt idx="21">
                  <c:v>17.02</c:v>
                </c:pt>
                <c:pt idx="22">
                  <c:v>9.34</c:v>
                </c:pt>
                <c:pt idx="23">
                  <c:v>31.52</c:v>
                </c:pt>
                <c:pt idx="24">
                  <c:v>15.88</c:v>
                </c:pt>
                <c:pt idx="25">
                  <c:v>14.22</c:v>
                </c:pt>
                <c:pt idx="26">
                  <c:v>8.9499999999999993</c:v>
                </c:pt>
                <c:pt idx="27">
                  <c:v>4.8600000000000003</c:v>
                </c:pt>
                <c:pt idx="28">
                  <c:v>4.67</c:v>
                </c:pt>
              </c:numCache>
            </c:numRef>
          </c:yVal>
          <c:smooth val="0"/>
          <c:extLst>
            <c:ext xmlns:c16="http://schemas.microsoft.com/office/drawing/2014/chart" uri="{C3380CC4-5D6E-409C-BE32-E72D297353CC}">
              <c16:uniqueId val="{00000008-9C65-41F8-8634-43A598626E7B}"/>
            </c:ext>
          </c:extLst>
        </c:ser>
        <c:ser>
          <c:idx val="9"/>
          <c:order val="9"/>
          <c:tx>
            <c:v>UM2</c:v>
          </c:tx>
          <c:spPr>
            <a:ln w="25400" cap="rnd">
              <a:noFill/>
              <a:round/>
            </a:ln>
            <a:effectLst/>
          </c:spPr>
          <c:marker>
            <c:symbol val="circle"/>
            <c:size val="5"/>
            <c:spPr>
              <a:solidFill>
                <a:schemeClr val="accent4"/>
              </a:solidFill>
              <a:ln w="9525">
                <a:noFill/>
              </a:ln>
              <a:effectLst/>
            </c:spPr>
          </c:marker>
          <c:xVal>
            <c:strRef>
              <c:f>'[36]Figure 28'!$J$123:$J$151</c:f>
              <c:strCache>
                <c:ptCount val="29"/>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strCache>
            </c:strRef>
          </c:xVal>
          <c:yVal>
            <c:numRef>
              <c:f>'[36]Figure 28'!$H$123:$H$151</c:f>
              <c:numCache>
                <c:formatCode>General</c:formatCode>
                <c:ptCount val="29"/>
                <c:pt idx="0">
                  <c:v>36.1</c:v>
                </c:pt>
                <c:pt idx="1">
                  <c:v>1.45</c:v>
                </c:pt>
                <c:pt idx="2">
                  <c:v>12.06</c:v>
                </c:pt>
                <c:pt idx="3">
                  <c:v>4.91</c:v>
                </c:pt>
                <c:pt idx="4">
                  <c:v>3.51</c:v>
                </c:pt>
                <c:pt idx="5">
                  <c:v>6.14</c:v>
                </c:pt>
                <c:pt idx="6">
                  <c:v>2.75</c:v>
                </c:pt>
                <c:pt idx="7">
                  <c:v>5.6</c:v>
                </c:pt>
                <c:pt idx="8">
                  <c:v>5.94</c:v>
                </c:pt>
                <c:pt idx="9">
                  <c:v>3.12</c:v>
                </c:pt>
                <c:pt idx="10">
                  <c:v>1</c:v>
                </c:pt>
                <c:pt idx="11">
                  <c:v>2.84</c:v>
                </c:pt>
                <c:pt idx="12">
                  <c:v>20.34</c:v>
                </c:pt>
                <c:pt idx="13">
                  <c:v>50.47</c:v>
                </c:pt>
                <c:pt idx="14">
                  <c:v>2.5</c:v>
                </c:pt>
                <c:pt idx="15">
                  <c:v>11.59</c:v>
                </c:pt>
                <c:pt idx="16">
                  <c:v>3.16</c:v>
                </c:pt>
                <c:pt idx="17">
                  <c:v>21.79</c:v>
                </c:pt>
                <c:pt idx="18">
                  <c:v>0.43</c:v>
                </c:pt>
                <c:pt idx="19">
                  <c:v>15.82</c:v>
                </c:pt>
                <c:pt idx="20">
                  <c:v>7.11</c:v>
                </c:pt>
                <c:pt idx="21">
                  <c:v>8</c:v>
                </c:pt>
                <c:pt idx="22">
                  <c:v>9.56</c:v>
                </c:pt>
                <c:pt idx="23">
                  <c:v>16.079999999999998</c:v>
                </c:pt>
                <c:pt idx="24">
                  <c:v>7.6</c:v>
                </c:pt>
                <c:pt idx="25">
                  <c:v>26.8</c:v>
                </c:pt>
                <c:pt idx="26">
                  <c:v>2.04</c:v>
                </c:pt>
                <c:pt idx="27">
                  <c:v>12.65</c:v>
                </c:pt>
                <c:pt idx="28">
                  <c:v>1.36</c:v>
                </c:pt>
              </c:numCache>
            </c:numRef>
          </c:yVal>
          <c:smooth val="0"/>
          <c:extLst>
            <c:ext xmlns:c16="http://schemas.microsoft.com/office/drawing/2014/chart" uri="{C3380CC4-5D6E-409C-BE32-E72D297353CC}">
              <c16:uniqueId val="{00000009-9C65-41F8-8634-43A598626E7B}"/>
            </c:ext>
          </c:extLst>
        </c:ser>
        <c:dLbls>
          <c:showLegendKey val="0"/>
          <c:showVal val="0"/>
          <c:showCatName val="0"/>
          <c:showSerName val="0"/>
          <c:showPercent val="0"/>
          <c:showBubbleSize val="0"/>
        </c:dLbls>
        <c:axId val="403361903"/>
        <c:axId val="399705359"/>
      </c:scatterChart>
      <c:catAx>
        <c:axId val="40336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05359"/>
        <c:crosses val="autoZero"/>
        <c:auto val="1"/>
        <c:lblAlgn val="ctr"/>
        <c:lblOffset val="100"/>
        <c:noMultiLvlLbl val="0"/>
      </c:catAx>
      <c:valAx>
        <c:axId val="399705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AT"/>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6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Number of countries with</a:t>
            </a:r>
            <a:r>
              <a:rPr lang="en-US" sz="1800" baseline="0"/>
              <a:t> fully and partially compliant NHRIs, 2000 - 2025</a:t>
            </a:r>
            <a:endParaRPr lang="en-US" sz="1800"/>
          </a:p>
        </c:rich>
      </c:tx>
      <c:layout>
        <c:manualLayout>
          <c:xMode val="edge"/>
          <c:yMode val="edge"/>
          <c:x val="8.9331662171103735E-2"/>
          <c:y val="2.883766546226584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50927802735444"/>
          <c:y val="0.13612800912462966"/>
          <c:w val="0.67986404550489588"/>
          <c:h val="0.74814789900758927"/>
        </c:manualLayout>
      </c:layout>
      <c:areaChart>
        <c:grouping val="stacked"/>
        <c:varyColors val="0"/>
        <c:ser>
          <c:idx val="0"/>
          <c:order val="0"/>
          <c:tx>
            <c:strRef>
              <c:f>'Figure29_16.a.1'!$A$28</c:f>
              <c:strCache>
                <c:ptCount val="1"/>
                <c:pt idx="0">
                  <c:v>Number of countries with fully compliant NHRIs (A status)</c:v>
                </c:pt>
              </c:strCache>
            </c:strRef>
          </c:tx>
          <c:spPr>
            <a:solidFill>
              <a:schemeClr val="accent2">
                <a:shade val="76000"/>
              </a:schemeClr>
            </a:solidFill>
            <a:ln>
              <a:noFill/>
            </a:ln>
            <a:effectLst/>
          </c:spPr>
          <c:cat>
            <c:numRef>
              <c:f>'Figure29_16.a.1'!$B$27:$G$27</c:f>
              <c:numCache>
                <c:formatCode>General</c:formatCode>
                <c:ptCount val="6"/>
                <c:pt idx="0">
                  <c:v>2000</c:v>
                </c:pt>
                <c:pt idx="1">
                  <c:v>2005</c:v>
                </c:pt>
                <c:pt idx="2">
                  <c:v>2010</c:v>
                </c:pt>
                <c:pt idx="3">
                  <c:v>2015</c:v>
                </c:pt>
                <c:pt idx="4">
                  <c:v>2020</c:v>
                </c:pt>
                <c:pt idx="5">
                  <c:v>2025</c:v>
                </c:pt>
              </c:numCache>
            </c:numRef>
          </c:cat>
          <c:val>
            <c:numRef>
              <c:f>'Figure29_16.a.1'!$B$28:$G$28</c:f>
              <c:numCache>
                <c:formatCode>General</c:formatCode>
                <c:ptCount val="6"/>
                <c:pt idx="0">
                  <c:v>32</c:v>
                </c:pt>
                <c:pt idx="1">
                  <c:v>55</c:v>
                </c:pt>
                <c:pt idx="2">
                  <c:v>65</c:v>
                </c:pt>
                <c:pt idx="3">
                  <c:v>70</c:v>
                </c:pt>
                <c:pt idx="4">
                  <c:v>82</c:v>
                </c:pt>
                <c:pt idx="5">
                  <c:v>89</c:v>
                </c:pt>
              </c:numCache>
            </c:numRef>
          </c:val>
          <c:extLst>
            <c:ext xmlns:c16="http://schemas.microsoft.com/office/drawing/2014/chart" uri="{C3380CC4-5D6E-409C-BE32-E72D297353CC}">
              <c16:uniqueId val="{00000000-4C94-4F9D-B850-7A5FDBDB1054}"/>
            </c:ext>
          </c:extLst>
        </c:ser>
        <c:ser>
          <c:idx val="1"/>
          <c:order val="1"/>
          <c:tx>
            <c:strRef>
              <c:f>'Figure29_16.a.1'!$A$29</c:f>
              <c:strCache>
                <c:ptCount val="1"/>
                <c:pt idx="0">
                  <c:v>Number of countries with partially compliant NHRIs (B status)</c:v>
                </c:pt>
              </c:strCache>
            </c:strRef>
          </c:tx>
          <c:spPr>
            <a:solidFill>
              <a:schemeClr val="accent2">
                <a:tint val="77000"/>
              </a:schemeClr>
            </a:solidFill>
            <a:ln>
              <a:noFill/>
            </a:ln>
            <a:effectLst/>
          </c:spPr>
          <c:cat>
            <c:numRef>
              <c:f>'Figure29_16.a.1'!$B$27:$G$27</c:f>
              <c:numCache>
                <c:formatCode>General</c:formatCode>
                <c:ptCount val="6"/>
                <c:pt idx="0">
                  <c:v>2000</c:v>
                </c:pt>
                <c:pt idx="1">
                  <c:v>2005</c:v>
                </c:pt>
                <c:pt idx="2">
                  <c:v>2010</c:v>
                </c:pt>
                <c:pt idx="3">
                  <c:v>2015</c:v>
                </c:pt>
                <c:pt idx="4">
                  <c:v>2020</c:v>
                </c:pt>
                <c:pt idx="5">
                  <c:v>2025</c:v>
                </c:pt>
              </c:numCache>
            </c:numRef>
          </c:cat>
          <c:val>
            <c:numRef>
              <c:f>'Figure29_16.a.1'!$B$29:$G$29</c:f>
              <c:numCache>
                <c:formatCode>General</c:formatCode>
                <c:ptCount val="6"/>
                <c:pt idx="0">
                  <c:v>8</c:v>
                </c:pt>
                <c:pt idx="1">
                  <c:v>9</c:v>
                </c:pt>
                <c:pt idx="2">
                  <c:v>15</c:v>
                </c:pt>
                <c:pt idx="3">
                  <c:v>28</c:v>
                </c:pt>
                <c:pt idx="4">
                  <c:v>31</c:v>
                </c:pt>
                <c:pt idx="5">
                  <c:v>26</c:v>
                </c:pt>
              </c:numCache>
            </c:numRef>
          </c:val>
          <c:extLst>
            <c:ext xmlns:c16="http://schemas.microsoft.com/office/drawing/2014/chart" uri="{C3380CC4-5D6E-409C-BE32-E72D297353CC}">
              <c16:uniqueId val="{00000001-4C94-4F9D-B850-7A5FDBDB1054}"/>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axId val="724581088"/>
        <c:axId val="724582048"/>
      </c:areaChart>
      <c:catAx>
        <c:axId val="72458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endParaRPr lang="en-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H"/>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82048"/>
        <c:crosses val="autoZero"/>
        <c:auto val="1"/>
        <c:lblAlgn val="ctr"/>
        <c:lblOffset val="100"/>
        <c:noMultiLvlLbl val="0"/>
      </c:catAx>
      <c:valAx>
        <c:axId val="724582048"/>
        <c:scaling>
          <c:orientation val="minMax"/>
          <c:max val="193"/>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Number of countries</a:t>
                </a:r>
              </a:p>
            </c:rich>
          </c:tx>
          <c:layout>
            <c:manualLayout>
              <c:xMode val="edge"/>
              <c:yMode val="edge"/>
              <c:x val="1.3467916919091423E-2"/>
              <c:y val="0.3282089640199803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81088"/>
        <c:crosses val="autoZero"/>
        <c:crossBetween val="midCat"/>
      </c:valAx>
      <c:spPr>
        <a:noFill/>
        <a:ln>
          <a:noFill/>
        </a:ln>
        <a:effectLst/>
      </c:spPr>
    </c:plotArea>
    <c:legend>
      <c:legendPos val="r"/>
      <c:layout>
        <c:manualLayout>
          <c:xMode val="edge"/>
          <c:yMode val="edge"/>
          <c:x val="0.81418089539602589"/>
          <c:y val="0.32183874860180883"/>
          <c:w val="0.16260365579954947"/>
          <c:h val="0.5356308811089568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j-lt"/>
                <a:ea typeface="+mn-ea"/>
                <a:cs typeface="+mn-cs"/>
              </a:defRPr>
            </a:pPr>
            <a:r>
              <a:rPr lang="en-GB" sz="2400"/>
              <a:t>Women representation</a:t>
            </a:r>
            <a:r>
              <a:rPr lang="en-GB" sz="2400" baseline="0"/>
              <a:t> in parliaments and committees</a:t>
            </a:r>
            <a:endParaRPr lang="en-GB"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j-lt"/>
              <a:ea typeface="+mn-ea"/>
              <a:cs typeface="+mn-cs"/>
            </a:defRPr>
          </a:pPr>
          <a:endParaRPr lang="en-GB"/>
        </a:p>
      </c:txPr>
    </c:title>
    <c:autoTitleDeleted val="0"/>
    <c:plotArea>
      <c:layout/>
      <c:lineChart>
        <c:grouping val="standard"/>
        <c:varyColors val="0"/>
        <c:ser>
          <c:idx val="1"/>
          <c:order val="0"/>
          <c:tx>
            <c:strRef>
              <c:f>'Figure32_16.7.1a'!$B$27</c:f>
              <c:strCache>
                <c:ptCount val="1"/>
                <c:pt idx="0">
                  <c:v>MPs</c:v>
                </c:pt>
              </c:strCache>
            </c:strRef>
          </c:tx>
          <c:spPr>
            <a:ln w="28575" cap="rnd">
              <a:solidFill>
                <a:srgbClr val="96158A"/>
              </a:solidFill>
              <a:round/>
            </a:ln>
            <a:effectLst/>
          </c:spPr>
          <c:marker>
            <c:symbol val="diamond"/>
            <c:size val="6"/>
            <c:spPr>
              <a:solidFill>
                <a:srgbClr val="96158A"/>
              </a:solidFill>
              <a:ln w="9525">
                <a:solidFill>
                  <a:srgbClr val="96158A"/>
                </a:solidFill>
              </a:ln>
              <a:effectLst/>
            </c:spPr>
          </c:marker>
          <c:cat>
            <c:numRef>
              <c:f>'Figure32_16.7.1a'!$A$28:$A$34</c:f>
              <c:numCache>
                <c:formatCode>General</c:formatCode>
                <c:ptCount val="7"/>
                <c:pt idx="0">
                  <c:v>2020</c:v>
                </c:pt>
                <c:pt idx="1">
                  <c:v>2021</c:v>
                </c:pt>
                <c:pt idx="2">
                  <c:v>2022</c:v>
                </c:pt>
                <c:pt idx="3">
                  <c:v>2023</c:v>
                </c:pt>
                <c:pt idx="4">
                  <c:v>2024</c:v>
                </c:pt>
                <c:pt idx="5">
                  <c:v>2025</c:v>
                </c:pt>
                <c:pt idx="6">
                  <c:v>2026</c:v>
                </c:pt>
              </c:numCache>
            </c:numRef>
          </c:cat>
          <c:val>
            <c:numRef>
              <c:f>'Figure32_16.7.1a'!$B$28:$B$34</c:f>
              <c:numCache>
                <c:formatCode>0.0%</c:formatCode>
                <c:ptCount val="7"/>
                <c:pt idx="0">
                  <c:v>0.249</c:v>
                </c:pt>
                <c:pt idx="1">
                  <c:v>0.255</c:v>
                </c:pt>
                <c:pt idx="2">
                  <c:v>0.26100000000000001</c:v>
                </c:pt>
                <c:pt idx="3">
                  <c:v>0.26500000000000001</c:v>
                </c:pt>
                <c:pt idx="4">
                  <c:v>0.26900000000000002</c:v>
                </c:pt>
                <c:pt idx="5">
                  <c:v>0.27200000000000002</c:v>
                </c:pt>
                <c:pt idx="6">
                  <c:v>0.27500000000000002</c:v>
                </c:pt>
              </c:numCache>
            </c:numRef>
          </c:val>
          <c:smooth val="0"/>
          <c:extLst>
            <c:ext xmlns:c16="http://schemas.microsoft.com/office/drawing/2014/chart" uri="{C3380CC4-5D6E-409C-BE32-E72D297353CC}">
              <c16:uniqueId val="{00000000-B8D5-44C3-990C-629E109D5258}"/>
            </c:ext>
          </c:extLst>
        </c:ser>
        <c:ser>
          <c:idx val="2"/>
          <c:order val="1"/>
          <c:tx>
            <c:strRef>
              <c:f>'Figure32_16.7.1a'!$C$27</c:f>
              <c:strCache>
                <c:ptCount val="1"/>
                <c:pt idx="0">
                  <c:v>Speakers</c:v>
                </c:pt>
              </c:strCache>
            </c:strRef>
          </c:tx>
          <c:spPr>
            <a:ln w="28575" cap="rnd">
              <a:solidFill>
                <a:srgbClr val="96158A">
                  <a:alpha val="70000"/>
                </a:srgbClr>
              </a:solidFill>
              <a:round/>
            </a:ln>
            <a:effectLst/>
          </c:spPr>
          <c:marker>
            <c:symbol val="diamond"/>
            <c:size val="6"/>
            <c:spPr>
              <a:solidFill>
                <a:srgbClr val="96158A">
                  <a:alpha val="70000"/>
                </a:srgbClr>
              </a:solidFill>
              <a:ln w="9525">
                <a:solidFill>
                  <a:srgbClr val="96158A">
                    <a:alpha val="70000"/>
                  </a:srgbClr>
                </a:solidFill>
              </a:ln>
              <a:effectLst/>
            </c:spPr>
          </c:marker>
          <c:cat>
            <c:numRef>
              <c:f>'Figure32_16.7.1a'!$A$28:$A$34</c:f>
              <c:numCache>
                <c:formatCode>General</c:formatCode>
                <c:ptCount val="7"/>
                <c:pt idx="0">
                  <c:v>2020</c:v>
                </c:pt>
                <c:pt idx="1">
                  <c:v>2021</c:v>
                </c:pt>
                <c:pt idx="2">
                  <c:v>2022</c:v>
                </c:pt>
                <c:pt idx="3">
                  <c:v>2023</c:v>
                </c:pt>
                <c:pt idx="4">
                  <c:v>2024</c:v>
                </c:pt>
                <c:pt idx="5">
                  <c:v>2025</c:v>
                </c:pt>
                <c:pt idx="6">
                  <c:v>2026</c:v>
                </c:pt>
              </c:numCache>
            </c:numRef>
          </c:cat>
          <c:val>
            <c:numRef>
              <c:f>'Figure32_16.7.1a'!$C$28:$C$34</c:f>
              <c:numCache>
                <c:formatCode>0.0%</c:formatCode>
                <c:ptCount val="7"/>
                <c:pt idx="0">
                  <c:v>0.20499999999999999</c:v>
                </c:pt>
                <c:pt idx="1">
                  <c:v>0.20899999999999999</c:v>
                </c:pt>
                <c:pt idx="2">
                  <c:v>0.22</c:v>
                </c:pt>
                <c:pt idx="3">
                  <c:v>0.22700000000000001</c:v>
                </c:pt>
                <c:pt idx="4">
                  <c:v>0.23799999999999999</c:v>
                </c:pt>
                <c:pt idx="5">
                  <c:v>0.23699999999999999</c:v>
                </c:pt>
                <c:pt idx="6">
                  <c:v>0.19900000000000001</c:v>
                </c:pt>
              </c:numCache>
            </c:numRef>
          </c:val>
          <c:smooth val="0"/>
          <c:extLst>
            <c:ext xmlns:c16="http://schemas.microsoft.com/office/drawing/2014/chart" uri="{C3380CC4-5D6E-409C-BE32-E72D297353CC}">
              <c16:uniqueId val="{00000001-B8D5-44C3-990C-629E109D5258}"/>
            </c:ext>
          </c:extLst>
        </c:ser>
        <c:ser>
          <c:idx val="3"/>
          <c:order val="2"/>
          <c:tx>
            <c:strRef>
              <c:f>'Figure32_16.7.1a'!$D$27</c:f>
              <c:strCache>
                <c:ptCount val="1"/>
                <c:pt idx="0">
                  <c:v>Defence committee chairs</c:v>
                </c:pt>
              </c:strCache>
            </c:strRef>
          </c:tx>
          <c:spPr>
            <a:ln w="25400" cap="rnd">
              <a:solidFill>
                <a:srgbClr val="00A8B4"/>
              </a:solidFill>
              <a:prstDash val="sysDash"/>
              <a:round/>
            </a:ln>
            <a:effectLst/>
          </c:spPr>
          <c:marker>
            <c:symbol val="circle"/>
            <c:size val="5"/>
            <c:spPr>
              <a:solidFill>
                <a:srgbClr val="00A8B4"/>
              </a:solidFill>
              <a:ln w="9525">
                <a:solidFill>
                  <a:srgbClr val="00A8B4"/>
                </a:solidFill>
              </a:ln>
              <a:effectLst/>
            </c:spPr>
          </c:marker>
          <c:cat>
            <c:numRef>
              <c:f>'Figure32_16.7.1a'!$A$28:$A$34</c:f>
              <c:numCache>
                <c:formatCode>General</c:formatCode>
                <c:ptCount val="7"/>
                <c:pt idx="0">
                  <c:v>2020</c:v>
                </c:pt>
                <c:pt idx="1">
                  <c:v>2021</c:v>
                </c:pt>
                <c:pt idx="2">
                  <c:v>2022</c:v>
                </c:pt>
                <c:pt idx="3">
                  <c:v>2023</c:v>
                </c:pt>
                <c:pt idx="4">
                  <c:v>2024</c:v>
                </c:pt>
                <c:pt idx="5">
                  <c:v>2025</c:v>
                </c:pt>
                <c:pt idx="6">
                  <c:v>2026</c:v>
                </c:pt>
              </c:numCache>
            </c:numRef>
          </c:cat>
          <c:val>
            <c:numRef>
              <c:f>'Figure32_16.7.1a'!$D$28:$D$34</c:f>
              <c:numCache>
                <c:formatCode>0.0%</c:formatCode>
                <c:ptCount val="7"/>
                <c:pt idx="0">
                  <c:v>0.10400000000000001</c:v>
                </c:pt>
                <c:pt idx="1">
                  <c:v>0.12</c:v>
                </c:pt>
                <c:pt idx="2">
                  <c:v>0.124</c:v>
                </c:pt>
                <c:pt idx="3">
                  <c:v>0.122</c:v>
                </c:pt>
                <c:pt idx="4">
                  <c:v>0.13200000000000001</c:v>
                </c:pt>
                <c:pt idx="5">
                  <c:v>0.14800000000000002</c:v>
                </c:pt>
                <c:pt idx="6">
                  <c:v>0.184</c:v>
                </c:pt>
              </c:numCache>
            </c:numRef>
          </c:val>
          <c:smooth val="0"/>
          <c:extLst>
            <c:ext xmlns:c16="http://schemas.microsoft.com/office/drawing/2014/chart" uri="{C3380CC4-5D6E-409C-BE32-E72D297353CC}">
              <c16:uniqueId val="{00000002-B8D5-44C3-990C-629E109D5258}"/>
            </c:ext>
          </c:extLst>
        </c:ser>
        <c:ser>
          <c:idx val="4"/>
          <c:order val="3"/>
          <c:tx>
            <c:strRef>
              <c:f>'Figure32_16.7.1a'!$E$27</c:f>
              <c:strCache>
                <c:ptCount val="1"/>
                <c:pt idx="0">
                  <c:v>Finance committee chairs</c:v>
                </c:pt>
              </c:strCache>
            </c:strRef>
          </c:tx>
          <c:spPr>
            <a:ln w="25400" cap="rnd">
              <a:solidFill>
                <a:srgbClr val="703D29"/>
              </a:solidFill>
              <a:prstDash val="sysDash"/>
              <a:round/>
            </a:ln>
            <a:effectLst/>
          </c:spPr>
          <c:marker>
            <c:symbol val="circle"/>
            <c:size val="5"/>
            <c:spPr>
              <a:solidFill>
                <a:srgbClr val="703D29"/>
              </a:solidFill>
              <a:ln w="9525">
                <a:solidFill>
                  <a:srgbClr val="703D29"/>
                </a:solidFill>
                <a:prstDash val="sysDash"/>
              </a:ln>
              <a:effectLst/>
            </c:spPr>
          </c:marker>
          <c:cat>
            <c:numRef>
              <c:f>'Figure32_16.7.1a'!$A$28:$A$34</c:f>
              <c:numCache>
                <c:formatCode>General</c:formatCode>
                <c:ptCount val="7"/>
                <c:pt idx="0">
                  <c:v>2020</c:v>
                </c:pt>
                <c:pt idx="1">
                  <c:v>2021</c:v>
                </c:pt>
                <c:pt idx="2">
                  <c:v>2022</c:v>
                </c:pt>
                <c:pt idx="3">
                  <c:v>2023</c:v>
                </c:pt>
                <c:pt idx="4">
                  <c:v>2024</c:v>
                </c:pt>
                <c:pt idx="5">
                  <c:v>2025</c:v>
                </c:pt>
                <c:pt idx="6">
                  <c:v>2026</c:v>
                </c:pt>
              </c:numCache>
            </c:numRef>
          </c:cat>
          <c:val>
            <c:numRef>
              <c:f>'Figure32_16.7.1a'!$E$28:$E$34</c:f>
              <c:numCache>
                <c:formatCode>0.0%</c:formatCode>
                <c:ptCount val="7"/>
                <c:pt idx="0">
                  <c:v>0.13100000000000001</c:v>
                </c:pt>
                <c:pt idx="1">
                  <c:v>0.16</c:v>
                </c:pt>
                <c:pt idx="2">
                  <c:v>0.152</c:v>
                </c:pt>
                <c:pt idx="3">
                  <c:v>0.13100000000000001</c:v>
                </c:pt>
                <c:pt idx="4">
                  <c:v>0.13400000000000001</c:v>
                </c:pt>
                <c:pt idx="5">
                  <c:v>0.14499999999999999</c:v>
                </c:pt>
                <c:pt idx="6">
                  <c:v>0.17199999999999999</c:v>
                </c:pt>
              </c:numCache>
            </c:numRef>
          </c:val>
          <c:smooth val="0"/>
          <c:extLst>
            <c:ext xmlns:c16="http://schemas.microsoft.com/office/drawing/2014/chart" uri="{C3380CC4-5D6E-409C-BE32-E72D297353CC}">
              <c16:uniqueId val="{00000003-B8D5-44C3-990C-629E109D5258}"/>
            </c:ext>
          </c:extLst>
        </c:ser>
        <c:ser>
          <c:idx val="5"/>
          <c:order val="4"/>
          <c:tx>
            <c:strRef>
              <c:f>'Figure32_16.7.1a'!$F$27</c:f>
              <c:strCache>
                <c:ptCount val="1"/>
                <c:pt idx="0">
                  <c:v>Foreign Affairs committee chairs</c:v>
                </c:pt>
              </c:strCache>
            </c:strRef>
          </c:tx>
          <c:spPr>
            <a:ln w="25400" cap="rnd">
              <a:solidFill>
                <a:srgbClr val="E98300"/>
              </a:solidFill>
              <a:prstDash val="sysDash"/>
              <a:round/>
            </a:ln>
            <a:effectLst/>
          </c:spPr>
          <c:marker>
            <c:symbol val="circle"/>
            <c:size val="5"/>
            <c:spPr>
              <a:solidFill>
                <a:srgbClr val="E98300"/>
              </a:solidFill>
              <a:ln w="9525">
                <a:solidFill>
                  <a:srgbClr val="E98300"/>
                </a:solidFill>
              </a:ln>
              <a:effectLst/>
            </c:spPr>
          </c:marker>
          <c:cat>
            <c:numRef>
              <c:f>'Figure32_16.7.1a'!$A$28:$A$34</c:f>
              <c:numCache>
                <c:formatCode>General</c:formatCode>
                <c:ptCount val="7"/>
                <c:pt idx="0">
                  <c:v>2020</c:v>
                </c:pt>
                <c:pt idx="1">
                  <c:v>2021</c:v>
                </c:pt>
                <c:pt idx="2">
                  <c:v>2022</c:v>
                </c:pt>
                <c:pt idx="3">
                  <c:v>2023</c:v>
                </c:pt>
                <c:pt idx="4">
                  <c:v>2024</c:v>
                </c:pt>
                <c:pt idx="5">
                  <c:v>2025</c:v>
                </c:pt>
                <c:pt idx="6">
                  <c:v>2026</c:v>
                </c:pt>
              </c:numCache>
            </c:numRef>
          </c:cat>
          <c:val>
            <c:numRef>
              <c:f>'Figure32_16.7.1a'!$F$28:$F$34</c:f>
              <c:numCache>
                <c:formatCode>0.0%</c:formatCode>
                <c:ptCount val="7"/>
                <c:pt idx="0">
                  <c:v>0.2</c:v>
                </c:pt>
                <c:pt idx="1">
                  <c:v>0.18</c:v>
                </c:pt>
                <c:pt idx="2">
                  <c:v>0.17800000000000002</c:v>
                </c:pt>
                <c:pt idx="3">
                  <c:v>0.215</c:v>
                </c:pt>
                <c:pt idx="4">
                  <c:v>0.20100000000000001</c:v>
                </c:pt>
                <c:pt idx="5">
                  <c:v>0.20699999999999999</c:v>
                </c:pt>
                <c:pt idx="6">
                  <c:v>0.248</c:v>
                </c:pt>
              </c:numCache>
            </c:numRef>
          </c:val>
          <c:smooth val="0"/>
          <c:extLst>
            <c:ext xmlns:c16="http://schemas.microsoft.com/office/drawing/2014/chart" uri="{C3380CC4-5D6E-409C-BE32-E72D297353CC}">
              <c16:uniqueId val="{00000004-B8D5-44C3-990C-629E109D5258}"/>
            </c:ext>
          </c:extLst>
        </c:ser>
        <c:dLbls>
          <c:showLegendKey val="0"/>
          <c:showVal val="0"/>
          <c:showCatName val="0"/>
          <c:showSerName val="0"/>
          <c:showPercent val="0"/>
          <c:showBubbleSize val="0"/>
        </c:dLbls>
        <c:marker val="1"/>
        <c:smooth val="0"/>
        <c:axId val="1665273648"/>
        <c:axId val="1665272208"/>
      </c:lineChart>
      <c:catAx>
        <c:axId val="166527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j-lt"/>
                <a:ea typeface="+mn-ea"/>
                <a:cs typeface="+mn-cs"/>
              </a:defRPr>
            </a:pPr>
            <a:endParaRPr lang="en-US"/>
          </a:p>
        </c:txPr>
        <c:crossAx val="1665272208"/>
        <c:crosses val="autoZero"/>
        <c:auto val="1"/>
        <c:lblAlgn val="ctr"/>
        <c:lblOffset val="100"/>
        <c:noMultiLvlLbl val="0"/>
      </c:catAx>
      <c:valAx>
        <c:axId val="1665272208"/>
        <c:scaling>
          <c:orientation val="minMax"/>
          <c:max val="0.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crossAx val="1665273648"/>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mj-lt"/>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60609501968688"/>
          <c:y val="4.217481361838317E-2"/>
          <c:w val="0.51809472542510171"/>
          <c:h val="0.78818314377369492"/>
        </c:manualLayout>
      </c:layout>
      <c:barChart>
        <c:barDir val="bar"/>
        <c:grouping val="clustered"/>
        <c:varyColors val="0"/>
        <c:ser>
          <c:idx val="0"/>
          <c:order val="0"/>
          <c:tx>
            <c:strRef>
              <c:f>'Figure34_16.7.1bc'!$A$28</c:f>
              <c:strCache>
                <c:ptCount val="1"/>
                <c:pt idx="0">
                  <c:v>Public service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C2A-4972-9F08-28FF6B275197}"/>
              </c:ext>
            </c:extLst>
          </c:dPt>
          <c:dPt>
            <c:idx val="2"/>
            <c:invertIfNegative val="0"/>
            <c:bubble3D val="0"/>
            <c:extLst>
              <c:ext xmlns:c16="http://schemas.microsoft.com/office/drawing/2014/chart" uri="{C3380CC4-5D6E-409C-BE32-E72D297353CC}">
                <c16:uniqueId val="{00000001-DC2A-4972-9F08-28FF6B27519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'Figure34_16.7.1bc'!$D$28:$D$31</c:f>
              <c:strCache>
                <c:ptCount val="4"/>
                <c:pt idx="0">
                  <c:v>High income</c:v>
                </c:pt>
                <c:pt idx="1">
                  <c:v>Upper middle income</c:v>
                </c:pt>
                <c:pt idx="2">
                  <c:v>Lower middle income</c:v>
                </c:pt>
                <c:pt idx="3">
                  <c:v>Low income</c:v>
                </c:pt>
              </c:strCache>
            </c:strRef>
          </c:cat>
          <c:val>
            <c:numRef>
              <c:f>'Figure34_16.7.1bc'!$E$28:$E$31</c:f>
              <c:numCache>
                <c:formatCode>0.00</c:formatCode>
                <c:ptCount val="4"/>
                <c:pt idx="0">
                  <c:v>1.071297127847318</c:v>
                </c:pt>
                <c:pt idx="1">
                  <c:v>0.88216257420105815</c:v>
                </c:pt>
                <c:pt idx="2">
                  <c:v>0.55083954129368062</c:v>
                </c:pt>
                <c:pt idx="3">
                  <c:v>0.36238113300580732</c:v>
                </c:pt>
              </c:numCache>
            </c:numRef>
          </c:val>
          <c:extLst>
            <c:ext xmlns:c16="http://schemas.microsoft.com/office/drawing/2014/chart" uri="{C3380CC4-5D6E-409C-BE32-E72D297353CC}">
              <c16:uniqueId val="{00000002-DC2A-4972-9F08-28FF6B275197}"/>
            </c:ext>
          </c:extLst>
        </c:ser>
        <c:ser>
          <c:idx val="1"/>
          <c:order val="1"/>
          <c:tx>
            <c:strRef>
              <c:f>'Figure34_16.7.1bc'!$A$34</c:f>
              <c:strCache>
                <c:ptCount val="1"/>
                <c:pt idx="0">
                  <c:v>Judiciary</c:v>
                </c:pt>
              </c:strCache>
            </c:strRef>
          </c:tx>
          <c:spPr>
            <a:solidFill>
              <a:schemeClr val="accent5">
                <a:lumMod val="75000"/>
              </a:schemeClr>
            </a:solidFill>
          </c:spPr>
          <c:invertIfNegative val="0"/>
          <c:dLbls>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'Figure34_16.7.1bc'!$E$34:$E$37</c:f>
              <c:numCache>
                <c:formatCode>0.00</c:formatCode>
                <c:ptCount val="4"/>
                <c:pt idx="0">
                  <c:v>1.070607767623956</c:v>
                </c:pt>
                <c:pt idx="1">
                  <c:v>0.85402057306030221</c:v>
                </c:pt>
                <c:pt idx="2">
                  <c:v>0.66396537019729607</c:v>
                </c:pt>
                <c:pt idx="3">
                  <c:v>0.42344687888839028</c:v>
                </c:pt>
              </c:numCache>
            </c:numRef>
          </c:val>
          <c:extLst>
            <c:ext xmlns:c16="http://schemas.microsoft.com/office/drawing/2014/chart" uri="{C3380CC4-5D6E-409C-BE32-E72D297353CC}">
              <c16:uniqueId val="{00000003-DC2A-4972-9F08-28FF6B275197}"/>
            </c:ext>
          </c:extLst>
        </c:ser>
        <c:dLbls>
          <c:dLblPos val="outEnd"/>
          <c:showLegendKey val="0"/>
          <c:showVal val="1"/>
          <c:showCatName val="0"/>
          <c:showSerName val="0"/>
          <c:showPercent val="0"/>
          <c:showBubbleSize val="0"/>
        </c:dLbls>
        <c:gapWidth val="145"/>
        <c:overlap val="-30"/>
        <c:axId val="917723727"/>
        <c:axId val="917725167"/>
      </c:barChart>
      <c:barChart>
        <c:barDir val="col"/>
        <c:grouping val="clustered"/>
        <c:varyColors val="0"/>
        <c:ser>
          <c:idx val="2"/>
          <c:order val="2"/>
          <c:tx>
            <c:strRef>
              <c:f>'Figure34_16.7.1bc'!$A$43</c:f>
              <c:strCache>
                <c:ptCount val="1"/>
                <c:pt idx="0">
                  <c:v>Representative</c:v>
                </c:pt>
              </c:strCache>
            </c:strRef>
          </c:tx>
          <c:spPr>
            <a:pattFill prst="ltHorz">
              <a:fgClr>
                <a:schemeClr val="accent1"/>
              </a:fgClr>
              <a:bgClr>
                <a:schemeClr val="bg1"/>
              </a:bgClr>
            </a:pattFill>
          </c:spPr>
          <c:invertIfNegative val="0"/>
          <c:val>
            <c:numRef>
              <c:f>'Figure34_16.7.1bc'!$E$41:$E$43</c:f>
              <c:numCache>
                <c:formatCode>0.00</c:formatCode>
                <c:ptCount val="3"/>
                <c:pt idx="2">
                  <c:v>2</c:v>
                </c:pt>
              </c:numCache>
            </c:numRef>
          </c:val>
          <c:extLst>
            <c:ext xmlns:c16="http://schemas.microsoft.com/office/drawing/2014/chart" uri="{C3380CC4-5D6E-409C-BE32-E72D297353CC}">
              <c16:uniqueId val="{00000004-DC2A-4972-9F08-28FF6B275197}"/>
            </c:ext>
          </c:extLst>
        </c:ser>
        <c:dLbls>
          <c:showLegendKey val="0"/>
          <c:showVal val="0"/>
          <c:showCatName val="0"/>
          <c:showSerName val="0"/>
          <c:showPercent val="0"/>
          <c:showBubbleSize val="0"/>
        </c:dLbls>
        <c:gapWidth val="500"/>
        <c:overlap val="1"/>
        <c:axId val="263096303"/>
        <c:axId val="263094383"/>
      </c:barChart>
      <c:catAx>
        <c:axId val="917723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17725167"/>
        <c:crosses val="autoZero"/>
        <c:auto val="1"/>
        <c:lblAlgn val="ctr"/>
        <c:lblOffset val="100"/>
        <c:noMultiLvlLbl val="0"/>
      </c:catAx>
      <c:valAx>
        <c:axId val="91772516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GB" sz="800" b="0" i="0" u="none" strike="noStrike" kern="1200" baseline="0">
                    <a:solidFill>
                      <a:sysClr val="windowText" lastClr="000000"/>
                    </a:solidFill>
                  </a:rPr>
                  <a:t>Proportion of women in public service/judiciary relative to share of women in the population</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17723727"/>
        <c:crosses val="max"/>
        <c:crossBetween val="between"/>
      </c:valAx>
      <c:valAx>
        <c:axId val="263094383"/>
        <c:scaling>
          <c:orientation val="minMax"/>
          <c:max val="2"/>
        </c:scaling>
        <c:delete val="1"/>
        <c:axPos val="r"/>
        <c:numFmt formatCode="0.00" sourceLinked="1"/>
        <c:majorTickMark val="out"/>
        <c:minorTickMark val="none"/>
        <c:tickLblPos val="nextTo"/>
        <c:crossAx val="263096303"/>
        <c:crosses val="max"/>
        <c:crossBetween val="between"/>
      </c:valAx>
      <c:catAx>
        <c:axId val="263096303"/>
        <c:scaling>
          <c:orientation val="minMax"/>
        </c:scaling>
        <c:delete val="1"/>
        <c:axPos val="b"/>
        <c:majorTickMark val="out"/>
        <c:minorTickMark val="none"/>
        <c:tickLblPos val="nextTo"/>
        <c:crossAx val="263094383"/>
        <c:crosses val="autoZero"/>
        <c:auto val="1"/>
        <c:lblAlgn val="ctr"/>
        <c:lblOffset val="100"/>
        <c:noMultiLvlLbl val="0"/>
      </c:catAx>
      <c:spPr>
        <a:noFill/>
        <a:ln>
          <a:noFill/>
        </a:ln>
      </c:spPr>
    </c:plotArea>
    <c:legend>
      <c:legendPos val="r"/>
      <c:overlay val="0"/>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0-C5C6-4656-B32D-654FEE2E51D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'Figure35_16.7.1bc'!$A$28:$A$32</c:f>
              <c:strCache>
                <c:ptCount val="5"/>
                <c:pt idx="0">
                  <c:v>Senior Government Officials</c:v>
                </c:pt>
                <c:pt idx="1">
                  <c:v>Other managers</c:v>
                </c:pt>
                <c:pt idx="2">
                  <c:v>Business, Administration, Associate Professionals</c:v>
                </c:pt>
                <c:pt idx="3">
                  <c:v>Administration Professionals</c:v>
                </c:pt>
                <c:pt idx="4">
                  <c:v>General and Keyboard Clerks</c:v>
                </c:pt>
              </c:strCache>
            </c:strRef>
          </c:cat>
          <c:val>
            <c:numRef>
              <c:f>'Figure35_16.7.1bc'!$D$28:$D$32</c:f>
              <c:numCache>
                <c:formatCode>0.00</c:formatCode>
                <c:ptCount val="5"/>
                <c:pt idx="0">
                  <c:v>0.77993571185148669</c:v>
                </c:pt>
                <c:pt idx="1">
                  <c:v>0.98291416631804573</c:v>
                </c:pt>
                <c:pt idx="2">
                  <c:v>1.1016903718312581</c:v>
                </c:pt>
                <c:pt idx="3">
                  <c:v>1.2717516249225991</c:v>
                </c:pt>
                <c:pt idx="4">
                  <c:v>1.4000790335478319</c:v>
                </c:pt>
              </c:numCache>
            </c:numRef>
          </c:val>
          <c:extLst>
            <c:ext xmlns:c16="http://schemas.microsoft.com/office/drawing/2014/chart" uri="{C3380CC4-5D6E-409C-BE32-E72D297353CC}">
              <c16:uniqueId val="{00000001-C5C6-4656-B32D-654FEE2E51DE}"/>
            </c:ext>
          </c:extLst>
        </c:ser>
        <c:dLbls>
          <c:dLblPos val="outEnd"/>
          <c:showLegendKey val="0"/>
          <c:showVal val="1"/>
          <c:showCatName val="0"/>
          <c:showSerName val="0"/>
          <c:showPercent val="0"/>
          <c:showBubbleSize val="0"/>
        </c:dLbls>
        <c:gapWidth val="145"/>
        <c:axId val="917723727"/>
        <c:axId val="917725167"/>
      </c:barChart>
      <c:catAx>
        <c:axId val="91772372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17725167"/>
        <c:crosses val="autoZero"/>
        <c:auto val="1"/>
        <c:lblAlgn val="ctr"/>
        <c:lblOffset val="100"/>
        <c:noMultiLvlLbl val="0"/>
      </c:catAx>
      <c:valAx>
        <c:axId val="9177251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17723727"/>
        <c:crosses val="max"/>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821156067940551E-2"/>
          <c:y val="4.8143459915611815E-2"/>
          <c:w val="0.90812370956940236"/>
          <c:h val="0.83047775673610424"/>
        </c:manualLayout>
      </c:layout>
      <c:barChart>
        <c:barDir val="col"/>
        <c:grouping val="clustered"/>
        <c:varyColors val="0"/>
        <c:ser>
          <c:idx val="0"/>
          <c:order val="0"/>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F03C-4065-93F9-977FA242012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'Figure36_16.7.1bc'!$B$28:$B$30</c:f>
              <c:strCache>
                <c:ptCount val="3"/>
                <c:pt idx="0">
                  <c:v>Constitutional/Supreme courts</c:v>
                </c:pt>
                <c:pt idx="1">
                  <c:v>High-level courts</c:v>
                </c:pt>
                <c:pt idx="2">
                  <c:v>Low-level courts</c:v>
                </c:pt>
              </c:strCache>
            </c:strRef>
          </c:cat>
          <c:val>
            <c:numRef>
              <c:f>'Figure36_16.7.1bc'!$E$28:$E$30</c:f>
              <c:numCache>
                <c:formatCode>0.00</c:formatCode>
                <c:ptCount val="3"/>
                <c:pt idx="0">
                  <c:v>0.76</c:v>
                </c:pt>
                <c:pt idx="1">
                  <c:v>0.91</c:v>
                </c:pt>
                <c:pt idx="2">
                  <c:v>1.1200000000000001</c:v>
                </c:pt>
              </c:numCache>
            </c:numRef>
          </c:val>
          <c:extLst>
            <c:ext xmlns:c16="http://schemas.microsoft.com/office/drawing/2014/chart" uri="{C3380CC4-5D6E-409C-BE32-E72D297353CC}">
              <c16:uniqueId val="{00000002-F03C-4065-93F9-977FA242012E}"/>
            </c:ext>
          </c:extLst>
        </c:ser>
        <c:dLbls>
          <c:dLblPos val="outEnd"/>
          <c:showLegendKey val="0"/>
          <c:showVal val="1"/>
          <c:showCatName val="0"/>
          <c:showSerName val="0"/>
          <c:showPercent val="0"/>
          <c:showBubbleSize val="0"/>
        </c:dLbls>
        <c:gapWidth val="145"/>
        <c:axId val="917723727"/>
        <c:axId val="917725167"/>
      </c:barChart>
      <c:catAx>
        <c:axId val="91772372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917725167"/>
        <c:crosses val="autoZero"/>
        <c:auto val="1"/>
        <c:lblAlgn val="ctr"/>
        <c:lblOffset val="100"/>
        <c:noMultiLvlLbl val="0"/>
      </c:catAx>
      <c:valAx>
        <c:axId val="9177251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1772372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Avg Absolute Deviation- All Countries (2005-2024)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spPr>
            <a:ln w="28575" cap="rnd">
              <a:solidFill>
                <a:schemeClr val="tx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'Figure38_16.6.1'!$A$28:$A$47</c:f>
              <c:numCache>
                <c:formatCode>General</c:formatCod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numCache>
            </c:numRef>
          </c:cat>
          <c:val>
            <c:numRef>
              <c:f>'Figure38_16.6.1'!$B$28:$B$47</c:f>
              <c:numCache>
                <c:formatCode>0.0\%</c:formatCode>
                <c:ptCount val="20"/>
                <c:pt idx="0">
                  <c:v>7.4</c:v>
                </c:pt>
                <c:pt idx="1">
                  <c:v>7.6</c:v>
                </c:pt>
                <c:pt idx="2">
                  <c:v>9.6</c:v>
                </c:pt>
                <c:pt idx="3">
                  <c:v>11.3</c:v>
                </c:pt>
                <c:pt idx="4">
                  <c:v>10.9</c:v>
                </c:pt>
                <c:pt idx="5">
                  <c:v>9.1</c:v>
                </c:pt>
                <c:pt idx="6">
                  <c:v>9.6</c:v>
                </c:pt>
                <c:pt idx="7">
                  <c:v>10.1</c:v>
                </c:pt>
                <c:pt idx="8">
                  <c:v>10.8</c:v>
                </c:pt>
                <c:pt idx="9">
                  <c:v>9.5</c:v>
                </c:pt>
                <c:pt idx="10">
                  <c:v>9.1</c:v>
                </c:pt>
                <c:pt idx="11">
                  <c:v>10.199999999999999</c:v>
                </c:pt>
                <c:pt idx="12">
                  <c:v>8.3000000000000007</c:v>
                </c:pt>
                <c:pt idx="13">
                  <c:v>9.8000000000000007</c:v>
                </c:pt>
                <c:pt idx="14">
                  <c:v>9.3000000000000007</c:v>
                </c:pt>
                <c:pt idx="15">
                  <c:v>12.6</c:v>
                </c:pt>
                <c:pt idx="16">
                  <c:v>12.2</c:v>
                </c:pt>
                <c:pt idx="17">
                  <c:v>11.4</c:v>
                </c:pt>
                <c:pt idx="18">
                  <c:v>9.9</c:v>
                </c:pt>
                <c:pt idx="19">
                  <c:v>10.199999999999999</c:v>
                </c:pt>
              </c:numCache>
            </c:numRef>
          </c:val>
          <c:smooth val="0"/>
          <c:extLst>
            <c:ext xmlns:c16="http://schemas.microsoft.com/office/drawing/2014/chart" uri="{C3380CC4-5D6E-409C-BE32-E72D297353CC}">
              <c16:uniqueId val="{00000000-EC59-4FB6-88C3-B9EEB9AAC00F}"/>
            </c:ext>
          </c:extLst>
        </c:ser>
        <c:dLbls>
          <c:showLegendKey val="0"/>
          <c:showVal val="0"/>
          <c:showCatName val="0"/>
          <c:showSerName val="0"/>
          <c:showPercent val="0"/>
          <c:showBubbleSize val="0"/>
        </c:dLbls>
        <c:smooth val="0"/>
        <c:axId val="1231783984"/>
        <c:axId val="239963360"/>
      </c:lineChart>
      <c:catAx>
        <c:axId val="123178398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963360"/>
        <c:crosses val="autoZero"/>
        <c:auto val="1"/>
        <c:lblAlgn val="ctr"/>
        <c:lblOffset val="100"/>
        <c:noMultiLvlLbl val="0"/>
      </c:catAx>
      <c:valAx>
        <c:axId val="239963360"/>
        <c:scaling>
          <c:orientation val="minMax"/>
          <c:max val="14"/>
        </c:scaling>
        <c:delete val="0"/>
        <c:axPos val="l"/>
        <c:numFmt formatCode="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8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'Figure39_16.6.1'!$B$27</c:f>
              <c:strCache>
                <c:ptCount val="1"/>
                <c:pt idx="0">
                  <c:v>Low-Income</c:v>
                </c:pt>
              </c:strCache>
            </c:strRef>
          </c:tx>
          <c:spPr>
            <a:ln w="28575" cap="rnd">
              <a:solidFill>
                <a:srgbClr val="FF0000"/>
              </a:solidFill>
              <a:round/>
            </a:ln>
            <a:effectLst/>
          </c:spPr>
          <c:marker>
            <c:symbol val="circle"/>
            <c:size val="5"/>
            <c:spPr>
              <a:solidFill>
                <a:schemeClr val="accent2"/>
              </a:solidFill>
              <a:ln w="9525">
                <a:solidFill>
                  <a:srgbClr val="FF0000"/>
                </a:solidFill>
              </a:ln>
              <a:effectLst/>
            </c:spPr>
          </c:marker>
          <c:cat>
            <c:numRef>
              <c:f>'Figure39_16.6.1'!$A$28:$A$33</c:f>
              <c:numCache>
                <c:formatCode>General</c:formatCode>
                <c:ptCount val="6"/>
                <c:pt idx="0">
                  <c:v>2019</c:v>
                </c:pt>
                <c:pt idx="1">
                  <c:v>2020</c:v>
                </c:pt>
                <c:pt idx="2">
                  <c:v>2021</c:v>
                </c:pt>
                <c:pt idx="3">
                  <c:v>2022</c:v>
                </c:pt>
                <c:pt idx="4">
                  <c:v>2023</c:v>
                </c:pt>
                <c:pt idx="5">
                  <c:v>2024</c:v>
                </c:pt>
              </c:numCache>
            </c:numRef>
          </c:cat>
          <c:val>
            <c:numRef>
              <c:f>'Figure39_16.6.1'!$B$28:$B$33</c:f>
              <c:numCache>
                <c:formatCode>0.0\%</c:formatCode>
                <c:ptCount val="6"/>
                <c:pt idx="0">
                  <c:v>13.6</c:v>
                </c:pt>
                <c:pt idx="1">
                  <c:v>12.9</c:v>
                </c:pt>
                <c:pt idx="2">
                  <c:v>17.3</c:v>
                </c:pt>
                <c:pt idx="3">
                  <c:v>16.600000000000001</c:v>
                </c:pt>
                <c:pt idx="4">
                  <c:v>12.2</c:v>
                </c:pt>
                <c:pt idx="5">
                  <c:v>13.1</c:v>
                </c:pt>
              </c:numCache>
            </c:numRef>
          </c:val>
          <c:smooth val="0"/>
          <c:extLst>
            <c:ext xmlns:c16="http://schemas.microsoft.com/office/drawing/2014/chart" uri="{C3380CC4-5D6E-409C-BE32-E72D297353CC}">
              <c16:uniqueId val="{00000000-324B-4ADF-BD16-FE033679C2FA}"/>
            </c:ext>
          </c:extLst>
        </c:ser>
        <c:ser>
          <c:idx val="2"/>
          <c:order val="1"/>
          <c:tx>
            <c:strRef>
              <c:f>'Figure39_16.6.1'!$C$27</c:f>
              <c:strCache>
                <c:ptCount val="1"/>
                <c:pt idx="0">
                  <c:v>Lower-Middle Income</c:v>
                </c:pt>
              </c:strCache>
            </c:strRef>
          </c:tx>
          <c:spPr>
            <a:ln w="28575" cap="rnd">
              <a:solidFill>
                <a:schemeClr val="accent6"/>
              </a:solidFill>
              <a:round/>
            </a:ln>
            <a:effectLst/>
          </c:spPr>
          <c:marker>
            <c:symbol val="circle"/>
            <c:size val="5"/>
            <c:spPr>
              <a:solidFill>
                <a:schemeClr val="accent3"/>
              </a:solidFill>
              <a:ln w="9525">
                <a:solidFill>
                  <a:schemeClr val="accent6"/>
                </a:solidFill>
              </a:ln>
              <a:effectLst/>
            </c:spPr>
          </c:marker>
          <c:cat>
            <c:numRef>
              <c:f>'Figure39_16.6.1'!$A$28:$A$33</c:f>
              <c:numCache>
                <c:formatCode>General</c:formatCode>
                <c:ptCount val="6"/>
                <c:pt idx="0">
                  <c:v>2019</c:v>
                </c:pt>
                <c:pt idx="1">
                  <c:v>2020</c:v>
                </c:pt>
                <c:pt idx="2">
                  <c:v>2021</c:v>
                </c:pt>
                <c:pt idx="3">
                  <c:v>2022</c:v>
                </c:pt>
                <c:pt idx="4">
                  <c:v>2023</c:v>
                </c:pt>
                <c:pt idx="5">
                  <c:v>2024</c:v>
                </c:pt>
              </c:numCache>
            </c:numRef>
          </c:cat>
          <c:val>
            <c:numRef>
              <c:f>'Figure39_16.6.1'!$C$28:$C$33</c:f>
              <c:numCache>
                <c:formatCode>0.0\%</c:formatCode>
                <c:ptCount val="6"/>
                <c:pt idx="0">
                  <c:v>12.8</c:v>
                </c:pt>
                <c:pt idx="1">
                  <c:v>15.5</c:v>
                </c:pt>
                <c:pt idx="2">
                  <c:v>14.2</c:v>
                </c:pt>
                <c:pt idx="3">
                  <c:v>15.4</c:v>
                </c:pt>
                <c:pt idx="4">
                  <c:v>10.199999999999999</c:v>
                </c:pt>
                <c:pt idx="5">
                  <c:v>13.7</c:v>
                </c:pt>
              </c:numCache>
            </c:numRef>
          </c:val>
          <c:smooth val="0"/>
          <c:extLst>
            <c:ext xmlns:c16="http://schemas.microsoft.com/office/drawing/2014/chart" uri="{C3380CC4-5D6E-409C-BE32-E72D297353CC}">
              <c16:uniqueId val="{00000001-324B-4ADF-BD16-FE033679C2FA}"/>
            </c:ext>
          </c:extLst>
        </c:ser>
        <c:ser>
          <c:idx val="3"/>
          <c:order val="2"/>
          <c:tx>
            <c:strRef>
              <c:f>'Figure39_16.6.1'!$D$27</c:f>
              <c:strCache>
                <c:ptCount val="1"/>
                <c:pt idx="0">
                  <c:v>Upper-Middle Income</c:v>
                </c:pt>
              </c:strCache>
            </c:strRef>
          </c:tx>
          <c:spPr>
            <a:ln w="28575" cap="rnd">
              <a:solidFill>
                <a:srgbClr val="00B050"/>
              </a:solidFill>
              <a:round/>
            </a:ln>
            <a:effectLst/>
          </c:spPr>
          <c:marker>
            <c:symbol val="circle"/>
            <c:size val="5"/>
            <c:spPr>
              <a:solidFill>
                <a:schemeClr val="accent4"/>
              </a:solidFill>
              <a:ln w="9525">
                <a:solidFill>
                  <a:srgbClr val="00B050"/>
                </a:solidFill>
              </a:ln>
              <a:effectLst/>
            </c:spPr>
          </c:marker>
          <c:cat>
            <c:numRef>
              <c:f>'Figure39_16.6.1'!$A$28:$A$33</c:f>
              <c:numCache>
                <c:formatCode>General</c:formatCode>
                <c:ptCount val="6"/>
                <c:pt idx="0">
                  <c:v>2019</c:v>
                </c:pt>
                <c:pt idx="1">
                  <c:v>2020</c:v>
                </c:pt>
                <c:pt idx="2">
                  <c:v>2021</c:v>
                </c:pt>
                <c:pt idx="3">
                  <c:v>2022</c:v>
                </c:pt>
                <c:pt idx="4">
                  <c:v>2023</c:v>
                </c:pt>
                <c:pt idx="5">
                  <c:v>2024</c:v>
                </c:pt>
              </c:numCache>
            </c:numRef>
          </c:cat>
          <c:val>
            <c:numRef>
              <c:f>'Figure39_16.6.1'!$D$28:$D$33</c:f>
              <c:numCache>
                <c:formatCode>0.0\%</c:formatCode>
                <c:ptCount val="6"/>
                <c:pt idx="0">
                  <c:v>8.5</c:v>
                </c:pt>
                <c:pt idx="1">
                  <c:v>10</c:v>
                </c:pt>
                <c:pt idx="2">
                  <c:v>11.2</c:v>
                </c:pt>
                <c:pt idx="3">
                  <c:v>8.9</c:v>
                </c:pt>
                <c:pt idx="4">
                  <c:v>9.9</c:v>
                </c:pt>
                <c:pt idx="5">
                  <c:v>5</c:v>
                </c:pt>
              </c:numCache>
            </c:numRef>
          </c:val>
          <c:smooth val="0"/>
          <c:extLst>
            <c:ext xmlns:c16="http://schemas.microsoft.com/office/drawing/2014/chart" uri="{C3380CC4-5D6E-409C-BE32-E72D297353CC}">
              <c16:uniqueId val="{00000002-324B-4ADF-BD16-FE033679C2FA}"/>
            </c:ext>
          </c:extLst>
        </c:ser>
        <c:ser>
          <c:idx val="4"/>
          <c:order val="3"/>
          <c:tx>
            <c:strRef>
              <c:f>'Figure39_16.6.1'!$E$27</c:f>
              <c:strCache>
                <c:ptCount val="1"/>
                <c:pt idx="0">
                  <c:v>High-Income</c:v>
                </c:pt>
              </c:strCache>
            </c:strRef>
          </c:tx>
          <c:spPr>
            <a:ln w="28575" cap="rnd">
              <a:solidFill>
                <a:srgbClr val="0070C0"/>
              </a:solidFill>
              <a:round/>
            </a:ln>
            <a:effectLst/>
          </c:spPr>
          <c:marker>
            <c:symbol val="circle"/>
            <c:size val="5"/>
            <c:spPr>
              <a:solidFill>
                <a:schemeClr val="accent5"/>
              </a:solidFill>
              <a:ln w="9525">
                <a:solidFill>
                  <a:srgbClr val="0070C0"/>
                </a:solidFill>
              </a:ln>
              <a:effectLst/>
            </c:spPr>
          </c:marker>
          <c:cat>
            <c:numRef>
              <c:f>'Figure39_16.6.1'!$A$28:$A$33</c:f>
              <c:numCache>
                <c:formatCode>General</c:formatCode>
                <c:ptCount val="6"/>
                <c:pt idx="0">
                  <c:v>2019</c:v>
                </c:pt>
                <c:pt idx="1">
                  <c:v>2020</c:v>
                </c:pt>
                <c:pt idx="2">
                  <c:v>2021</c:v>
                </c:pt>
                <c:pt idx="3">
                  <c:v>2022</c:v>
                </c:pt>
                <c:pt idx="4">
                  <c:v>2023</c:v>
                </c:pt>
                <c:pt idx="5">
                  <c:v>2024</c:v>
                </c:pt>
              </c:numCache>
            </c:numRef>
          </c:cat>
          <c:val>
            <c:numRef>
              <c:f>'Figure39_16.6.1'!$E$28:$E$33</c:f>
              <c:numCache>
                <c:formatCode>0.0\%</c:formatCode>
                <c:ptCount val="6"/>
                <c:pt idx="0">
                  <c:v>5.6</c:v>
                </c:pt>
                <c:pt idx="1">
                  <c:v>12.6</c:v>
                </c:pt>
                <c:pt idx="2">
                  <c:v>10</c:v>
                </c:pt>
                <c:pt idx="3">
                  <c:v>9</c:v>
                </c:pt>
                <c:pt idx="4">
                  <c:v>5.2</c:v>
                </c:pt>
                <c:pt idx="5">
                  <c:v>6.8</c:v>
                </c:pt>
              </c:numCache>
            </c:numRef>
          </c:val>
          <c:smooth val="0"/>
          <c:extLst>
            <c:ext xmlns:c16="http://schemas.microsoft.com/office/drawing/2014/chart" uri="{C3380CC4-5D6E-409C-BE32-E72D297353CC}">
              <c16:uniqueId val="{00000003-324B-4ADF-BD16-FE033679C2FA}"/>
            </c:ext>
          </c:extLst>
        </c:ser>
        <c:ser>
          <c:idx val="0"/>
          <c:order val="4"/>
          <c:tx>
            <c:v>0% threshold</c:v>
          </c:tx>
          <c:spPr>
            <a:ln w="28575" cap="rnd">
              <a:solidFill>
                <a:srgbClr val="FF0000"/>
              </a:solidFill>
              <a:round/>
            </a:ln>
            <a:effectLst/>
          </c:spPr>
          <c:marker>
            <c:symbol val="none"/>
          </c:marker>
          <c:cat>
            <c:numRef>
              <c:f>'Figure39_16.6.1'!$A$28:$A$33</c:f>
              <c:numCache>
                <c:formatCode>General</c:formatCode>
                <c:ptCount val="6"/>
                <c:pt idx="0">
                  <c:v>2019</c:v>
                </c:pt>
                <c:pt idx="1">
                  <c:v>2020</c:v>
                </c:pt>
                <c:pt idx="2">
                  <c:v>2021</c:v>
                </c:pt>
                <c:pt idx="3">
                  <c:v>2022</c:v>
                </c:pt>
                <c:pt idx="4">
                  <c:v>2023</c:v>
                </c:pt>
                <c:pt idx="5">
                  <c:v>2024</c:v>
                </c:pt>
              </c:numCache>
            </c:numRef>
          </c:cat>
          <c:val>
            <c:numRef>
              <c:f>'Figure39_16.6.1'!$F$2:$F$7</c:f>
              <c:numCache>
                <c:formatCode>0.0\%</c:formatCode>
                <c:ptCount val="6"/>
              </c:numCache>
            </c:numRef>
          </c:val>
          <c:smooth val="0"/>
          <c:extLst>
            <c:ext xmlns:c16="http://schemas.microsoft.com/office/drawing/2014/chart" uri="{C3380CC4-5D6E-409C-BE32-E72D297353CC}">
              <c16:uniqueId val="{00000004-324B-4ADF-BD16-FE033679C2FA}"/>
            </c:ext>
          </c:extLst>
        </c:ser>
        <c:dLbls>
          <c:showLegendKey val="0"/>
          <c:showVal val="0"/>
          <c:showCatName val="0"/>
          <c:showSerName val="0"/>
          <c:showPercent val="0"/>
          <c:showBubbleSize val="0"/>
        </c:dLbls>
        <c:marker val="1"/>
        <c:smooth val="0"/>
        <c:axId val="940374528"/>
        <c:axId val="940380320"/>
      </c:lineChart>
      <c:catAx>
        <c:axId val="94037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80320"/>
        <c:crosses val="autoZero"/>
        <c:auto val="1"/>
        <c:lblAlgn val="ctr"/>
        <c:lblOffset val="100"/>
        <c:noMultiLvlLbl val="0"/>
      </c:catAx>
      <c:valAx>
        <c:axId val="940380320"/>
        <c:scaling>
          <c:orientation val="minMax"/>
        </c:scaling>
        <c:delete val="0"/>
        <c:axPos val="l"/>
        <c:numFmt formatCode="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74528"/>
        <c:crosses val="autoZero"/>
        <c:crossBetween val="between"/>
      </c:valAx>
      <c:spPr>
        <a:noFill/>
        <a:ln>
          <a:noFill/>
          <a:prstDash val="dashDot"/>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843360568380239E-2"/>
          <c:y val="5.2445764218329395E-2"/>
          <c:w val="0.9055368689290425"/>
          <c:h val="0.72543260608116733"/>
        </c:manualLayout>
      </c:layout>
      <c:barChart>
        <c:barDir val="col"/>
        <c:grouping val="clustered"/>
        <c:varyColors val="0"/>
        <c:ser>
          <c:idx val="0"/>
          <c:order val="0"/>
          <c:tx>
            <c:strRef>
              <c:f>'Figure41_16.6.2'!$E$28</c:f>
              <c:strCache>
                <c:ptCount val="1"/>
                <c:pt idx="0">
                  <c:v>2015/2019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'Figure41_16.6.2'!$C$28:$C$33</c:f>
              <c:strCache>
                <c:ptCount val="6"/>
                <c:pt idx="0">
                  <c:v>Central  and Southern Asia </c:v>
                </c:pt>
                <c:pt idx="1">
                  <c:v>Eastern and South-Eastern Asia </c:v>
                </c:pt>
                <c:pt idx="2">
                  <c:v>Latin America and the Caribbean </c:v>
                </c:pt>
                <c:pt idx="3">
                  <c:v>Europe and Northern America  </c:v>
                </c:pt>
                <c:pt idx="4">
                  <c:v>Sub-Saharan Africa </c:v>
                </c:pt>
                <c:pt idx="5">
                  <c:v>Northern Africa and Western Asia </c:v>
                </c:pt>
              </c:strCache>
            </c:strRef>
          </c:cat>
          <c:val>
            <c:numRef>
              <c:f>'Figure41_16.6.2'!$D$28:$D$33</c:f>
              <c:numCache>
                <c:formatCode>0.0</c:formatCode>
                <c:ptCount val="6"/>
                <c:pt idx="0">
                  <c:v>58.727272727272727</c:v>
                </c:pt>
                <c:pt idx="1">
                  <c:v>75.222222222222229</c:v>
                </c:pt>
                <c:pt idx="2">
                  <c:v>51.609090909090916</c:v>
                </c:pt>
                <c:pt idx="3">
                  <c:v>57.111111111111107</c:v>
                </c:pt>
                <c:pt idx="4">
                  <c:v>42.483870967741943</c:v>
                </c:pt>
                <c:pt idx="5">
                  <c:v>57.06666666666667</c:v>
                </c:pt>
              </c:numCache>
            </c:numRef>
          </c:val>
          <c:extLst>
            <c:ext xmlns:c16="http://schemas.microsoft.com/office/drawing/2014/chart" uri="{C3380CC4-5D6E-409C-BE32-E72D297353CC}">
              <c16:uniqueId val="{00000000-AB9C-4F37-889A-D53BA69870D7}"/>
            </c:ext>
          </c:extLst>
        </c:ser>
        <c:ser>
          <c:idx val="1"/>
          <c:order val="1"/>
          <c:tx>
            <c:strRef>
              <c:f>'Figure41_16.6.2'!$E$34</c:f>
              <c:strCache>
                <c:ptCount val="1"/>
                <c:pt idx="0">
                  <c:v>2020/2025</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'Figure41_16.6.2'!$C$28:$C$33</c:f>
              <c:strCache>
                <c:ptCount val="6"/>
                <c:pt idx="0">
                  <c:v>Central  and Southern Asia </c:v>
                </c:pt>
                <c:pt idx="1">
                  <c:v>Eastern and South-Eastern Asia </c:v>
                </c:pt>
                <c:pt idx="2">
                  <c:v>Latin America and the Caribbean </c:v>
                </c:pt>
                <c:pt idx="3">
                  <c:v>Europe and Northern America  </c:v>
                </c:pt>
                <c:pt idx="4">
                  <c:v>Sub-Saharan Africa </c:v>
                </c:pt>
                <c:pt idx="5">
                  <c:v>Northern Africa and Western Asia </c:v>
                </c:pt>
              </c:strCache>
            </c:strRef>
          </c:cat>
          <c:val>
            <c:numRef>
              <c:f>'Figure41_16.6.2'!$D$34:$D$39</c:f>
              <c:numCache>
                <c:formatCode>0.0</c:formatCode>
                <c:ptCount val="6"/>
                <c:pt idx="0">
                  <c:v>63.272727272727273</c:v>
                </c:pt>
                <c:pt idx="1">
                  <c:v>82.777777777777771</c:v>
                </c:pt>
                <c:pt idx="2">
                  <c:v>52.836363636363643</c:v>
                </c:pt>
                <c:pt idx="3">
                  <c:v>58.36666666666666</c:v>
                </c:pt>
                <c:pt idx="4">
                  <c:v>46.377419354838707</c:v>
                </c:pt>
                <c:pt idx="5">
                  <c:v>57.133333333333333</c:v>
                </c:pt>
              </c:numCache>
            </c:numRef>
          </c:val>
          <c:extLst>
            <c:ext xmlns:c16="http://schemas.microsoft.com/office/drawing/2014/chart" uri="{C3380CC4-5D6E-409C-BE32-E72D297353CC}">
              <c16:uniqueId val="{00000001-AB9C-4F37-889A-D53BA69870D7}"/>
            </c:ext>
          </c:extLst>
        </c:ser>
        <c:dLbls>
          <c:dLblPos val="outEnd"/>
          <c:showLegendKey val="0"/>
          <c:showVal val="1"/>
          <c:showCatName val="0"/>
          <c:showSerName val="0"/>
          <c:showPercent val="0"/>
          <c:showBubbleSize val="0"/>
        </c:dLbls>
        <c:gapWidth val="219"/>
        <c:overlap val="-27"/>
        <c:axId val="1382659839"/>
        <c:axId val="1382660319"/>
      </c:barChart>
      <c:catAx>
        <c:axId val="138265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2660319"/>
        <c:crosses val="autoZero"/>
        <c:auto val="1"/>
        <c:lblAlgn val="ctr"/>
        <c:lblOffset val="100"/>
        <c:noMultiLvlLbl val="0"/>
      </c:catAx>
      <c:valAx>
        <c:axId val="1382660319"/>
        <c:scaling>
          <c:orientation val="minMax"/>
          <c:max val="1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5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57C8-4112-99A4-98293806BEF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'Figure42_16.7.2'!$C$28:$C$35</c:f>
              <c:strCache>
                <c:ptCount val="8"/>
                <c:pt idx="0">
                  <c:v>World</c:v>
                </c:pt>
                <c:pt idx="1">
                  <c:v>Central and Southern Asia</c:v>
                </c:pt>
                <c:pt idx="2">
                  <c:v>Eastern and South-Eastern Asia</c:v>
                </c:pt>
                <c:pt idx="3">
                  <c:v>Sub-Saharan Africa</c:v>
                </c:pt>
                <c:pt idx="4">
                  <c:v>Latin America and the Caribbean</c:v>
                </c:pt>
                <c:pt idx="5">
                  <c:v>Northern Africa and Western Asia</c:v>
                </c:pt>
                <c:pt idx="6">
                  <c:v>Oceania</c:v>
                </c:pt>
                <c:pt idx="7">
                  <c:v> Europe and Northern America </c:v>
                </c:pt>
              </c:strCache>
            </c:strRef>
          </c:cat>
          <c:val>
            <c:numRef>
              <c:f>'Figure42_16.7.2'!$D$28:$D$35</c:f>
              <c:numCache>
                <c:formatCode>0.0</c:formatCode>
                <c:ptCount val="8"/>
                <c:pt idx="0">
                  <c:v>44.393493975903617</c:v>
                </c:pt>
                <c:pt idx="1">
                  <c:v>69.977777777777789</c:v>
                </c:pt>
                <c:pt idx="2">
                  <c:v>63.972727272727283</c:v>
                </c:pt>
                <c:pt idx="3">
                  <c:v>50.125</c:v>
                </c:pt>
                <c:pt idx="4">
                  <c:v>45.767272727272733</c:v>
                </c:pt>
                <c:pt idx="5">
                  <c:v>45.154545454545463</c:v>
                </c:pt>
                <c:pt idx="6">
                  <c:v>45.05</c:v>
                </c:pt>
                <c:pt idx="7">
                  <c:v>30.297714285714282</c:v>
                </c:pt>
              </c:numCache>
            </c:numRef>
          </c:val>
          <c:extLst>
            <c:ext xmlns:c16="http://schemas.microsoft.com/office/drawing/2014/chart" uri="{C3380CC4-5D6E-409C-BE32-E72D297353CC}">
              <c16:uniqueId val="{00000002-57C8-4112-99A4-98293806BEF2}"/>
            </c:ext>
          </c:extLst>
        </c:ser>
        <c:dLbls>
          <c:dLblPos val="outEnd"/>
          <c:showLegendKey val="0"/>
          <c:showVal val="1"/>
          <c:showCatName val="0"/>
          <c:showSerName val="0"/>
          <c:showPercent val="0"/>
          <c:showBubbleSize val="0"/>
        </c:dLbls>
        <c:gapWidth val="145"/>
        <c:axId val="917723727"/>
        <c:axId val="917725167"/>
      </c:barChart>
      <c:catAx>
        <c:axId val="917723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17725167"/>
        <c:crosses val="autoZero"/>
        <c:auto val="1"/>
        <c:lblAlgn val="ctr"/>
        <c:lblOffset val="100"/>
        <c:noMultiLvlLbl val="0"/>
      </c:catAx>
      <c:valAx>
        <c:axId val="917725167"/>
        <c:scaling>
          <c:orientation val="minMax"/>
          <c:max val="90"/>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17723727"/>
        <c:crosses val="max"/>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chartData>
  <cx:chart>
    <cx:plotArea>
      <cx:plotAreaRegion>
        <cx:series layoutId="boxWhisker" uniqueId="{DB9C7550-791B-4351-B4A7-D699A8D71F65}">
          <cx:tx>
            <cx:txData>
              <cx:f>_xlchart.v1.0</cx:f>
              <cx:v>Government Services</cx:v>
            </cx:txData>
          </cx:tx>
          <cx:spPr>
            <a:noFill/>
            <a:ln w="12700">
              <a:solidFill>
                <a:schemeClr val="accent1"/>
              </a:solidFill>
            </a:ln>
          </cx:spPr>
          <cx:dataId val="0"/>
          <cx:layoutPr>
            <cx:visibility meanLine="0" nonoutliers="0" outliers="1"/>
            <cx:statistics quartileMethod="exclusive"/>
          </cx:layoutPr>
        </cx:series>
        <cx:series layoutId="boxWhisker" uniqueId="{00000001-7632-4F02-94F5-AC85B6E31340}">
          <cx:tx>
            <cx:txData>
              <cx:f>_xlchart.v1.2</cx:f>
              <cx:v>Healthacre</cx:v>
            </cx:txData>
          </cx:tx>
          <cx:spPr>
            <a:noFill/>
            <a:ln w="12700">
              <a:solidFill>
                <a:schemeClr val="accent5"/>
              </a:solidFill>
            </a:ln>
          </cx:spPr>
          <cx:dataId val="1"/>
          <cx:layoutPr>
            <cx:visibility nonoutliers="0"/>
            <cx:statistics quartileMethod="exclusive"/>
          </cx:layoutPr>
        </cx:series>
        <cx:series layoutId="boxWhisker" uniqueId="{00000002-7632-4F02-94F5-AC85B6E31340}">
          <cx:tx>
            <cx:txData>
              <cx:f>_xlchart.v1.4</cx:f>
              <cx:v>Primary Education</cx:v>
            </cx:txData>
          </cx:tx>
          <cx:spPr>
            <a:noFill/>
            <a:ln w="12700">
              <a:solidFill>
                <a:schemeClr val="accent2"/>
              </a:solidFill>
            </a:ln>
          </cx:spPr>
          <cx:dataId val="2"/>
          <cx:layoutPr>
            <cx:visibility nonoutliers="0"/>
            <cx:statistics quartileMethod="exclusive"/>
          </cx:layoutPr>
        </cx:series>
        <cx:series layoutId="boxWhisker" uniqueId="{00000003-7632-4F02-94F5-AC85B6E31340}">
          <cx:tx>
            <cx:txData>
              <cx:f>_xlchart.v1.6</cx:f>
              <cx:v>Secondary Education</cx:v>
            </cx:txData>
          </cx:tx>
          <cx:spPr>
            <a:noFill/>
            <a:ln w="12700">
              <a:solidFill>
                <a:schemeClr val="accent6">
                  <a:lumMod val="50000"/>
                </a:schemeClr>
              </a:solidFill>
            </a:ln>
          </cx:spPr>
          <cx:dataId val="3"/>
          <cx:layoutPr>
            <cx:visibility meanLine="1" nonoutliers="0"/>
            <cx:statistics quartileMethod="exclusive"/>
          </cx:layoutPr>
        </cx:series>
      </cx:plotAreaRegion>
      <cx:axis id="0" hidden="1">
        <cx:catScaling gapWidth="0.670000017"/>
        <cx:tickLabels/>
      </cx:axis>
      <cx:axis id="1">
        <cx:valScaling max="10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b"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21.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2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2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3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1.xml.rels><?xml version="1.0" encoding="UTF-8" standalone="yes"?>
<Relationships xmlns="http://schemas.openxmlformats.org/package/2006/relationships"><Relationship Id="rId1" Type="http://schemas.openxmlformats.org/officeDocument/2006/relationships/image" Target="../media/image23.png"/></Relationships>
</file>

<file path=xl/drawings/_rels/drawing3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5.xml.rels><?xml version="1.0" encoding="UTF-8" standalone="yes"?>
<Relationships xmlns="http://schemas.openxmlformats.org/package/2006/relationships"><Relationship Id="rId1" Type="http://schemas.openxmlformats.org/officeDocument/2006/relationships/image" Target="../media/image24.png"/></Relationships>
</file>

<file path=xl/drawings/_rels/drawing3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8.xml.rels><?xml version="1.0" encoding="UTF-8" standalone="yes"?>
<Relationships xmlns="http://schemas.openxmlformats.org/package/2006/relationships"><Relationship Id="rId1" Type="http://schemas.microsoft.com/office/2014/relationships/chartEx" Target="../charts/chartEx1.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42.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0</xdr:col>
      <xdr:colOff>116632</xdr:colOff>
      <xdr:row>17</xdr:row>
      <xdr:rowOff>136073</xdr:rowOff>
    </xdr:from>
    <xdr:to>
      <xdr:col>8</xdr:col>
      <xdr:colOff>510526</xdr:colOff>
      <xdr:row>33</xdr:row>
      <xdr:rowOff>20403</xdr:rowOff>
    </xdr:to>
    <xdr:pic>
      <xdr:nvPicPr>
        <xdr:cNvPr id="4" name="Bilde 3">
          <a:extLst>
            <a:ext uri="{FF2B5EF4-FFF2-40B4-BE49-F238E27FC236}">
              <a16:creationId xmlns:a16="http://schemas.microsoft.com/office/drawing/2014/main" id="{7C6FC7F2-ECBD-3C22-4DF1-04D8AE276BFD}"/>
            </a:ext>
          </a:extLst>
        </xdr:cNvPr>
        <xdr:cNvPicPr>
          <a:picLocks noChangeAspect="1"/>
        </xdr:cNvPicPr>
      </xdr:nvPicPr>
      <xdr:blipFill>
        <a:blip xmlns:r="http://schemas.openxmlformats.org/officeDocument/2006/relationships" r:embed="rId1"/>
        <a:stretch>
          <a:fillRect/>
        </a:stretch>
      </xdr:blipFill>
      <xdr:spPr>
        <a:xfrm>
          <a:off x="116632" y="3460104"/>
          <a:ext cx="5817312" cy="29945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390526</xdr:colOff>
      <xdr:row>5</xdr:row>
      <xdr:rowOff>44042</xdr:rowOff>
    </xdr:from>
    <xdr:to>
      <xdr:col>10</xdr:col>
      <xdr:colOff>295276</xdr:colOff>
      <xdr:row>20</xdr:row>
      <xdr:rowOff>499</xdr:rowOff>
    </xdr:to>
    <xdr:pic>
      <xdr:nvPicPr>
        <xdr:cNvPr id="2" name="Bilde 1">
          <a:extLst>
            <a:ext uri="{FF2B5EF4-FFF2-40B4-BE49-F238E27FC236}">
              <a16:creationId xmlns:a16="http://schemas.microsoft.com/office/drawing/2014/main" id="{5A628F7F-456E-4BC3-8B25-16874A0FFCB3}"/>
            </a:ext>
          </a:extLst>
        </xdr:cNvPr>
        <xdr:cNvPicPr>
          <a:picLocks noChangeAspect="1"/>
        </xdr:cNvPicPr>
      </xdr:nvPicPr>
      <xdr:blipFill>
        <a:blip xmlns:r="http://schemas.openxmlformats.org/officeDocument/2006/relationships" r:embed="rId1"/>
        <a:stretch>
          <a:fillRect/>
        </a:stretch>
      </xdr:blipFill>
      <xdr:spPr>
        <a:xfrm>
          <a:off x="3752851" y="996542"/>
          <a:ext cx="5238750" cy="28139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593911</xdr:colOff>
      <xdr:row>35</xdr:row>
      <xdr:rowOff>159242</xdr:rowOff>
    </xdr:from>
    <xdr:to>
      <xdr:col>10</xdr:col>
      <xdr:colOff>414617</xdr:colOff>
      <xdr:row>62</xdr:row>
      <xdr:rowOff>38638</xdr:rowOff>
    </xdr:to>
    <xdr:pic>
      <xdr:nvPicPr>
        <xdr:cNvPr id="3" name="Bilde 2">
          <a:extLst>
            <a:ext uri="{FF2B5EF4-FFF2-40B4-BE49-F238E27FC236}">
              <a16:creationId xmlns:a16="http://schemas.microsoft.com/office/drawing/2014/main" id="{80993A13-2FCA-C081-FA8B-60F77F18A4A0}"/>
            </a:ext>
          </a:extLst>
        </xdr:cNvPr>
        <xdr:cNvPicPr>
          <a:picLocks noChangeAspect="1"/>
        </xdr:cNvPicPr>
      </xdr:nvPicPr>
      <xdr:blipFill>
        <a:blip xmlns:r="http://schemas.openxmlformats.org/officeDocument/2006/relationships" r:embed="rId1"/>
        <a:stretch>
          <a:fillRect/>
        </a:stretch>
      </xdr:blipFill>
      <xdr:spPr>
        <a:xfrm>
          <a:off x="593911" y="6826742"/>
          <a:ext cx="9424147" cy="50228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91440</xdr:colOff>
      <xdr:row>1</xdr:row>
      <xdr:rowOff>106681</xdr:rowOff>
    </xdr:from>
    <xdr:to>
      <xdr:col>5</xdr:col>
      <xdr:colOff>495581</xdr:colOff>
      <xdr:row>13</xdr:row>
      <xdr:rowOff>167641</xdr:rowOff>
    </xdr:to>
    <xdr:pic>
      <xdr:nvPicPr>
        <xdr:cNvPr id="3" name="Bilde 2">
          <a:extLst>
            <a:ext uri="{FF2B5EF4-FFF2-40B4-BE49-F238E27FC236}">
              <a16:creationId xmlns:a16="http://schemas.microsoft.com/office/drawing/2014/main" id="{143B67BB-CC68-946F-5798-1C45BF3B3719}"/>
            </a:ext>
          </a:extLst>
        </xdr:cNvPr>
        <xdr:cNvPicPr>
          <a:picLocks noChangeAspect="1"/>
        </xdr:cNvPicPr>
      </xdr:nvPicPr>
      <xdr:blipFill>
        <a:blip xmlns:r="http://schemas.openxmlformats.org/officeDocument/2006/relationships" r:embed="rId1"/>
        <a:stretch>
          <a:fillRect/>
        </a:stretch>
      </xdr:blipFill>
      <xdr:spPr>
        <a:xfrm>
          <a:off x="91440" y="297181"/>
          <a:ext cx="4297961" cy="23469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2</xdr:row>
      <xdr:rowOff>152400</xdr:rowOff>
    </xdr:from>
    <xdr:to>
      <xdr:col>6</xdr:col>
      <xdr:colOff>581855</xdr:colOff>
      <xdr:row>16</xdr:row>
      <xdr:rowOff>76562</xdr:rowOff>
    </xdr:to>
    <xdr:pic>
      <xdr:nvPicPr>
        <xdr:cNvPr id="3" name="Bilde 2">
          <a:extLst>
            <a:ext uri="{FF2B5EF4-FFF2-40B4-BE49-F238E27FC236}">
              <a16:creationId xmlns:a16="http://schemas.microsoft.com/office/drawing/2014/main" id="{338AC434-BE64-5AFB-F0CB-11E79E39FCF3}"/>
            </a:ext>
          </a:extLst>
        </xdr:cNvPr>
        <xdr:cNvPicPr>
          <a:picLocks noChangeAspect="1"/>
        </xdr:cNvPicPr>
      </xdr:nvPicPr>
      <xdr:blipFill>
        <a:blip xmlns:r="http://schemas.openxmlformats.org/officeDocument/2006/relationships" r:embed="rId1"/>
        <a:stretch>
          <a:fillRect/>
        </a:stretch>
      </xdr:blipFill>
      <xdr:spPr>
        <a:xfrm>
          <a:off x="114300" y="533400"/>
          <a:ext cx="5944430" cy="25911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63500</xdr:colOff>
      <xdr:row>8</xdr:row>
      <xdr:rowOff>95250</xdr:rowOff>
    </xdr:from>
    <xdr:to>
      <xdr:col>7</xdr:col>
      <xdr:colOff>247559</xdr:colOff>
      <xdr:row>27</xdr:row>
      <xdr:rowOff>152913</xdr:rowOff>
    </xdr:to>
    <xdr:pic>
      <xdr:nvPicPr>
        <xdr:cNvPr id="3" name="Bilde 2">
          <a:extLst>
            <a:ext uri="{FF2B5EF4-FFF2-40B4-BE49-F238E27FC236}">
              <a16:creationId xmlns:a16="http://schemas.microsoft.com/office/drawing/2014/main" id="{47396687-8202-AF24-2F31-1C488CC64ED8}"/>
            </a:ext>
          </a:extLst>
        </xdr:cNvPr>
        <xdr:cNvPicPr>
          <a:picLocks noChangeAspect="1"/>
        </xdr:cNvPicPr>
      </xdr:nvPicPr>
      <xdr:blipFill>
        <a:blip xmlns:r="http://schemas.openxmlformats.org/officeDocument/2006/relationships" r:embed="rId1"/>
        <a:stretch>
          <a:fillRect/>
        </a:stretch>
      </xdr:blipFill>
      <xdr:spPr>
        <a:xfrm>
          <a:off x="63500" y="1619250"/>
          <a:ext cx="6925642" cy="367716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81716</xdr:colOff>
      <xdr:row>8</xdr:row>
      <xdr:rowOff>166033</xdr:rowOff>
    </xdr:from>
    <xdr:to>
      <xdr:col>4</xdr:col>
      <xdr:colOff>803945</xdr:colOff>
      <xdr:row>29</xdr:row>
      <xdr:rowOff>155210</xdr:rowOff>
    </xdr:to>
    <xdr:pic>
      <xdr:nvPicPr>
        <xdr:cNvPr id="5" name="Bilde 4">
          <a:extLst>
            <a:ext uri="{FF2B5EF4-FFF2-40B4-BE49-F238E27FC236}">
              <a16:creationId xmlns:a16="http://schemas.microsoft.com/office/drawing/2014/main" id="{F6B1AD42-B29F-E171-54C8-49A3E465FB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716" y="2079772"/>
          <a:ext cx="4392412" cy="40263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5</xdr:row>
      <xdr:rowOff>0</xdr:rowOff>
    </xdr:from>
    <xdr:to>
      <xdr:col>7</xdr:col>
      <xdr:colOff>704851</xdr:colOff>
      <xdr:row>25</xdr:row>
      <xdr:rowOff>140225</xdr:rowOff>
    </xdr:to>
    <xdr:pic>
      <xdr:nvPicPr>
        <xdr:cNvPr id="3" name="Bilde 2">
          <a:extLst>
            <a:ext uri="{FF2B5EF4-FFF2-40B4-BE49-F238E27FC236}">
              <a16:creationId xmlns:a16="http://schemas.microsoft.com/office/drawing/2014/main" id="{FB974891-2250-896B-2D1E-58625D53C590}"/>
            </a:ext>
          </a:extLst>
        </xdr:cNvPr>
        <xdr:cNvPicPr>
          <a:picLocks noChangeAspect="1"/>
        </xdr:cNvPicPr>
      </xdr:nvPicPr>
      <xdr:blipFill>
        <a:blip xmlns:r="http://schemas.openxmlformats.org/officeDocument/2006/relationships" r:embed="rId1"/>
        <a:stretch>
          <a:fillRect/>
        </a:stretch>
      </xdr:blipFill>
      <xdr:spPr>
        <a:xfrm>
          <a:off x="1" y="952500"/>
          <a:ext cx="6038850" cy="39502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28576</xdr:rowOff>
    </xdr:from>
    <xdr:to>
      <xdr:col>5</xdr:col>
      <xdr:colOff>388620</xdr:colOff>
      <xdr:row>31</xdr:row>
      <xdr:rowOff>85726</xdr:rowOff>
    </xdr:to>
    <xdr:pic>
      <xdr:nvPicPr>
        <xdr:cNvPr id="3" name="Bilde 2">
          <a:extLst>
            <a:ext uri="{FF2B5EF4-FFF2-40B4-BE49-F238E27FC236}">
              <a16:creationId xmlns:a16="http://schemas.microsoft.com/office/drawing/2014/main" id="{EE65A8CF-11DD-F422-A46A-E2590298CC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00076"/>
          <a:ext cx="4198620" cy="53911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261676</xdr:colOff>
      <xdr:row>4</xdr:row>
      <xdr:rowOff>0</xdr:rowOff>
    </xdr:from>
    <xdr:to>
      <xdr:col>5</xdr:col>
      <xdr:colOff>271895</xdr:colOff>
      <xdr:row>23</xdr:row>
      <xdr:rowOff>31934</xdr:rowOff>
    </xdr:to>
    <xdr:pic>
      <xdr:nvPicPr>
        <xdr:cNvPr id="4" name="Bilde 3">
          <a:extLst>
            <a:ext uri="{FF2B5EF4-FFF2-40B4-BE49-F238E27FC236}">
              <a16:creationId xmlns:a16="http://schemas.microsoft.com/office/drawing/2014/main" id="{61838230-C19A-4378-29AA-09F42D0A3A9D}"/>
            </a:ext>
          </a:extLst>
        </xdr:cNvPr>
        <xdr:cNvPicPr>
          <a:picLocks noChangeAspect="1"/>
        </xdr:cNvPicPr>
      </xdr:nvPicPr>
      <xdr:blipFill>
        <a:blip xmlns:r="http://schemas.openxmlformats.org/officeDocument/2006/relationships" r:embed="rId1"/>
        <a:stretch>
          <a:fillRect/>
        </a:stretch>
      </xdr:blipFill>
      <xdr:spPr>
        <a:xfrm>
          <a:off x="261676" y="795495"/>
          <a:ext cx="6468378" cy="381053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374753</xdr:colOff>
      <xdr:row>3</xdr:row>
      <xdr:rowOff>10830</xdr:rowOff>
    </xdr:from>
    <xdr:to>
      <xdr:col>7</xdr:col>
      <xdr:colOff>530901</xdr:colOff>
      <xdr:row>13</xdr:row>
      <xdr:rowOff>7807</xdr:rowOff>
    </xdr:to>
    <xdr:graphicFrame macro="">
      <xdr:nvGraphicFramePr>
        <xdr:cNvPr id="2" name="Chart 1">
          <a:extLst>
            <a:ext uri="{FF2B5EF4-FFF2-40B4-BE49-F238E27FC236}">
              <a16:creationId xmlns:a16="http://schemas.microsoft.com/office/drawing/2014/main" id="{AC0D28EA-1457-4219-9255-1F326B02F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452828</xdr:colOff>
      <xdr:row>16</xdr:row>
      <xdr:rowOff>78072</xdr:rowOff>
    </xdr:from>
    <xdr:to>
      <xdr:col>9</xdr:col>
      <xdr:colOff>584327</xdr:colOff>
      <xdr:row>32</xdr:row>
      <xdr:rowOff>31266</xdr:rowOff>
    </xdr:to>
    <xdr:pic>
      <xdr:nvPicPr>
        <xdr:cNvPr id="6" name="Bilde 5">
          <a:extLst>
            <a:ext uri="{FF2B5EF4-FFF2-40B4-BE49-F238E27FC236}">
              <a16:creationId xmlns:a16="http://schemas.microsoft.com/office/drawing/2014/main" id="{259139A8-09EB-F63D-315B-AF2B8EEEC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79754" y="3076105"/>
          <a:ext cx="3863425" cy="295122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74543</xdr:colOff>
      <xdr:row>4</xdr:row>
      <xdr:rowOff>172278</xdr:rowOff>
    </xdr:from>
    <xdr:to>
      <xdr:col>3</xdr:col>
      <xdr:colOff>646043</xdr:colOff>
      <xdr:row>21</xdr:row>
      <xdr:rowOff>140804</xdr:rowOff>
    </xdr:to>
    <xdr:graphicFrame macro="">
      <xdr:nvGraphicFramePr>
        <xdr:cNvPr id="3" name="Chart 1">
          <a:extLst>
            <a:ext uri="{FF2B5EF4-FFF2-40B4-BE49-F238E27FC236}">
              <a16:creationId xmlns:a16="http://schemas.microsoft.com/office/drawing/2014/main" id="{5270877A-EA40-42FC-BF32-DB522DAA1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5</xdr:col>
      <xdr:colOff>276225</xdr:colOff>
      <xdr:row>24</xdr:row>
      <xdr:rowOff>6019</xdr:rowOff>
    </xdr:to>
    <xdr:pic>
      <xdr:nvPicPr>
        <xdr:cNvPr id="4" name="Bilde 3">
          <a:extLst>
            <a:ext uri="{FF2B5EF4-FFF2-40B4-BE49-F238E27FC236}">
              <a16:creationId xmlns:a16="http://schemas.microsoft.com/office/drawing/2014/main" id="{5C8BC807-F048-038C-4424-3C4B434D58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00100"/>
          <a:ext cx="4848225" cy="400651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390526</xdr:colOff>
      <xdr:row>5</xdr:row>
      <xdr:rowOff>9525</xdr:rowOff>
    </xdr:from>
    <xdr:to>
      <xdr:col>7</xdr:col>
      <xdr:colOff>180976</xdr:colOff>
      <xdr:row>24</xdr:row>
      <xdr:rowOff>133949</xdr:rowOff>
    </xdr:to>
    <xdr:pic>
      <xdr:nvPicPr>
        <xdr:cNvPr id="2" name="Bilde 1">
          <a:extLst>
            <a:ext uri="{FF2B5EF4-FFF2-40B4-BE49-F238E27FC236}">
              <a16:creationId xmlns:a16="http://schemas.microsoft.com/office/drawing/2014/main" id="{DE901B4B-197B-3511-239A-67757043D331}"/>
            </a:ext>
          </a:extLst>
        </xdr:cNvPr>
        <xdr:cNvPicPr>
          <a:picLocks noChangeAspect="1"/>
        </xdr:cNvPicPr>
      </xdr:nvPicPr>
      <xdr:blipFill>
        <a:blip xmlns:r="http://schemas.openxmlformats.org/officeDocument/2006/relationships" r:embed="rId1"/>
        <a:stretch>
          <a:fillRect/>
        </a:stretch>
      </xdr:blipFill>
      <xdr:spPr>
        <a:xfrm>
          <a:off x="390526" y="962025"/>
          <a:ext cx="5124450" cy="374392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335388</xdr:colOff>
      <xdr:row>3</xdr:row>
      <xdr:rowOff>107324</xdr:rowOff>
    </xdr:from>
    <xdr:to>
      <xdr:col>9</xdr:col>
      <xdr:colOff>147571</xdr:colOff>
      <xdr:row>24</xdr:row>
      <xdr:rowOff>179768</xdr:rowOff>
    </xdr:to>
    <xdr:pic>
      <xdr:nvPicPr>
        <xdr:cNvPr id="2" name="Bilde 1">
          <a:extLst>
            <a:ext uri="{FF2B5EF4-FFF2-40B4-BE49-F238E27FC236}">
              <a16:creationId xmlns:a16="http://schemas.microsoft.com/office/drawing/2014/main" id="{5BC9E3E7-C387-6688-F51B-5C1F6D16CA18}"/>
            </a:ext>
          </a:extLst>
        </xdr:cNvPr>
        <xdr:cNvPicPr>
          <a:picLocks noChangeAspect="1"/>
        </xdr:cNvPicPr>
      </xdr:nvPicPr>
      <xdr:blipFill>
        <a:blip xmlns:r="http://schemas.openxmlformats.org/officeDocument/2006/relationships" r:embed="rId1"/>
        <a:stretch>
          <a:fillRect/>
        </a:stretch>
      </xdr:blipFill>
      <xdr:spPr>
        <a:xfrm>
          <a:off x="335388" y="670775"/>
          <a:ext cx="6694331" cy="401659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104670</xdr:colOff>
      <xdr:row>4</xdr:row>
      <xdr:rowOff>83737</xdr:rowOff>
    </xdr:from>
    <xdr:to>
      <xdr:col>6</xdr:col>
      <xdr:colOff>127747</xdr:colOff>
      <xdr:row>23</xdr:row>
      <xdr:rowOff>133063</xdr:rowOff>
    </xdr:to>
    <xdr:pic>
      <xdr:nvPicPr>
        <xdr:cNvPr id="3" name="Bilde 2">
          <a:extLst>
            <a:ext uri="{FF2B5EF4-FFF2-40B4-BE49-F238E27FC236}">
              <a16:creationId xmlns:a16="http://schemas.microsoft.com/office/drawing/2014/main" id="{00B9DAD1-88E9-A1FF-4579-6BBF5ED92C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670" y="837363"/>
          <a:ext cx="6858050" cy="362905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3</xdr:row>
      <xdr:rowOff>28575</xdr:rowOff>
    </xdr:from>
    <xdr:to>
      <xdr:col>6</xdr:col>
      <xdr:colOff>437479</xdr:colOff>
      <xdr:row>19</xdr:row>
      <xdr:rowOff>19050</xdr:rowOff>
    </xdr:to>
    <xdr:pic>
      <xdr:nvPicPr>
        <xdr:cNvPr id="3" name="Bilde 2">
          <a:extLst>
            <a:ext uri="{FF2B5EF4-FFF2-40B4-BE49-F238E27FC236}">
              <a16:creationId xmlns:a16="http://schemas.microsoft.com/office/drawing/2014/main" id="{BF492AD1-142B-8A42-C219-6132608CEF38}"/>
            </a:ext>
          </a:extLst>
        </xdr:cNvPr>
        <xdr:cNvPicPr>
          <a:picLocks noChangeAspect="1"/>
        </xdr:cNvPicPr>
      </xdr:nvPicPr>
      <xdr:blipFill>
        <a:blip xmlns:r="http://schemas.openxmlformats.org/officeDocument/2006/relationships" r:embed="rId1"/>
        <a:stretch>
          <a:fillRect/>
        </a:stretch>
      </xdr:blipFill>
      <xdr:spPr>
        <a:xfrm>
          <a:off x="85725" y="600075"/>
          <a:ext cx="4923754" cy="30384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206081</xdr:colOff>
      <xdr:row>6</xdr:row>
      <xdr:rowOff>29307</xdr:rowOff>
    </xdr:from>
    <xdr:to>
      <xdr:col>5</xdr:col>
      <xdr:colOff>372519</xdr:colOff>
      <xdr:row>21</xdr:row>
      <xdr:rowOff>29307</xdr:rowOff>
    </xdr:to>
    <xdr:graphicFrame macro="">
      <xdr:nvGraphicFramePr>
        <xdr:cNvPr id="2" name="Chart 1">
          <a:extLst>
            <a:ext uri="{FF2B5EF4-FFF2-40B4-BE49-F238E27FC236}">
              <a16:creationId xmlns:a16="http://schemas.microsoft.com/office/drawing/2014/main" id="{DAE7FE46-7D93-41F5-9A2E-0F2E36BE7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66675</xdr:colOff>
      <xdr:row>3</xdr:row>
      <xdr:rowOff>177165</xdr:rowOff>
    </xdr:from>
    <xdr:to>
      <xdr:col>9</xdr:col>
      <xdr:colOff>327660</xdr:colOff>
      <xdr:row>18</xdr:row>
      <xdr:rowOff>177165</xdr:rowOff>
    </xdr:to>
    <xdr:graphicFrame macro="">
      <xdr:nvGraphicFramePr>
        <xdr:cNvPr id="2" name="Chart 1">
          <a:extLst>
            <a:ext uri="{FF2B5EF4-FFF2-40B4-BE49-F238E27FC236}">
              <a16:creationId xmlns:a16="http://schemas.microsoft.com/office/drawing/2014/main" id="{9AEAC9DD-788F-482A-9A2D-185489BE9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xdr:col>
      <xdr:colOff>208518</xdr:colOff>
      <xdr:row>5</xdr:row>
      <xdr:rowOff>47116</xdr:rowOff>
    </xdr:from>
    <xdr:to>
      <xdr:col>7</xdr:col>
      <xdr:colOff>470852</xdr:colOff>
      <xdr:row>20</xdr:row>
      <xdr:rowOff>182276</xdr:rowOff>
    </xdr:to>
    <xdr:graphicFrame macro="">
      <xdr:nvGraphicFramePr>
        <xdr:cNvPr id="3" name="Chart 3">
          <a:extLst>
            <a:ext uri="{FF2B5EF4-FFF2-40B4-BE49-F238E27FC236}">
              <a16:creationId xmlns:a16="http://schemas.microsoft.com/office/drawing/2014/main" id="{A5E572AA-02F9-45CA-89CE-311276315CE1}"/>
            </a:ext>
            <a:ext uri="{147F2762-F138-4A5C-976F-8EAC2B608ADB}">
              <a16:predDERef xmlns:a16="http://schemas.microsoft.com/office/drawing/2014/main" pred="{75113878-CA68-4EBF-856B-4E618CD94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266700</xdr:colOff>
      <xdr:row>2</xdr:row>
      <xdr:rowOff>9526</xdr:rowOff>
    </xdr:from>
    <xdr:to>
      <xdr:col>6</xdr:col>
      <xdr:colOff>338545</xdr:colOff>
      <xdr:row>25</xdr:row>
      <xdr:rowOff>142876</xdr:rowOff>
    </xdr:to>
    <xdr:pic>
      <xdr:nvPicPr>
        <xdr:cNvPr id="3" name="Bilde 2">
          <a:extLst>
            <a:ext uri="{FF2B5EF4-FFF2-40B4-BE49-F238E27FC236}">
              <a16:creationId xmlns:a16="http://schemas.microsoft.com/office/drawing/2014/main" id="{C45C0866-60A2-51B8-D481-C22411818A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390526"/>
          <a:ext cx="4643845" cy="45148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116417</xdr:colOff>
      <xdr:row>3</xdr:row>
      <xdr:rowOff>42334</xdr:rowOff>
    </xdr:from>
    <xdr:to>
      <xdr:col>7</xdr:col>
      <xdr:colOff>358783</xdr:colOff>
      <xdr:row>23</xdr:row>
      <xdr:rowOff>158330</xdr:rowOff>
    </xdr:to>
    <xdr:pic>
      <xdr:nvPicPr>
        <xdr:cNvPr id="5" name="Bilde 4">
          <a:extLst>
            <a:ext uri="{FF2B5EF4-FFF2-40B4-BE49-F238E27FC236}">
              <a16:creationId xmlns:a16="http://schemas.microsoft.com/office/drawing/2014/main" id="{8C920EC8-3B10-3683-EAEB-02D93C64B54E}"/>
            </a:ext>
          </a:extLst>
        </xdr:cNvPr>
        <xdr:cNvPicPr>
          <a:picLocks noChangeAspect="1"/>
        </xdr:cNvPicPr>
      </xdr:nvPicPr>
      <xdr:blipFill>
        <a:blip xmlns:r="http://schemas.openxmlformats.org/officeDocument/2006/relationships" r:embed="rId1"/>
        <a:stretch>
          <a:fillRect/>
        </a:stretch>
      </xdr:blipFill>
      <xdr:spPr>
        <a:xfrm>
          <a:off x="116417" y="613834"/>
          <a:ext cx="5798616" cy="392599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12</xdr:col>
      <xdr:colOff>533400</xdr:colOff>
      <xdr:row>5</xdr:row>
      <xdr:rowOff>152400</xdr:rowOff>
    </xdr:from>
    <xdr:to>
      <xdr:col>18</xdr:col>
      <xdr:colOff>229602</xdr:colOff>
      <xdr:row>20</xdr:row>
      <xdr:rowOff>133746</xdr:rowOff>
    </xdr:to>
    <xdr:pic>
      <xdr:nvPicPr>
        <xdr:cNvPr id="3" name="Bilde 2">
          <a:extLst>
            <a:ext uri="{FF2B5EF4-FFF2-40B4-BE49-F238E27FC236}">
              <a16:creationId xmlns:a16="http://schemas.microsoft.com/office/drawing/2014/main" id="{2C0B6DC8-437D-95D8-7404-B75263329399}"/>
            </a:ext>
          </a:extLst>
        </xdr:cNvPr>
        <xdr:cNvPicPr>
          <a:picLocks noChangeAspect="1"/>
        </xdr:cNvPicPr>
      </xdr:nvPicPr>
      <xdr:blipFill>
        <a:blip xmlns:r="http://schemas.openxmlformats.org/officeDocument/2006/relationships" r:embed="rId1"/>
        <a:stretch>
          <a:fillRect/>
        </a:stretch>
      </xdr:blipFill>
      <xdr:spPr>
        <a:xfrm>
          <a:off x="533400" y="1104900"/>
          <a:ext cx="7182852" cy="283884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16</xdr:col>
      <xdr:colOff>0</xdr:colOff>
      <xdr:row>5</xdr:row>
      <xdr:rowOff>1</xdr:rowOff>
    </xdr:from>
    <xdr:to>
      <xdr:col>23</xdr:col>
      <xdr:colOff>511528</xdr:colOff>
      <xdr:row>22</xdr:row>
      <xdr:rowOff>88196</xdr:rowOff>
    </xdr:to>
    <xdr:graphicFrame macro="">
      <xdr:nvGraphicFramePr>
        <xdr:cNvPr id="4" name="Chart 1">
          <a:extLst>
            <a:ext uri="{FF2B5EF4-FFF2-40B4-BE49-F238E27FC236}">
              <a16:creationId xmlns:a16="http://schemas.microsoft.com/office/drawing/2014/main" id="{7A9E0D9C-8566-4DFD-A656-92DF2736C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386170</xdr:colOff>
      <xdr:row>22</xdr:row>
      <xdr:rowOff>128815</xdr:rowOff>
    </xdr:to>
    <xdr:graphicFrame macro="">
      <xdr:nvGraphicFramePr>
        <xdr:cNvPr id="4" name="Chart 1">
          <a:extLst>
            <a:ext uri="{FF2B5EF4-FFF2-40B4-BE49-F238E27FC236}">
              <a16:creationId xmlns:a16="http://schemas.microsoft.com/office/drawing/2014/main" id="{5BB423A2-1F82-4B48-8330-8AE727808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150890</xdr:colOff>
      <xdr:row>7</xdr:row>
      <xdr:rowOff>9431</xdr:rowOff>
    </xdr:from>
    <xdr:to>
      <xdr:col>7</xdr:col>
      <xdr:colOff>17820</xdr:colOff>
      <xdr:row>26</xdr:row>
      <xdr:rowOff>13443</xdr:rowOff>
    </xdr:to>
    <xdr:pic>
      <xdr:nvPicPr>
        <xdr:cNvPr id="4" name="Bilde 3">
          <a:extLst>
            <a:ext uri="{FF2B5EF4-FFF2-40B4-BE49-F238E27FC236}">
              <a16:creationId xmlns:a16="http://schemas.microsoft.com/office/drawing/2014/main" id="{1B5C2AAF-59D6-E8C7-D410-B0008B2DE063}"/>
            </a:ext>
          </a:extLst>
        </xdr:cNvPr>
        <xdr:cNvPicPr>
          <a:picLocks noChangeAspect="1"/>
        </xdr:cNvPicPr>
      </xdr:nvPicPr>
      <xdr:blipFill>
        <a:blip xmlns:r="http://schemas.openxmlformats.org/officeDocument/2006/relationships" r:embed="rId1"/>
        <a:stretch>
          <a:fillRect/>
        </a:stretch>
      </xdr:blipFill>
      <xdr:spPr>
        <a:xfrm>
          <a:off x="150890" y="867624"/>
          <a:ext cx="5978019" cy="3135002"/>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5</xdr:row>
      <xdr:rowOff>107955</xdr:rowOff>
    </xdr:from>
    <xdr:to>
      <xdr:col>11</xdr:col>
      <xdr:colOff>436487</xdr:colOff>
      <xdr:row>24</xdr:row>
      <xdr:rowOff>107673</xdr:rowOff>
    </xdr:to>
    <xdr:graphicFrame macro="">
      <xdr:nvGraphicFramePr>
        <xdr:cNvPr id="2" name="Chart 1">
          <a:extLst>
            <a:ext uri="{FF2B5EF4-FFF2-40B4-BE49-F238E27FC236}">
              <a16:creationId xmlns:a16="http://schemas.microsoft.com/office/drawing/2014/main" id="{A3194F93-935B-45E4-9AA5-F0269F944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352425</xdr:colOff>
      <xdr:row>3</xdr:row>
      <xdr:rowOff>57150</xdr:rowOff>
    </xdr:from>
    <xdr:to>
      <xdr:col>6</xdr:col>
      <xdr:colOff>410581</xdr:colOff>
      <xdr:row>18</xdr:row>
      <xdr:rowOff>124253</xdr:rowOff>
    </xdr:to>
    <xdr:pic>
      <xdr:nvPicPr>
        <xdr:cNvPr id="3" name="Bilde 2">
          <a:extLst>
            <a:ext uri="{FF2B5EF4-FFF2-40B4-BE49-F238E27FC236}">
              <a16:creationId xmlns:a16="http://schemas.microsoft.com/office/drawing/2014/main" id="{B1B67B38-EDC3-119F-9CE7-626D97ED9C97}"/>
            </a:ext>
          </a:extLst>
        </xdr:cNvPr>
        <xdr:cNvPicPr>
          <a:picLocks noChangeAspect="1"/>
        </xdr:cNvPicPr>
      </xdr:nvPicPr>
      <xdr:blipFill>
        <a:blip xmlns:r="http://schemas.openxmlformats.org/officeDocument/2006/relationships" r:embed="rId1"/>
        <a:stretch>
          <a:fillRect/>
        </a:stretch>
      </xdr:blipFill>
      <xdr:spPr>
        <a:xfrm>
          <a:off x="352425" y="657225"/>
          <a:ext cx="7211431" cy="306747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40821</xdr:colOff>
      <xdr:row>4</xdr:row>
      <xdr:rowOff>27214</xdr:rowOff>
    </xdr:from>
    <xdr:to>
      <xdr:col>9</xdr:col>
      <xdr:colOff>565726</xdr:colOff>
      <xdr:row>25</xdr:row>
      <xdr:rowOff>65878</xdr:rowOff>
    </xdr:to>
    <xdr:pic>
      <xdr:nvPicPr>
        <xdr:cNvPr id="4" name="Bilde 3">
          <a:extLst>
            <a:ext uri="{FF2B5EF4-FFF2-40B4-BE49-F238E27FC236}">
              <a16:creationId xmlns:a16="http://schemas.microsoft.com/office/drawing/2014/main" id="{FB61CBDD-626F-CF17-F084-67D16C745A21}"/>
            </a:ext>
          </a:extLst>
        </xdr:cNvPr>
        <xdr:cNvPicPr>
          <a:picLocks noChangeAspect="1"/>
        </xdr:cNvPicPr>
      </xdr:nvPicPr>
      <xdr:blipFill>
        <a:blip xmlns:r="http://schemas.openxmlformats.org/officeDocument/2006/relationships" r:embed="rId1"/>
        <a:stretch>
          <a:fillRect/>
        </a:stretch>
      </xdr:blipFill>
      <xdr:spPr>
        <a:xfrm>
          <a:off x="40821" y="789214"/>
          <a:ext cx="7382905" cy="403916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95249</xdr:colOff>
      <xdr:row>4</xdr:row>
      <xdr:rowOff>156562</xdr:rowOff>
    </xdr:from>
    <xdr:to>
      <xdr:col>12</xdr:col>
      <xdr:colOff>336016</xdr:colOff>
      <xdr:row>21</xdr:row>
      <xdr:rowOff>108858</xdr:rowOff>
    </xdr:to>
    <xdr:graphicFrame macro="">
      <xdr:nvGraphicFramePr>
        <xdr:cNvPr id="2" name="Chart 1">
          <a:extLst>
            <a:ext uri="{FF2B5EF4-FFF2-40B4-BE49-F238E27FC236}">
              <a16:creationId xmlns:a16="http://schemas.microsoft.com/office/drawing/2014/main" id="{6C6243C5-D70B-4361-BDBD-DD978A9AA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428625</xdr:colOff>
      <xdr:row>3</xdr:row>
      <xdr:rowOff>57150</xdr:rowOff>
    </xdr:from>
    <xdr:to>
      <xdr:col>6</xdr:col>
      <xdr:colOff>515486</xdr:colOff>
      <xdr:row>25</xdr:row>
      <xdr:rowOff>0</xdr:rowOff>
    </xdr:to>
    <xdr:pic>
      <xdr:nvPicPr>
        <xdr:cNvPr id="2" name="Bilde 1">
          <a:extLst>
            <a:ext uri="{FF2B5EF4-FFF2-40B4-BE49-F238E27FC236}">
              <a16:creationId xmlns:a16="http://schemas.microsoft.com/office/drawing/2014/main" id="{551D241E-0A26-700B-05F4-4F47CBD5EF2A}"/>
            </a:ext>
          </a:extLst>
        </xdr:cNvPr>
        <xdr:cNvPicPr>
          <a:picLocks noChangeAspect="1"/>
        </xdr:cNvPicPr>
      </xdr:nvPicPr>
      <xdr:blipFill>
        <a:blip xmlns:r="http://schemas.openxmlformats.org/officeDocument/2006/relationships" r:embed="rId1"/>
        <a:stretch>
          <a:fillRect/>
        </a:stretch>
      </xdr:blipFill>
      <xdr:spPr>
        <a:xfrm>
          <a:off x="428625" y="628650"/>
          <a:ext cx="6230486" cy="41338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364379</xdr:colOff>
      <xdr:row>3</xdr:row>
      <xdr:rowOff>46460</xdr:rowOff>
    </xdr:from>
    <xdr:to>
      <xdr:col>6</xdr:col>
      <xdr:colOff>514156</xdr:colOff>
      <xdr:row>21</xdr:row>
      <xdr:rowOff>55984</xdr:rowOff>
    </xdr:to>
    <xdr:graphicFrame macro="">
      <xdr:nvGraphicFramePr>
        <xdr:cNvPr id="2" name="Chart 1">
          <a:extLst>
            <a:ext uri="{FF2B5EF4-FFF2-40B4-BE49-F238E27FC236}">
              <a16:creationId xmlns:a16="http://schemas.microsoft.com/office/drawing/2014/main" id="{D621A992-B2F7-4369-A4F7-533177D81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376237</xdr:colOff>
      <xdr:row>5</xdr:row>
      <xdr:rowOff>9525</xdr:rowOff>
    </xdr:from>
    <xdr:to>
      <xdr:col>5</xdr:col>
      <xdr:colOff>381000</xdr:colOff>
      <xdr:row>21</xdr:row>
      <xdr:rowOff>123824</xdr:rowOff>
    </xdr:to>
    <xdr:graphicFrame macro="">
      <xdr:nvGraphicFramePr>
        <xdr:cNvPr id="2" name="Chart 1">
          <a:extLst>
            <a:ext uri="{FF2B5EF4-FFF2-40B4-BE49-F238E27FC236}">
              <a16:creationId xmlns:a16="http://schemas.microsoft.com/office/drawing/2014/main" id="{DA4B2059-F6CC-4F74-B340-118E553BD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152399</xdr:colOff>
      <xdr:row>7</xdr:row>
      <xdr:rowOff>9525</xdr:rowOff>
    </xdr:from>
    <xdr:to>
      <xdr:col>8</xdr:col>
      <xdr:colOff>19050</xdr:colOff>
      <xdr:row>22</xdr:row>
      <xdr:rowOff>161925</xdr:rowOff>
    </xdr:to>
    <xdr:graphicFrame macro="">
      <xdr:nvGraphicFramePr>
        <xdr:cNvPr id="2" name="Chart 1">
          <a:extLst>
            <a:ext uri="{FF2B5EF4-FFF2-40B4-BE49-F238E27FC236}">
              <a16:creationId xmlns:a16="http://schemas.microsoft.com/office/drawing/2014/main" id="{65585476-C883-4A98-8906-C348BA0C9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171450</xdr:colOff>
      <xdr:row>2</xdr:row>
      <xdr:rowOff>57150</xdr:rowOff>
    </xdr:from>
    <xdr:to>
      <xdr:col>5</xdr:col>
      <xdr:colOff>207776</xdr:colOff>
      <xdr:row>23</xdr:row>
      <xdr:rowOff>28608</xdr:rowOff>
    </xdr:to>
    <xdr:pic>
      <xdr:nvPicPr>
        <xdr:cNvPr id="3" name="Bilde 2">
          <a:extLst>
            <a:ext uri="{FF2B5EF4-FFF2-40B4-BE49-F238E27FC236}">
              <a16:creationId xmlns:a16="http://schemas.microsoft.com/office/drawing/2014/main" id="{041D26C1-DCC5-076E-EE4C-331AF81F43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438150"/>
          <a:ext cx="6084701" cy="3971958"/>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4</xdr:row>
      <xdr:rowOff>0</xdr:rowOff>
    </xdr:from>
    <xdr:to>
      <xdr:col>8</xdr:col>
      <xdr:colOff>342900</xdr:colOff>
      <xdr:row>19</xdr:row>
      <xdr:rowOff>26987</xdr:rowOff>
    </xdr:to>
    <xdr:graphicFrame macro="">
      <xdr:nvGraphicFramePr>
        <xdr:cNvPr id="3" name="Chart 1">
          <a:extLst>
            <a:ext uri="{FF2B5EF4-FFF2-40B4-BE49-F238E27FC236}">
              <a16:creationId xmlns:a16="http://schemas.microsoft.com/office/drawing/2014/main" id="{DB0B7DF6-8FC2-44A3-93E6-772FBCB85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66675</xdr:colOff>
      <xdr:row>4</xdr:row>
      <xdr:rowOff>76200</xdr:rowOff>
    </xdr:from>
    <xdr:to>
      <xdr:col>3</xdr:col>
      <xdr:colOff>1019175</xdr:colOff>
      <xdr:row>24</xdr:row>
      <xdr:rowOff>0</xdr:rowOff>
    </xdr:to>
    <xdr:graphicFrame macro="">
      <xdr:nvGraphicFramePr>
        <xdr:cNvPr id="5" name="Chart 1">
          <a:extLst>
            <a:ext uri="{FF2B5EF4-FFF2-40B4-BE49-F238E27FC236}">
              <a16:creationId xmlns:a16="http://schemas.microsoft.com/office/drawing/2014/main" id="{34AF54A9-2199-43FC-B2B2-606C1BE67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180975</xdr:colOff>
      <xdr:row>4</xdr:row>
      <xdr:rowOff>152400</xdr:rowOff>
    </xdr:from>
    <xdr:to>
      <xdr:col>6</xdr:col>
      <xdr:colOff>1000125</xdr:colOff>
      <xdr:row>22</xdr:row>
      <xdr:rowOff>71438</xdr:rowOff>
    </xdr:to>
    <mc:AlternateContent xmlns:mc="http://schemas.openxmlformats.org/markup-compatibility/2006">
      <mc:Choice xmlns:cx1="http://schemas.microsoft.com/office/drawing/2015/9/8/chartex" Requires="cx1">
        <xdr:graphicFrame macro="">
          <xdr:nvGraphicFramePr>
            <xdr:cNvPr id="4" name="Chart 1">
              <a:extLst>
                <a:ext uri="{FF2B5EF4-FFF2-40B4-BE49-F238E27FC236}">
                  <a16:creationId xmlns:a16="http://schemas.microsoft.com/office/drawing/2014/main" id="{CDD2EF6B-8872-4450-ABB7-ADF72F5D0C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5</xdr:row>
      <xdr:rowOff>0</xdr:rowOff>
    </xdr:from>
    <xdr:to>
      <xdr:col>5</xdr:col>
      <xdr:colOff>371476</xdr:colOff>
      <xdr:row>21</xdr:row>
      <xdr:rowOff>100014</xdr:rowOff>
    </xdr:to>
    <xdr:graphicFrame macro="">
      <xdr:nvGraphicFramePr>
        <xdr:cNvPr id="3" name="Chart 1">
          <a:extLst>
            <a:ext uri="{FF2B5EF4-FFF2-40B4-BE49-F238E27FC236}">
              <a16:creationId xmlns:a16="http://schemas.microsoft.com/office/drawing/2014/main" id="{402FBD98-C8AD-467C-80B5-D405E3794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5</xdr:row>
      <xdr:rowOff>0</xdr:rowOff>
    </xdr:from>
    <xdr:to>
      <xdr:col>5</xdr:col>
      <xdr:colOff>299723</xdr:colOff>
      <xdr:row>23</xdr:row>
      <xdr:rowOff>173863</xdr:rowOff>
    </xdr:to>
    <xdr:graphicFrame macro="">
      <xdr:nvGraphicFramePr>
        <xdr:cNvPr id="3" name="Chart 1">
          <a:extLst>
            <a:ext uri="{FF2B5EF4-FFF2-40B4-BE49-F238E27FC236}">
              <a16:creationId xmlns:a16="http://schemas.microsoft.com/office/drawing/2014/main" id="{94FAB689-D064-4C79-84A7-5163BD0AA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131333</xdr:colOff>
      <xdr:row>12</xdr:row>
      <xdr:rowOff>133502</xdr:rowOff>
    </xdr:to>
    <xdr:pic>
      <xdr:nvPicPr>
        <xdr:cNvPr id="2" name="Bilde 1">
          <a:extLst>
            <a:ext uri="{FF2B5EF4-FFF2-40B4-BE49-F238E27FC236}">
              <a16:creationId xmlns:a16="http://schemas.microsoft.com/office/drawing/2014/main" id="{1477EDCC-57C8-20B0-8960-43CEC36B4185}"/>
            </a:ext>
          </a:extLst>
        </xdr:cNvPr>
        <xdr:cNvPicPr>
          <a:picLocks noChangeAspect="1"/>
        </xdr:cNvPicPr>
      </xdr:nvPicPr>
      <xdr:blipFill>
        <a:blip xmlns:r="http://schemas.openxmlformats.org/officeDocument/2006/relationships" r:embed="rId1"/>
        <a:stretch>
          <a:fillRect/>
        </a:stretch>
      </xdr:blipFill>
      <xdr:spPr>
        <a:xfrm>
          <a:off x="2286000" y="1333500"/>
          <a:ext cx="3353268" cy="1086002"/>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85725</xdr:colOff>
      <xdr:row>3</xdr:row>
      <xdr:rowOff>133350</xdr:rowOff>
    </xdr:from>
    <xdr:to>
      <xdr:col>4</xdr:col>
      <xdr:colOff>499768</xdr:colOff>
      <xdr:row>24</xdr:row>
      <xdr:rowOff>185778</xdr:rowOff>
    </xdr:to>
    <xdr:pic>
      <xdr:nvPicPr>
        <xdr:cNvPr id="3" name="Bilde 2">
          <a:extLst>
            <a:ext uri="{FF2B5EF4-FFF2-40B4-BE49-F238E27FC236}">
              <a16:creationId xmlns:a16="http://schemas.microsoft.com/office/drawing/2014/main" id="{4A694731-D175-6F6A-4EFF-518F64A022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704850"/>
          <a:ext cx="4966993" cy="40529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LS6/sdataAGR/TRANSFER/TRANSFER.XLS" TargetMode="External"/><Relationship Id="rId1" Type="http://schemas.openxmlformats.org/officeDocument/2006/relationships/externalLinkPath" Target="/LS6/sdataAGR/TRANSFER/TRANSF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icef-my.sharepoint.com/LS6/sdataAGR/TRANSFER/TRANSFER.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LS6/sdataAGR/DATA/FRANCOIS/MON98/CZEPSE.XLS" TargetMode="External"/><Relationship Id="rId1" Type="http://schemas.openxmlformats.org/officeDocument/2006/relationships/externalLinkPath" Target="/LS6/sdataAGR/DATA/FRANCOIS/MON98/CZEP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cef-my.sharepoint.com/LS6/sdataAGR/DATA/FRANCOIS/MON98/CZEPSE.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LS6/sdataAGR/MSOFFICE/EXCEL/ECPSE/EU1PSE95.XLS" TargetMode="External"/><Relationship Id="rId1" Type="http://schemas.openxmlformats.org/officeDocument/2006/relationships/externalLinkPath" Target="/LS6/sdataAGR/MSOFFICE/EXCEL/ECPSE/EU1PSE9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cef-my.sharepoint.com/LS6/sdataAGR/MSOFFICE/EXCEL/ECPSE/EU1PSE95.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unicef-my.sharepoint.com/Docs/_DATA_WARE/VPD_DATAWARE/Application_and_Data/WHO_UNICEF_Joint_Reporting_Form/2011/Docs/_DATA_WARE/VPD_DATAWARE/Application_and_Data/WHO_UNICEF_Joint_Reporting_Form/2010/Data_original_from_regions/EURO/CROATIA.xls?0971A895" TargetMode="External"/><Relationship Id="rId1" Type="http://schemas.openxmlformats.org/officeDocument/2006/relationships/externalLinkPath" Target="file:///\\0971A895\CROATIA.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GVA1SWWILLOW/SecureD/MI/table/DATA98/TARGETS.XLS" TargetMode="External"/><Relationship Id="rId1" Type="http://schemas.openxmlformats.org/officeDocument/2006/relationships/externalLinkPath" Target="/GVA1SWWILLOW/SecureD/MI/table/DATA98/TARGE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unicef-my.sharepoint.com/DATA98/TARGET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www.who.int/whr/1999/en/excel/popgbdage.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GVA1SWWILLOW/SecureD/MI/table/TEMP/Estimating%20adult%20mortality/Relational/BaseYearUN/RegionalLifeTable.xls" TargetMode="External"/><Relationship Id="rId1" Type="http://schemas.openxmlformats.org/officeDocument/2006/relationships/externalLinkPath" Target="/GVA1SWWILLOW/SecureD/MI/table/TEMP/Estimating%20adult%20mortality/Relational/BaseYearUN/RegionalLifeTabl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unicef-my.sharepoint.com/TEMP/Estimating%20adult%20mortality/Relational/BaseYearUN/RegionalLifeTabl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unicef-my.sharepoint.com/Users/Nicole%20Tai/Desktop/UNICEF%20work/FGMC/FGMC%20projection%20calculation%20file_26Jan2016.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unicef-my.sharepoint.com/C/Documents%20and%20Settings/ajg/Local%20Settings/Temporary%20Internet%20Files/OLK47/JRF_data_for_2008_english_with_changes_14_nov.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unitednations-my.sharepoint.com/Users/Paul.Pacheco2/Desktop/SDG%20Report%202016/SDG%20Database/SDG%20Data%20Entry.Countr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Paul.Pacheco2\Desktop\SDG%20Report%202016\SDG%20Database\SDG%20Data%20Entry.Country.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ABC%20R2K\Disk%201\WPP2000_Excel_Files\DB02_Stock_Indicators\WPP2000_DB2_F1_TOTAL_POPULATION_BOTH_SEXES.xls" TargetMode="External"/></Relationships>
</file>

<file path=xl/externalLinks/_rels/externalLink18.xml.rels><?xml version="1.0" encoding="UTF-8" standalone="yes"?>
<Relationships xmlns="http://schemas.openxmlformats.org/package/2006/relationships"><Relationship Id="rId3" Type="http://schemas.openxmlformats.org/officeDocument/2006/relationships/externalLinkPath" Target="../../../../../../../../Users/anastasiabalagurova/Library/Group%20Containers/UBF8T346G9.Office/User%20Content.localized/Startup.localized/Excel/WPP-DATA-NEW/DB4_Population_ByAgeSex_Annual/WPP2000_DB4_F1_AGE_ANNUAL_BOTH_2001-2050.xls" TargetMode="External"/><Relationship Id="rId2" Type="http://schemas.microsoft.com/office/2019/04/relationships/externalLinkLongPath" Target="/Users/anastasiabalagurova/Library/Group%20Containers/UBF8T346G9.Office/User%20Content.localized/Startup.localized/Excel/WPP-DATA-NEW/DB4_Population_ByAgeSex_Annual/WPP2000_DB4_F1_AGE_ANNUAL_BOTH_2001-2050.xls?DA323A50" TargetMode="External"/><Relationship Id="rId1" Type="http://schemas.openxmlformats.org/officeDocument/2006/relationships/externalLinkPath" Target="file:///\\DA323A50\WPP2000_DB4_F1_AGE_ANNUAL_BOTH_2001-205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Dereje%20Ketema\Data\Monit\decomp\86tree00.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LS6/sdataAGR/DATA/LENOUVEL/DATA/CZE97.XLS" TargetMode="External"/><Relationship Id="rId1" Type="http://schemas.openxmlformats.org/officeDocument/2006/relationships/externalLinkPath" Target="/LS6/sdataAGR/DATA/LENOUVEL/DATA/CZE9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unicef-my.sharepoint.com/LS6/sdataAGR/DATA/LENOUVEL/DATA/CZE97.XLS" TargetMode="External"/></Relationships>
</file>

<file path=xl/externalLinks/_rels/externalLink22.xml.rels><?xml version="1.0" encoding="UTF-8" standalone="yes"?>
<Relationships xmlns="http://schemas.openxmlformats.org/package/2006/relationships"><Relationship Id="rId3" Type="http://schemas.openxmlformats.org/officeDocument/2006/relationships/externalLinkPath" Target="../16.8/Governance_of_international_organisations_working_2026-incl_RDB-corrected.xlsx" TargetMode="External"/><Relationship Id="rId2" Type="http://schemas.openxmlformats.org/officeDocument/2006/relationships/externalLinkPath" Target="https://undp.sharepoint.com/sites/GPCGovernance/Shared%20Documents/GDA/SDG16%20Analytics/4th%20Global%20Progress%20Report/Contributions/16.8/Governance_of_international_organisations_working_2026-incl_RDB-corrected.xlsx" TargetMode="External"/><Relationship Id="rId1" Type="http://schemas.openxmlformats.org/officeDocument/2006/relationships/externalLinkPath" Target="/sites/GPCGovernance/Shared%20Documents/GDA/SDG16%20Analytics/4th%20Global%20Progress%20Report/Contributions/16.8/Governance_of_international_organisations_working_2026-incl_RDB-corrected.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Dereje%20Ketema\~Sun\Amy\tab6_2withMRYbf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www.who.int/whr/1999/en/excel/D95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unicef-my.sharepoint.com/Users/cmisunas/Desktop/SOWC%202017%20Tables/Population.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Dereje%20Ketema\DOCUME~1\wb194655\LOCALS~1\Temp\notes81B5BE\Section6.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LS6/sdataAGR/DATA/GUILLOT/MONIT/POLPSE96.XLS" TargetMode="External"/><Relationship Id="rId1" Type="http://schemas.openxmlformats.org/officeDocument/2006/relationships/externalLinkPath" Target="/LS6/sdataAGR/DATA/GUILLOT/MONIT/POLPSE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unicef-my.sharepoint.com/LS6/sdataAGR/DATA/GUILLOT/MONIT/POLPSE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unicef-my.sharepoint.com/WHR2003/GBD/NBD/Templates%20v2/Singapore/DALYs%20country%203350%20year%202002.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GVA1SWWILLOW/SecureD/WHR2003/GBD/NBD/Templates%20v2/Italy/DALYs%20country%204180%20year%202002.xls" TargetMode="External"/><Relationship Id="rId1" Type="http://schemas.openxmlformats.org/officeDocument/2006/relationships/externalLinkPath" Target="/GVA1SWWILLOW/SecureD/WHR2003/GBD/NBD/Templates%20v2/Italy/DALYs%20country%204180%20year%2020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unicef-my.sharepoint.com/WHR2003/GBD/NBD/Templates%20v2/Italy/DALYs%20country%204180%20year%202002.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GVA1SWWILLOW/SecureD/MI/table/Estimating%20adult%20mortality/Relational/New%20Stand-WHO/Country/AUSTRIA.xls" TargetMode="External"/><Relationship Id="rId1" Type="http://schemas.openxmlformats.org/officeDocument/2006/relationships/externalLinkPath" Target="/GVA1SWWILLOW/SecureD/MI/table/Estimating%20adult%20mortality/Relational/New%20Stand-WHO/Country/AUSTRIA.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unicef-my.sharepoint.com/Estimating%20adult%20mortality/Relational/New%20Stand-WHO/Country/AUSTRIA.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GVA1SWWILLOW/SecureD/WHR2003/GBD/NBD/Templates%20v2/Singapore/DALYs%20country%203350%20year%202002.xls" TargetMode="External"/><Relationship Id="rId1" Type="http://schemas.openxmlformats.org/officeDocument/2006/relationships/externalLinkPath" Target="/GVA1SWWILLOW/SecureD/WHR2003/GBD/NBD/Templates%20v2/Singapore/DALYs%20country%203350%20year%202002.xls" TargetMode="External"/></Relationships>
</file>

<file path=xl/externalLinks/_rels/externalLink35.xml.rels><?xml version="1.0" encoding="UTF-8" standalone="yes"?>
<Relationships xmlns="http://schemas.openxmlformats.org/package/2006/relationships"><Relationship Id="rId3" Type="http://schemas.openxmlformats.org/officeDocument/2006/relationships/externalLinkPath" Target="../16.8.1/Governance_of_international_organisations_working_2026-incl_RDB-corrected.xlsx" TargetMode="External"/><Relationship Id="rId2" Type="http://schemas.openxmlformats.org/officeDocument/2006/relationships/externalLinkPath" Target="https://undp.sharepoint.com/sites/GPCGovernance/Shared%20Documents/GDA/SDG16%20Analytics/4th%20Global%20Progress%20Report/Contributions/16.8.1/Governance_of_international_organisations_working_2026-incl_RDB-corrected.xlsx" TargetMode="External"/><Relationship Id="rId1" Type="http://schemas.openxmlformats.org/officeDocument/2006/relationships/externalLinkPath" Target="/sites/GPCGovernance/Shared%20Documents/GDA/SDG16%20Analytics/4th%20Global%20Progress%20Report/Contributions/16.8.1/Governance_of_international_organisations_working_2026-incl_RDB-corrected.xlsx" TargetMode="External"/></Relationships>
</file>

<file path=xl/externalLinks/_rels/externalLink36.xml.rels><?xml version="1.0" encoding="UTF-8" standalone="yes"?>
<Relationships xmlns="http://schemas.openxmlformats.org/package/2006/relationships"><Relationship Id="rId3" Type="http://schemas.openxmlformats.org/officeDocument/2006/relationships/externalLinkPath" Target="../updated%20figures_23Jul26_UNODC.xlsx" TargetMode="External"/><Relationship Id="rId2" Type="http://schemas.openxmlformats.org/officeDocument/2006/relationships/externalLinkPath" Target="https://undp.sharepoint.com/sites/GPCGovernance/Shared%20Documents/GDA/SDG16%20Analytics/4th%20Global%20Progress%20Report/Contributions/updated%20figures_23Jul26_UNODC.xlsx" TargetMode="External"/><Relationship Id="rId1" Type="http://schemas.openxmlformats.org/officeDocument/2006/relationships/externalLinkPath" Target="/sites/GPCGovernance/Shared%20Documents/GDA/SDG16%20Analytics/4th%20Global%20Progress%20Report/Contributions/updated%20figures_23Jul26_UNOD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UMER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S"/>
      <sheetName val="Figure 1"/>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ZEWT"/>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 val="Figure 1"/>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CEFC"/>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EFC"/>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1. Reported Cases"/>
      <sheetName val="1B. Specific incidence"/>
      <sheetName val="1C. Measles Rubella"/>
      <sheetName val="3.School_and_Add_Imm_delivery_"/>
      <sheetName val="4A. Routine Coverage"/>
      <sheetName val="4B. Coverage Surveys"/>
      <sheetName val="4C. Subnational Coverage "/>
      <sheetName val="5. Official Estimates"/>
      <sheetName val="6A. Indicators-1"/>
      <sheetName val="6B. Indicators-2"/>
      <sheetName val="6C. Serious AEFI"/>
      <sheetName val="8. Supplementary"/>
      <sheetName val="Instructions"/>
      <sheetName val="Instr_Schedule"/>
      <sheetName val="drop_down_lists"/>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nder5"/>
      <sheetName val="Sheet1"/>
      <sheetName val="summary-targets"/>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der5"/>
      <sheetName val="Sheet1"/>
      <sheetName val="summary-targets"/>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oreg"/>
      <sheetName val="whoregeco"/>
    </sheetNames>
    <sheetDataSet>
      <sheetData sheetId="0"/>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x"/>
      <sheetName val="Adj lx"/>
      <sheetName val="slop-inter"/>
      <sheetName val="DB"/>
      <sheetName val="Sheet1"/>
      <sheetName val="Global"/>
      <sheetName val="EurA"/>
      <sheetName val="EurB"/>
      <sheetName val="EurC"/>
      <sheetName val="AmrA"/>
      <sheetName val="AmrB"/>
      <sheetName val="SearD"/>
      <sheetName val="WprA"/>
      <sheetName val="WprB"/>
      <sheetName val="AmrD"/>
      <sheetName val="EmrB"/>
      <sheetName val="EmrD"/>
      <sheetName val="SearB"/>
      <sheetName val="EurA-M"/>
      <sheetName val="Chart2"/>
      <sheetName val="EurA-F"/>
      <sheetName val="Sheet2"/>
      <sheetName val="Sheet3"/>
      <sheetName val="Sheet3 (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x"/>
      <sheetName val="Adj lx"/>
      <sheetName val="slop-inter"/>
      <sheetName val="DB"/>
      <sheetName val="Sheet1"/>
      <sheetName val="Global"/>
      <sheetName val="EurA"/>
      <sheetName val="EurB"/>
      <sheetName val="EurC"/>
      <sheetName val="AmrA"/>
      <sheetName val="AmrB"/>
      <sheetName val="SearD"/>
      <sheetName val="WprA"/>
      <sheetName val="WprB"/>
      <sheetName val="AmrD"/>
      <sheetName val="EmrB"/>
      <sheetName val="EmrD"/>
      <sheetName val="SearB"/>
      <sheetName val="EurA-M"/>
      <sheetName val="Chart2"/>
      <sheetName val="EurA-F"/>
      <sheetName val="Sheet2"/>
      <sheetName val="Sheet3"/>
      <sheetName val="Sheet3 (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untry burdens"/>
      <sheetName val="girls"/>
      <sheetName val="sum"/>
      <sheetName val="country sum"/>
      <sheetName val="projections all ages"/>
      <sheetName val="0-14 risk projections"/>
      <sheetName val="15-19 projections"/>
      <sheetName val="elimination"/>
      <sheetName val="elimination graphs"/>
      <sheetName val="population projections"/>
      <sheetName val="calculations for age at cutting"/>
      <sheetName val="calculations for attitude trend"/>
      <sheetName val="calculations for oppositio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Cover Page"/>
      <sheetName val="1. Reported Cases"/>
      <sheetName val="2. Schedule-Source"/>
      <sheetName val="3.School_and_Add_Imm_delivery_"/>
      <sheetName val="4A. Routine Coverage"/>
      <sheetName val="4B. Coverage Surveys"/>
      <sheetName val="5. Official Estimates"/>
      <sheetName val="6A. Indicators-1"/>
      <sheetName val="6B. Indicators-2"/>
      <sheetName val="8. Supplementary"/>
      <sheetName val="Instructions"/>
      <sheetName val="Instr_Schedule"/>
      <sheetName val="drop_down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
      <sheetName val="VAL_REF_AREA"/>
      <sheetName val="VAL_SERIES"/>
      <sheetName val="Parameters"/>
    </sheetNames>
    <sheetDataSet>
      <sheetData sheetId="0"/>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
      <sheetName val="VAL_REF_AREA"/>
      <sheetName val="VAL_SERIES"/>
      <sheetName val="Parameters"/>
    </sheetNames>
    <sheetDataSet>
      <sheetData sheetId="0"/>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MEDIUM-2000 REVISION"/>
      <sheetName val="NOTES"/>
    </sheetNames>
    <sheetDataSet>
      <sheetData sheetId="0"/>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1P"/>
      <sheetName val="XR"/>
      <sheetName val="PPPandPGDP"/>
      <sheetName val="GSSEDataS"/>
      <sheetName val="DataS"/>
      <sheetName val="TSEDataS"/>
      <sheetName val="Foil"/>
      <sheetName val="RowColS"/>
      <sheetName val="SetOfTreesS"/>
      <sheetName val="FAME Persistence"/>
      <sheetName val="GSSEPivotYS"/>
      <sheetName val="YAggrS"/>
      <sheetName val="PivotYS"/>
      <sheetName val="PivotY0S"/>
      <sheetName val="PeriodYxS"/>
      <sheetName val="PeriodY0S"/>
      <sheetName val="PivotY1S"/>
      <sheetName val="PeriodY1S"/>
      <sheetName val="EvalS1"/>
      <sheetName val="EvalS2"/>
      <sheetName val="EvalS3"/>
      <sheetName val="EvalS4"/>
      <sheetName val="EvalS5"/>
      <sheetName val="EvalS6"/>
      <sheetName val="EvalS7"/>
      <sheetName val="EvalS8"/>
      <sheetName val="EvalS9"/>
      <sheetName val="EvalS10"/>
      <sheetName val="TOTAL_TemplateS"/>
      <sheetName val="CoverS"/>
      <sheetName val="Chart"/>
      <sheetName val="TreeCD"/>
      <sheetName val="CSETreeCD"/>
      <sheetName val="PSEContr"/>
      <sheetName val="PSETreeS"/>
      <sheetName val="CSETreeS"/>
      <sheetName val="CSEContr"/>
      <sheetName val="Ctr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ZEWT"/>
    </sheetNames>
    <sheetDataSet>
      <sheetData sheetId="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me"/>
      <sheetName val="Summary by group"/>
      <sheetName val="Summary by inst"/>
      <sheetName val="UNGA"/>
      <sheetName val="ECOSOC"/>
      <sheetName val="UN Security Council"/>
      <sheetName val="WTO"/>
      <sheetName val="IMF"/>
      <sheetName val="IFC"/>
      <sheetName val="IBRD"/>
      <sheetName val="FSB"/>
      <sheetName val="ADB"/>
      <sheetName val="AfDB"/>
      <sheetName val="IaDB"/>
      <sheetName val="Member Share per country (2019)"/>
      <sheetName val="Group Composition (2023 update)"/>
      <sheetName val="Vote Share per Country (2020)"/>
      <sheetName val="Vote Share per Country (2021)"/>
      <sheetName val="Vote Share per country (2019)"/>
      <sheetName val="Member Share per country (2021)"/>
      <sheetName val="Vote Share per Country (2022)"/>
      <sheetName val="Member Share per country (2022)"/>
      <sheetName val="Member and Vote Share (2019)"/>
      <sheetName val="Groups (composition)"/>
      <sheetName val="Group Composition (2019)"/>
      <sheetName val="Sheet1"/>
      <sheetName val="Dev and ldc clean"/>
      <sheetName val="Summary - OLD"/>
    </sheetNames>
    <sheetDataSet>
      <sheetData sheetId="0"/>
      <sheetData sheetId="1">
        <row r="1">
          <cell r="B1">
            <v>2000</v>
          </cell>
        </row>
      </sheetData>
      <sheetData sheetId="2"/>
      <sheetData sheetId="3">
        <row r="4">
          <cell r="A4">
            <v>4</v>
          </cell>
        </row>
      </sheetData>
      <sheetData sheetId="4">
        <row r="5">
          <cell r="A5">
            <v>4</v>
          </cell>
        </row>
      </sheetData>
      <sheetData sheetId="5">
        <row r="6">
          <cell r="A6">
            <v>4</v>
          </cell>
        </row>
      </sheetData>
      <sheetData sheetId="6">
        <row r="6">
          <cell r="B6">
            <v>28</v>
          </cell>
        </row>
      </sheetData>
      <sheetData sheetId="7">
        <row r="5">
          <cell r="A5">
            <v>4</v>
          </cell>
        </row>
      </sheetData>
      <sheetData sheetId="8">
        <row r="5">
          <cell r="A5">
            <v>4</v>
          </cell>
        </row>
      </sheetData>
      <sheetData sheetId="9">
        <row r="5">
          <cell r="A5">
            <v>4</v>
          </cell>
        </row>
      </sheetData>
      <sheetData sheetId="10">
        <row r="5">
          <cell r="A5">
            <v>32</v>
          </cell>
        </row>
      </sheetData>
      <sheetData sheetId="11">
        <row r="5">
          <cell r="A5">
            <v>4</v>
          </cell>
        </row>
      </sheetData>
      <sheetData sheetId="12">
        <row r="5">
          <cell r="A5">
            <v>12</v>
          </cell>
        </row>
      </sheetData>
      <sheetData sheetId="13">
        <row r="5">
          <cell r="A5">
            <v>32</v>
          </cell>
        </row>
      </sheetData>
      <sheetData sheetId="14"/>
      <sheetData sheetId="15">
        <row r="644">
          <cell r="A644">
            <v>4</v>
          </cell>
        </row>
        <row r="645">
          <cell r="A645">
            <v>24</v>
          </cell>
        </row>
        <row r="646">
          <cell r="A646">
            <v>50</v>
          </cell>
        </row>
        <row r="647">
          <cell r="A647">
            <v>64</v>
          </cell>
        </row>
        <row r="648">
          <cell r="A648">
            <v>90</v>
          </cell>
        </row>
        <row r="649">
          <cell r="A649">
            <v>104</v>
          </cell>
        </row>
        <row r="650">
          <cell r="A650">
            <v>108</v>
          </cell>
        </row>
        <row r="651">
          <cell r="A651">
            <v>116</v>
          </cell>
        </row>
        <row r="652">
          <cell r="A652">
            <v>140</v>
          </cell>
        </row>
        <row r="653">
          <cell r="A653">
            <v>148</v>
          </cell>
        </row>
        <row r="654">
          <cell r="A654">
            <v>174</v>
          </cell>
        </row>
        <row r="655">
          <cell r="A655">
            <v>180</v>
          </cell>
        </row>
        <row r="656">
          <cell r="A656">
            <v>204</v>
          </cell>
        </row>
        <row r="657">
          <cell r="A657">
            <v>231</v>
          </cell>
        </row>
        <row r="658">
          <cell r="A658">
            <v>232</v>
          </cell>
        </row>
        <row r="659">
          <cell r="A659">
            <v>262</v>
          </cell>
        </row>
        <row r="660">
          <cell r="A660">
            <v>270</v>
          </cell>
        </row>
        <row r="661">
          <cell r="A661">
            <v>296</v>
          </cell>
        </row>
        <row r="662">
          <cell r="A662">
            <v>324</v>
          </cell>
        </row>
        <row r="663">
          <cell r="A663">
            <v>332</v>
          </cell>
        </row>
        <row r="664">
          <cell r="A664">
            <v>418</v>
          </cell>
        </row>
        <row r="665">
          <cell r="A665">
            <v>426</v>
          </cell>
        </row>
        <row r="666">
          <cell r="A666">
            <v>430</v>
          </cell>
        </row>
        <row r="667">
          <cell r="A667">
            <v>450</v>
          </cell>
        </row>
        <row r="668">
          <cell r="A668">
            <v>454</v>
          </cell>
        </row>
        <row r="669">
          <cell r="A669">
            <v>466</v>
          </cell>
        </row>
        <row r="670">
          <cell r="A670">
            <v>478</v>
          </cell>
        </row>
        <row r="671">
          <cell r="A671">
            <v>508</v>
          </cell>
        </row>
        <row r="672">
          <cell r="A672">
            <v>524</v>
          </cell>
        </row>
        <row r="673">
          <cell r="A673">
            <v>562</v>
          </cell>
        </row>
        <row r="674">
          <cell r="A674">
            <v>624</v>
          </cell>
        </row>
        <row r="675">
          <cell r="A675">
            <v>626</v>
          </cell>
        </row>
        <row r="676">
          <cell r="A676">
            <v>646</v>
          </cell>
        </row>
        <row r="677">
          <cell r="A677">
            <v>678</v>
          </cell>
        </row>
        <row r="678">
          <cell r="A678">
            <v>686</v>
          </cell>
        </row>
        <row r="679">
          <cell r="A679">
            <v>694</v>
          </cell>
        </row>
        <row r="680">
          <cell r="A680">
            <v>706</v>
          </cell>
        </row>
        <row r="681">
          <cell r="A681">
            <v>728</v>
          </cell>
        </row>
        <row r="682">
          <cell r="A682">
            <v>729</v>
          </cell>
        </row>
        <row r="683">
          <cell r="A683">
            <v>768</v>
          </cell>
        </row>
        <row r="684">
          <cell r="A684">
            <v>798</v>
          </cell>
        </row>
        <row r="685">
          <cell r="A685">
            <v>800</v>
          </cell>
        </row>
        <row r="686">
          <cell r="A686">
            <v>834</v>
          </cell>
        </row>
        <row r="687">
          <cell r="A687">
            <v>854</v>
          </cell>
        </row>
        <row r="688">
          <cell r="A688">
            <v>887</v>
          </cell>
        </row>
        <row r="689">
          <cell r="A689">
            <v>894</v>
          </cell>
        </row>
        <row r="690">
          <cell r="A690">
            <v>16</v>
          </cell>
        </row>
        <row r="691">
          <cell r="A691">
            <v>28</v>
          </cell>
        </row>
        <row r="692">
          <cell r="A692">
            <v>44</v>
          </cell>
        </row>
        <row r="693">
          <cell r="A693">
            <v>52</v>
          </cell>
        </row>
        <row r="694">
          <cell r="A694">
            <v>84</v>
          </cell>
        </row>
        <row r="695">
          <cell r="A695">
            <v>90</v>
          </cell>
        </row>
        <row r="696">
          <cell r="A696">
            <v>92</v>
          </cell>
        </row>
        <row r="697">
          <cell r="A697">
            <v>132</v>
          </cell>
        </row>
        <row r="698">
          <cell r="A698">
            <v>174</v>
          </cell>
        </row>
        <row r="699">
          <cell r="A699">
            <v>184</v>
          </cell>
        </row>
        <row r="700">
          <cell r="A700">
            <v>192</v>
          </cell>
        </row>
        <row r="701">
          <cell r="A701">
            <v>212</v>
          </cell>
        </row>
        <row r="702">
          <cell r="A702">
            <v>214</v>
          </cell>
        </row>
        <row r="703">
          <cell r="A703">
            <v>242</v>
          </cell>
        </row>
        <row r="704">
          <cell r="A704">
            <v>258</v>
          </cell>
        </row>
        <row r="705">
          <cell r="A705">
            <v>296</v>
          </cell>
        </row>
        <row r="706">
          <cell r="A706">
            <v>308</v>
          </cell>
        </row>
        <row r="707">
          <cell r="A707">
            <v>316</v>
          </cell>
        </row>
        <row r="708">
          <cell r="A708">
            <v>328</v>
          </cell>
        </row>
        <row r="709">
          <cell r="A709">
            <v>332</v>
          </cell>
        </row>
        <row r="710">
          <cell r="A710">
            <v>388</v>
          </cell>
        </row>
        <row r="711">
          <cell r="A711">
            <v>462</v>
          </cell>
        </row>
        <row r="712">
          <cell r="A712">
            <v>480</v>
          </cell>
        </row>
        <row r="713">
          <cell r="A713">
            <v>500</v>
          </cell>
        </row>
        <row r="714">
          <cell r="A714">
            <v>520</v>
          </cell>
        </row>
        <row r="715">
          <cell r="A715">
            <v>531</v>
          </cell>
        </row>
        <row r="716">
          <cell r="A716">
            <v>533</v>
          </cell>
        </row>
        <row r="717">
          <cell r="A717">
            <v>534</v>
          </cell>
        </row>
        <row r="718">
          <cell r="A718">
            <v>535</v>
          </cell>
        </row>
        <row r="719">
          <cell r="A719">
            <v>540</v>
          </cell>
        </row>
        <row r="720">
          <cell r="A720">
            <v>548</v>
          </cell>
        </row>
        <row r="721">
          <cell r="A721">
            <v>570</v>
          </cell>
        </row>
        <row r="722">
          <cell r="A722">
            <v>580</v>
          </cell>
        </row>
        <row r="723">
          <cell r="A723">
            <v>583</v>
          </cell>
        </row>
        <row r="724">
          <cell r="A724">
            <v>584</v>
          </cell>
        </row>
        <row r="725">
          <cell r="A725">
            <v>585</v>
          </cell>
        </row>
        <row r="726">
          <cell r="A726">
            <v>598</v>
          </cell>
        </row>
        <row r="727">
          <cell r="A727">
            <v>624</v>
          </cell>
        </row>
        <row r="728">
          <cell r="A728">
            <v>626</v>
          </cell>
        </row>
        <row r="729">
          <cell r="A729">
            <v>630</v>
          </cell>
        </row>
        <row r="730">
          <cell r="A730">
            <v>659</v>
          </cell>
        </row>
        <row r="731">
          <cell r="A731">
            <v>660</v>
          </cell>
        </row>
        <row r="732">
          <cell r="A732">
            <v>662</v>
          </cell>
        </row>
        <row r="733">
          <cell r="A733">
            <v>670</v>
          </cell>
        </row>
        <row r="734">
          <cell r="A734">
            <v>678</v>
          </cell>
        </row>
        <row r="735">
          <cell r="A735">
            <v>690</v>
          </cell>
        </row>
        <row r="736">
          <cell r="A736">
            <v>702</v>
          </cell>
        </row>
        <row r="737">
          <cell r="A737">
            <v>740</v>
          </cell>
        </row>
        <row r="738">
          <cell r="A738">
            <v>776</v>
          </cell>
        </row>
        <row r="739">
          <cell r="A739">
            <v>780</v>
          </cell>
        </row>
        <row r="740">
          <cell r="A740">
            <v>798</v>
          </cell>
        </row>
        <row r="741">
          <cell r="A741">
            <v>850</v>
          </cell>
        </row>
        <row r="742">
          <cell r="A742">
            <v>882</v>
          </cell>
        </row>
        <row r="743">
          <cell r="A743">
            <v>4</v>
          </cell>
        </row>
        <row r="744">
          <cell r="A744">
            <v>31</v>
          </cell>
        </row>
        <row r="745">
          <cell r="A745">
            <v>51</v>
          </cell>
        </row>
        <row r="746">
          <cell r="A746">
            <v>64</v>
          </cell>
        </row>
        <row r="747">
          <cell r="A747">
            <v>68</v>
          </cell>
        </row>
        <row r="748">
          <cell r="A748">
            <v>72</v>
          </cell>
        </row>
        <row r="749">
          <cell r="A749">
            <v>108</v>
          </cell>
        </row>
        <row r="750">
          <cell r="A750">
            <v>140</v>
          </cell>
        </row>
        <row r="751">
          <cell r="A751">
            <v>148</v>
          </cell>
        </row>
        <row r="752">
          <cell r="A752">
            <v>231</v>
          </cell>
        </row>
        <row r="753">
          <cell r="A753">
            <v>398</v>
          </cell>
        </row>
        <row r="754">
          <cell r="A754">
            <v>417</v>
          </cell>
        </row>
        <row r="755">
          <cell r="A755">
            <v>418</v>
          </cell>
        </row>
        <row r="756">
          <cell r="A756">
            <v>426</v>
          </cell>
        </row>
        <row r="757">
          <cell r="A757">
            <v>454</v>
          </cell>
        </row>
        <row r="758">
          <cell r="A758">
            <v>466</v>
          </cell>
        </row>
        <row r="759">
          <cell r="A759">
            <v>496</v>
          </cell>
        </row>
        <row r="760">
          <cell r="A760">
            <v>498</v>
          </cell>
        </row>
        <row r="761">
          <cell r="A761">
            <v>524</v>
          </cell>
        </row>
        <row r="762">
          <cell r="A762">
            <v>562</v>
          </cell>
        </row>
        <row r="763">
          <cell r="A763">
            <v>600</v>
          </cell>
        </row>
        <row r="764">
          <cell r="A764">
            <v>646</v>
          </cell>
        </row>
        <row r="765">
          <cell r="A765">
            <v>716</v>
          </cell>
        </row>
        <row r="766">
          <cell r="A766">
            <v>728</v>
          </cell>
        </row>
        <row r="767">
          <cell r="A767">
            <v>748</v>
          </cell>
        </row>
        <row r="768">
          <cell r="A768">
            <v>762</v>
          </cell>
        </row>
        <row r="769">
          <cell r="A769">
            <v>795</v>
          </cell>
        </row>
        <row r="770">
          <cell r="A770">
            <v>800</v>
          </cell>
        </row>
        <row r="771">
          <cell r="A771">
            <v>807</v>
          </cell>
        </row>
        <row r="772">
          <cell r="A772">
            <v>854</v>
          </cell>
        </row>
        <row r="773">
          <cell r="A773">
            <v>860</v>
          </cell>
        </row>
        <row r="774">
          <cell r="A774">
            <v>894</v>
          </cell>
        </row>
        <row r="1305">
          <cell r="A1305">
            <v>8</v>
          </cell>
        </row>
        <row r="1306">
          <cell r="A1306">
            <v>20</v>
          </cell>
        </row>
        <row r="1307">
          <cell r="A1307">
            <v>36</v>
          </cell>
        </row>
        <row r="1308">
          <cell r="A1308">
            <v>40</v>
          </cell>
        </row>
        <row r="1309">
          <cell r="A1309">
            <v>56</v>
          </cell>
        </row>
        <row r="1310">
          <cell r="A1310">
            <v>60</v>
          </cell>
        </row>
        <row r="1311">
          <cell r="A1311">
            <v>70</v>
          </cell>
        </row>
        <row r="1312">
          <cell r="A1312">
            <v>100</v>
          </cell>
        </row>
        <row r="1313">
          <cell r="A1313">
            <v>112</v>
          </cell>
        </row>
        <row r="1314">
          <cell r="A1314">
            <v>124</v>
          </cell>
        </row>
        <row r="1315">
          <cell r="A1315">
            <v>162</v>
          </cell>
        </row>
        <row r="1316">
          <cell r="A1316">
            <v>166</v>
          </cell>
        </row>
        <row r="1317">
          <cell r="A1317">
            <v>191</v>
          </cell>
        </row>
        <row r="1318">
          <cell r="A1318">
            <v>196</v>
          </cell>
        </row>
        <row r="1319">
          <cell r="A1319">
            <v>203</v>
          </cell>
        </row>
        <row r="1320">
          <cell r="A1320">
            <v>208</v>
          </cell>
        </row>
        <row r="1321">
          <cell r="A1321">
            <v>233</v>
          </cell>
        </row>
        <row r="1322">
          <cell r="A1322">
            <v>234</v>
          </cell>
        </row>
        <row r="1323">
          <cell r="A1323">
            <v>246</v>
          </cell>
        </row>
        <row r="1324">
          <cell r="A1324">
            <v>248</v>
          </cell>
        </row>
        <row r="1325">
          <cell r="A1325">
            <v>250</v>
          </cell>
        </row>
        <row r="1326">
          <cell r="A1326">
            <v>276</v>
          </cell>
        </row>
        <row r="1327">
          <cell r="A1327">
            <v>292</v>
          </cell>
        </row>
        <row r="1328">
          <cell r="A1328">
            <v>300</v>
          </cell>
        </row>
        <row r="1329">
          <cell r="A1329">
            <v>304</v>
          </cell>
        </row>
        <row r="1330">
          <cell r="A1330">
            <v>334</v>
          </cell>
        </row>
        <row r="1331">
          <cell r="A1331">
            <v>336</v>
          </cell>
        </row>
        <row r="1332">
          <cell r="A1332">
            <v>348</v>
          </cell>
        </row>
        <row r="1333">
          <cell r="A1333">
            <v>352</v>
          </cell>
        </row>
        <row r="1334">
          <cell r="A1334">
            <v>372</v>
          </cell>
        </row>
        <row r="1335">
          <cell r="A1335">
            <v>376</v>
          </cell>
        </row>
        <row r="1336">
          <cell r="A1336">
            <v>380</v>
          </cell>
        </row>
        <row r="1337">
          <cell r="A1337">
            <v>392</v>
          </cell>
        </row>
        <row r="1338">
          <cell r="A1338">
            <v>428</v>
          </cell>
        </row>
        <row r="1339">
          <cell r="A1339">
            <v>438</v>
          </cell>
        </row>
        <row r="1340">
          <cell r="A1340">
            <v>440</v>
          </cell>
        </row>
        <row r="1341">
          <cell r="A1341">
            <v>442</v>
          </cell>
        </row>
        <row r="1342">
          <cell r="A1342">
            <v>470</v>
          </cell>
        </row>
        <row r="1343">
          <cell r="A1343">
            <v>492</v>
          </cell>
        </row>
        <row r="1344">
          <cell r="A1344">
            <v>498</v>
          </cell>
        </row>
        <row r="1345">
          <cell r="A1345">
            <v>499</v>
          </cell>
        </row>
        <row r="1346">
          <cell r="A1346">
            <v>528</v>
          </cell>
        </row>
        <row r="1347">
          <cell r="A1347">
            <v>554</v>
          </cell>
        </row>
        <row r="1348">
          <cell r="A1348">
            <v>574</v>
          </cell>
        </row>
        <row r="1349">
          <cell r="A1349">
            <v>578</v>
          </cell>
        </row>
        <row r="1350">
          <cell r="A1350">
            <v>616</v>
          </cell>
        </row>
        <row r="1351">
          <cell r="A1351">
            <v>620</v>
          </cell>
        </row>
        <row r="1352">
          <cell r="A1352">
            <v>642</v>
          </cell>
        </row>
        <row r="1353">
          <cell r="A1353">
            <v>643</v>
          </cell>
        </row>
        <row r="1354">
          <cell r="A1354">
            <v>666</v>
          </cell>
        </row>
        <row r="1355">
          <cell r="A1355">
            <v>674</v>
          </cell>
        </row>
        <row r="1356">
          <cell r="A1356">
            <v>680</v>
          </cell>
        </row>
        <row r="1357">
          <cell r="A1357">
            <v>688</v>
          </cell>
        </row>
        <row r="1358">
          <cell r="A1358">
            <v>703</v>
          </cell>
        </row>
        <row r="1359">
          <cell r="A1359">
            <v>705</v>
          </cell>
        </row>
        <row r="1360">
          <cell r="A1360">
            <v>724</v>
          </cell>
        </row>
        <row r="1361">
          <cell r="A1361">
            <v>744</v>
          </cell>
        </row>
        <row r="1362">
          <cell r="A1362">
            <v>752</v>
          </cell>
        </row>
        <row r="1363">
          <cell r="A1363">
            <v>756</v>
          </cell>
        </row>
        <row r="1364">
          <cell r="A1364">
            <v>804</v>
          </cell>
        </row>
        <row r="1365">
          <cell r="A1365">
            <v>807</v>
          </cell>
        </row>
        <row r="1366">
          <cell r="A1366">
            <v>826</v>
          </cell>
        </row>
        <row r="1367">
          <cell r="A1367">
            <v>830</v>
          </cell>
        </row>
        <row r="1368">
          <cell r="A1368">
            <v>831</v>
          </cell>
        </row>
        <row r="1369">
          <cell r="A1369">
            <v>832</v>
          </cell>
        </row>
        <row r="1370">
          <cell r="A1370">
            <v>833</v>
          </cell>
        </row>
        <row r="1371">
          <cell r="A1371">
            <v>840</v>
          </cell>
        </row>
      </sheetData>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6.2a"/>
      <sheetName val="old"/>
      <sheetName val="DDP0124"/>
      <sheetName val="DDP0207"/>
      <sheetName val="new"/>
      <sheetName val="Sheet1 (2)"/>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th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2016"/>
      <sheetName val="Male, 2016 "/>
      <sheetName val="Female, 2016"/>
    </sheetNames>
    <sheetDataSet>
      <sheetData sheetId="0"/>
      <sheetData sheetId="1"/>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6.1"/>
      <sheetName val="Tab6.2"/>
      <sheetName val="Tab6.3"/>
      <sheetName val="Tab6.4"/>
      <sheetName val="Tab6.5"/>
      <sheetName val="Tab6.6"/>
      <sheetName val="Tab6.7"/>
      <sheetName val="Tab6.8"/>
      <sheetName val="Tab6.9"/>
      <sheetName val="Tab6.10"/>
      <sheetName val="Tab6.11"/>
      <sheetName val="Tab6.12"/>
      <sheetName val="Tab6.13"/>
      <sheetName val="Tab6.14"/>
      <sheetName val="Tab6.15"/>
      <sheetName val="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EED"/>
      <sheetName val="POLWT"/>
      <sheetName val="POLMA"/>
      <sheetName val="POLOG"/>
      <sheetName val="POLBA"/>
      <sheetName val="POLOT"/>
      <sheetName val="POLRP"/>
      <sheetName val="POLRS"/>
      <sheetName val="POLBS"/>
      <sheetName val="POLMK"/>
      <sheetName val="POLBF"/>
      <sheetName val="POLPK"/>
      <sheetName val="POLPT"/>
      <sheetName val="POLSH"/>
      <sheetName val="POLEG"/>
      <sheetName val="POLSF"/>
      <sheetName val="POLOS"/>
      <sheetName val="POLRI"/>
      <sheetName val="POLW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
      <sheetName val="POLWT"/>
      <sheetName val="POLMA"/>
      <sheetName val="POLOG"/>
      <sheetName val="POLBA"/>
      <sheetName val="POLOT"/>
      <sheetName val="POLRP"/>
      <sheetName val="POLRS"/>
      <sheetName val="POLBS"/>
      <sheetName val="POLMK"/>
      <sheetName val="POLBF"/>
      <sheetName val="POLPK"/>
      <sheetName val="POLPT"/>
      <sheetName val="POLSH"/>
      <sheetName val="POLEG"/>
      <sheetName val="POLSF"/>
      <sheetName val="POLOS"/>
      <sheetName val="POLRI"/>
      <sheetName val="POLW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MPH for DALYwb"/>
      <sheetName val="Setup"/>
      <sheetName val="Mortality inputs"/>
      <sheetName val="YLD inputs"/>
      <sheetName val="Ranks"/>
      <sheetName val="Ranks 0-14"/>
      <sheetName val="Ranks 15-59"/>
      <sheetName val="Ranks 60+"/>
      <sheetName val="Comparisons"/>
      <sheetName val="Deaths"/>
      <sheetName val="YLL"/>
      <sheetName val="YLD"/>
      <sheetName val="DALY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Setup"/>
      <sheetName val="Mortality inputs"/>
      <sheetName val="YLD inputs"/>
      <sheetName val="Ranks"/>
      <sheetName val="Ranks 0-14"/>
      <sheetName val="Ranks 15-59"/>
      <sheetName val="Ranks 60+"/>
      <sheetName val="Comparisons"/>
      <sheetName val="Deaths"/>
      <sheetName val="YLL"/>
      <sheetName val="YLD"/>
      <sheetName val="DALY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etup"/>
      <sheetName val="Mortality inputs"/>
      <sheetName val="YLD inputs"/>
      <sheetName val="Ranks"/>
      <sheetName val="Ranks 0-14"/>
      <sheetName val="Ranks 15-59"/>
      <sheetName val="Ranks 60+"/>
      <sheetName val="Comparisons"/>
      <sheetName val="Deaths"/>
      <sheetName val="YLL"/>
      <sheetName val="YLD"/>
      <sheetName val="DALY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rvivors"/>
      <sheetName val="AdjustedY"/>
      <sheetName val="intercept+slope graphs"/>
      <sheetName val="intercept+slope projections"/>
      <sheetName val="99"/>
      <sheetName val="2000"/>
      <sheetName val="Results"/>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ivors"/>
      <sheetName val="AdjustedY"/>
      <sheetName val="intercept+slope graphs"/>
      <sheetName val="intercept+slope projections"/>
      <sheetName val="99"/>
      <sheetName val="2000"/>
      <sheetName val="Results"/>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SMPH for DALYwb"/>
      <sheetName val="Setup"/>
      <sheetName val="Mortality inputs"/>
      <sheetName val="YLD inputs"/>
      <sheetName val="Ranks"/>
      <sheetName val="Ranks 0-14"/>
      <sheetName val="Ranks 15-59"/>
      <sheetName val="Ranks 60+"/>
      <sheetName val="Comparisons"/>
      <sheetName val="Deaths"/>
      <sheetName val="YLL"/>
      <sheetName val="YLD"/>
      <sheetName val="DALYs"/>
      <sheetName val="Figur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me"/>
      <sheetName val="Summary by group"/>
      <sheetName val="Summary by inst"/>
      <sheetName val="UNGA"/>
      <sheetName val="ECOSOC"/>
      <sheetName val="UN Security Council"/>
      <sheetName val="WTO"/>
      <sheetName val="IMF"/>
      <sheetName val="IFC"/>
      <sheetName val="IBRD"/>
      <sheetName val="FSB"/>
      <sheetName val="ADB"/>
      <sheetName val="AfDB"/>
      <sheetName val="IaDB"/>
      <sheetName val="Member Share per country (2019)"/>
      <sheetName val="Group Composition (2023 update)"/>
      <sheetName val="Vote Share per Country (2020)"/>
      <sheetName val="Vote Share per Country (2021)"/>
      <sheetName val="Vote Share per country (2019)"/>
      <sheetName val="Member Share per country (2021)"/>
      <sheetName val="Vote Share per Country (2022)"/>
      <sheetName val="Member Share per country (2022)"/>
      <sheetName val="Member and Vote Share (2019)"/>
      <sheetName val="Groups (composition)"/>
      <sheetName val="Group Composition (2019)"/>
      <sheetName val="Sheet1"/>
      <sheetName val="Dev and ldc clean"/>
      <sheetName val="Summary - OLD"/>
    </sheetNames>
    <sheetDataSet>
      <sheetData sheetId="0"/>
      <sheetData sheetId="1"/>
      <sheetData sheetId="2"/>
      <sheetData sheetId="3">
        <row r="4">
          <cell r="A4">
            <v>4</v>
          </cell>
          <cell r="C4" t="str">
            <v>developing</v>
          </cell>
          <cell r="E4" t="b">
            <v>1</v>
          </cell>
          <cell r="F4" t="b">
            <v>1</v>
          </cell>
          <cell r="G4" t="b">
            <v>1</v>
          </cell>
          <cell r="H4" t="b">
            <v>1</v>
          </cell>
          <cell r="I4" t="b">
            <v>1</v>
          </cell>
          <cell r="J4" t="b">
            <v>1</v>
          </cell>
          <cell r="K4" t="b">
            <v>1</v>
          </cell>
          <cell r="L4" t="b">
            <v>1</v>
          </cell>
          <cell r="M4" t="b">
            <v>1</v>
          </cell>
          <cell r="N4" t="b">
            <v>1</v>
          </cell>
          <cell r="O4" t="b">
            <v>1</v>
          </cell>
          <cell r="P4" t="b">
            <v>1</v>
          </cell>
          <cell r="Q4" t="b">
            <v>1</v>
          </cell>
          <cell r="R4" t="b">
            <v>1</v>
          </cell>
        </row>
        <row r="5">
          <cell r="A5">
            <v>8</v>
          </cell>
          <cell r="C5" t="str">
            <v>developed</v>
          </cell>
          <cell r="E5" t="b">
            <v>1</v>
          </cell>
          <cell r="F5" t="b">
            <v>1</v>
          </cell>
          <cell r="G5" t="b">
            <v>1</v>
          </cell>
          <cell r="H5" t="b">
            <v>1</v>
          </cell>
          <cell r="I5" t="b">
            <v>1</v>
          </cell>
          <cell r="J5" t="b">
            <v>1</v>
          </cell>
          <cell r="K5" t="b">
            <v>1</v>
          </cell>
          <cell r="L5" t="b">
            <v>1</v>
          </cell>
          <cell r="M5" t="b">
            <v>1</v>
          </cell>
          <cell r="N5" t="b">
            <v>1</v>
          </cell>
          <cell r="O5" t="b">
            <v>1</v>
          </cell>
          <cell r="P5" t="b">
            <v>1</v>
          </cell>
          <cell r="Q5" t="b">
            <v>1</v>
          </cell>
          <cell r="R5" t="b">
            <v>1</v>
          </cell>
        </row>
        <row r="6">
          <cell r="A6">
            <v>12</v>
          </cell>
          <cell r="C6" t="str">
            <v>developing</v>
          </cell>
          <cell r="E6" t="b">
            <v>1</v>
          </cell>
          <cell r="F6" t="b">
            <v>1</v>
          </cell>
          <cell r="G6" t="b">
            <v>1</v>
          </cell>
          <cell r="H6" t="b">
            <v>1</v>
          </cell>
          <cell r="I6" t="b">
            <v>1</v>
          </cell>
          <cell r="J6" t="b">
            <v>1</v>
          </cell>
          <cell r="K6" t="b">
            <v>1</v>
          </cell>
          <cell r="L6" t="b">
            <v>1</v>
          </cell>
          <cell r="M6" t="b">
            <v>1</v>
          </cell>
          <cell r="N6" t="b">
            <v>1</v>
          </cell>
          <cell r="O6" t="b">
            <v>1</v>
          </cell>
          <cell r="P6" t="b">
            <v>1</v>
          </cell>
          <cell r="Q6" t="b">
            <v>1</v>
          </cell>
          <cell r="R6" t="b">
            <v>1</v>
          </cell>
        </row>
        <row r="7">
          <cell r="A7">
            <v>20</v>
          </cell>
          <cell r="C7" t="str">
            <v>developed</v>
          </cell>
          <cell r="E7" t="b">
            <v>1</v>
          </cell>
          <cell r="F7" t="b">
            <v>1</v>
          </cell>
          <cell r="G7" t="b">
            <v>1</v>
          </cell>
          <cell r="H7" t="b">
            <v>1</v>
          </cell>
          <cell r="I7" t="b">
            <v>1</v>
          </cell>
          <cell r="J7" t="b">
            <v>1</v>
          </cell>
          <cell r="K7" t="b">
            <v>1</v>
          </cell>
          <cell r="L7" t="b">
            <v>1</v>
          </cell>
          <cell r="M7" t="b">
            <v>1</v>
          </cell>
          <cell r="N7" t="b">
            <v>1</v>
          </cell>
          <cell r="O7" t="b">
            <v>1</v>
          </cell>
          <cell r="P7" t="b">
            <v>1</v>
          </cell>
          <cell r="Q7" t="b">
            <v>1</v>
          </cell>
          <cell r="R7" t="b">
            <v>1</v>
          </cell>
        </row>
        <row r="8">
          <cell r="A8">
            <v>24</v>
          </cell>
          <cell r="C8" t="str">
            <v>developing</v>
          </cell>
          <cell r="E8" t="b">
            <v>1</v>
          </cell>
          <cell r="F8" t="b">
            <v>1</v>
          </cell>
          <cell r="G8" t="b">
            <v>1</v>
          </cell>
          <cell r="H8" t="b">
            <v>1</v>
          </cell>
          <cell r="I8" t="b">
            <v>1</v>
          </cell>
          <cell r="J8" t="b">
            <v>1</v>
          </cell>
          <cell r="K8" t="b">
            <v>1</v>
          </cell>
          <cell r="L8" t="b">
            <v>1</v>
          </cell>
          <cell r="M8" t="b">
            <v>1</v>
          </cell>
          <cell r="N8" t="b">
            <v>1</v>
          </cell>
          <cell r="O8" t="b">
            <v>1</v>
          </cell>
          <cell r="P8" t="b">
            <v>1</v>
          </cell>
          <cell r="Q8" t="b">
            <v>1</v>
          </cell>
          <cell r="R8" t="b">
            <v>1</v>
          </cell>
        </row>
        <row r="9">
          <cell r="A9">
            <v>28</v>
          </cell>
          <cell r="C9" t="str">
            <v>developing</v>
          </cell>
          <cell r="E9" t="b">
            <v>1</v>
          </cell>
          <cell r="F9" t="b">
            <v>1</v>
          </cell>
          <cell r="G9" t="b">
            <v>1</v>
          </cell>
          <cell r="H9" t="b">
            <v>1</v>
          </cell>
          <cell r="I9" t="b">
            <v>1</v>
          </cell>
          <cell r="J9" t="b">
            <v>1</v>
          </cell>
          <cell r="K9" t="b">
            <v>1</v>
          </cell>
          <cell r="L9" t="b">
            <v>1</v>
          </cell>
          <cell r="M9" t="b">
            <v>1</v>
          </cell>
          <cell r="N9" t="b">
            <v>1</v>
          </cell>
          <cell r="O9" t="b">
            <v>1</v>
          </cell>
          <cell r="P9" t="b">
            <v>1</v>
          </cell>
          <cell r="Q9" t="b">
            <v>1</v>
          </cell>
          <cell r="R9" t="b">
            <v>1</v>
          </cell>
        </row>
        <row r="10">
          <cell r="A10">
            <v>31</v>
          </cell>
          <cell r="C10" t="str">
            <v>developing</v>
          </cell>
          <cell r="E10" t="b">
            <v>1</v>
          </cell>
          <cell r="F10" t="b">
            <v>1</v>
          </cell>
          <cell r="G10" t="b">
            <v>1</v>
          </cell>
          <cell r="H10" t="b">
            <v>1</v>
          </cell>
          <cell r="I10" t="b">
            <v>1</v>
          </cell>
          <cell r="J10" t="b">
            <v>1</v>
          </cell>
          <cell r="K10" t="b">
            <v>1</v>
          </cell>
          <cell r="L10" t="b">
            <v>1</v>
          </cell>
          <cell r="M10" t="b">
            <v>1</v>
          </cell>
          <cell r="N10" t="b">
            <v>1</v>
          </cell>
          <cell r="O10" t="b">
            <v>1</v>
          </cell>
          <cell r="P10" t="b">
            <v>1</v>
          </cell>
          <cell r="Q10" t="b">
            <v>1</v>
          </cell>
          <cell r="R10" t="b">
            <v>1</v>
          </cell>
        </row>
        <row r="11">
          <cell r="A11">
            <v>32</v>
          </cell>
          <cell r="C11" t="str">
            <v>developing</v>
          </cell>
          <cell r="E11" t="b">
            <v>1</v>
          </cell>
          <cell r="F11" t="b">
            <v>1</v>
          </cell>
          <cell r="G11" t="b">
            <v>1</v>
          </cell>
          <cell r="H11" t="b">
            <v>1</v>
          </cell>
          <cell r="I11" t="b">
            <v>1</v>
          </cell>
          <cell r="J11" t="b">
            <v>1</v>
          </cell>
          <cell r="K11" t="b">
            <v>1</v>
          </cell>
          <cell r="L11" t="b">
            <v>1</v>
          </cell>
          <cell r="M11" t="b">
            <v>1</v>
          </cell>
          <cell r="N11" t="b">
            <v>1</v>
          </cell>
          <cell r="O11" t="b">
            <v>1</v>
          </cell>
          <cell r="P11" t="b">
            <v>1</v>
          </cell>
          <cell r="Q11" t="b">
            <v>1</v>
          </cell>
          <cell r="R11" t="b">
            <v>1</v>
          </cell>
        </row>
        <row r="12">
          <cell r="A12">
            <v>36</v>
          </cell>
          <cell r="C12" t="str">
            <v>developed</v>
          </cell>
          <cell r="E12" t="b">
            <v>1</v>
          </cell>
          <cell r="F12" t="b">
            <v>1</v>
          </cell>
          <cell r="G12" t="b">
            <v>1</v>
          </cell>
          <cell r="H12" t="b">
            <v>1</v>
          </cell>
          <cell r="I12" t="b">
            <v>1</v>
          </cell>
          <cell r="J12" t="b">
            <v>1</v>
          </cell>
          <cell r="K12" t="b">
            <v>1</v>
          </cell>
          <cell r="L12" t="b">
            <v>1</v>
          </cell>
          <cell r="M12" t="b">
            <v>1</v>
          </cell>
          <cell r="N12" t="b">
            <v>1</v>
          </cell>
          <cell r="O12" t="b">
            <v>1</v>
          </cell>
          <cell r="P12" t="b">
            <v>1</v>
          </cell>
          <cell r="Q12" t="b">
            <v>1</v>
          </cell>
          <cell r="R12" t="b">
            <v>1</v>
          </cell>
        </row>
        <row r="13">
          <cell r="A13">
            <v>40</v>
          </cell>
          <cell r="C13" t="str">
            <v>developed</v>
          </cell>
          <cell r="E13" t="b">
            <v>1</v>
          </cell>
          <cell r="F13" t="b">
            <v>1</v>
          </cell>
          <cell r="G13" t="b">
            <v>1</v>
          </cell>
          <cell r="H13" t="b">
            <v>1</v>
          </cell>
          <cell r="I13" t="b">
            <v>1</v>
          </cell>
          <cell r="J13" t="b">
            <v>1</v>
          </cell>
          <cell r="K13" t="b">
            <v>1</v>
          </cell>
          <cell r="L13" t="b">
            <v>1</v>
          </cell>
          <cell r="M13" t="b">
            <v>1</v>
          </cell>
          <cell r="N13" t="b">
            <v>1</v>
          </cell>
          <cell r="O13" t="b">
            <v>1</v>
          </cell>
          <cell r="P13" t="b">
            <v>1</v>
          </cell>
          <cell r="Q13" t="b">
            <v>1</v>
          </cell>
          <cell r="R13" t="b">
            <v>1</v>
          </cell>
        </row>
        <row r="14">
          <cell r="A14">
            <v>44</v>
          </cell>
          <cell r="C14" t="str">
            <v>developing</v>
          </cell>
          <cell r="E14" t="b">
            <v>1</v>
          </cell>
          <cell r="F14" t="b">
            <v>1</v>
          </cell>
          <cell r="G14" t="b">
            <v>1</v>
          </cell>
          <cell r="H14" t="b">
            <v>1</v>
          </cell>
          <cell r="I14" t="b">
            <v>1</v>
          </cell>
          <cell r="J14" t="b">
            <v>1</v>
          </cell>
          <cell r="K14" t="b">
            <v>1</v>
          </cell>
          <cell r="L14" t="b">
            <v>1</v>
          </cell>
          <cell r="M14" t="b">
            <v>1</v>
          </cell>
          <cell r="N14" t="b">
            <v>1</v>
          </cell>
          <cell r="O14" t="b">
            <v>1</v>
          </cell>
          <cell r="P14" t="b">
            <v>1</v>
          </cell>
          <cell r="Q14" t="b">
            <v>1</v>
          </cell>
          <cell r="R14" t="b">
            <v>1</v>
          </cell>
        </row>
        <row r="15">
          <cell r="A15">
            <v>48</v>
          </cell>
          <cell r="C15" t="str">
            <v>developing</v>
          </cell>
          <cell r="E15" t="b">
            <v>1</v>
          </cell>
          <cell r="F15" t="b">
            <v>1</v>
          </cell>
          <cell r="G15" t="b">
            <v>1</v>
          </cell>
          <cell r="H15" t="b">
            <v>1</v>
          </cell>
          <cell r="I15" t="b">
            <v>1</v>
          </cell>
          <cell r="J15" t="b">
            <v>1</v>
          </cell>
          <cell r="K15" t="b">
            <v>1</v>
          </cell>
          <cell r="L15" t="b">
            <v>1</v>
          </cell>
          <cell r="M15" t="b">
            <v>1</v>
          </cell>
          <cell r="N15" t="b">
            <v>1</v>
          </cell>
          <cell r="O15" t="b">
            <v>1</v>
          </cell>
          <cell r="P15" t="b">
            <v>1</v>
          </cell>
          <cell r="Q15" t="b">
            <v>1</v>
          </cell>
          <cell r="R15" t="b">
            <v>1</v>
          </cell>
        </row>
        <row r="16">
          <cell r="A16">
            <v>50</v>
          </cell>
          <cell r="C16" t="str">
            <v>developing</v>
          </cell>
          <cell r="E16" t="b">
            <v>1</v>
          </cell>
          <cell r="F16" t="b">
            <v>1</v>
          </cell>
          <cell r="G16" t="b">
            <v>1</v>
          </cell>
          <cell r="H16" t="b">
            <v>1</v>
          </cell>
          <cell r="I16" t="b">
            <v>1</v>
          </cell>
          <cell r="J16" t="b">
            <v>1</v>
          </cell>
          <cell r="K16" t="b">
            <v>1</v>
          </cell>
          <cell r="L16" t="b">
            <v>1</v>
          </cell>
          <cell r="M16" t="b">
            <v>1</v>
          </cell>
          <cell r="N16" t="b">
            <v>1</v>
          </cell>
          <cell r="O16" t="b">
            <v>1</v>
          </cell>
          <cell r="P16" t="b">
            <v>1</v>
          </cell>
          <cell r="Q16" t="b">
            <v>1</v>
          </cell>
          <cell r="R16" t="b">
            <v>1</v>
          </cell>
        </row>
        <row r="17">
          <cell r="A17">
            <v>51</v>
          </cell>
          <cell r="C17" t="str">
            <v>developing</v>
          </cell>
          <cell r="E17" t="b">
            <v>1</v>
          </cell>
          <cell r="F17" t="b">
            <v>1</v>
          </cell>
          <cell r="G17" t="b">
            <v>1</v>
          </cell>
          <cell r="H17" t="b">
            <v>1</v>
          </cell>
          <cell r="I17" t="b">
            <v>1</v>
          </cell>
          <cell r="J17" t="b">
            <v>1</v>
          </cell>
          <cell r="K17" t="b">
            <v>1</v>
          </cell>
          <cell r="L17" t="b">
            <v>1</v>
          </cell>
          <cell r="M17" t="b">
            <v>1</v>
          </cell>
          <cell r="N17" t="b">
            <v>1</v>
          </cell>
          <cell r="O17" t="b">
            <v>1</v>
          </cell>
          <cell r="P17" t="b">
            <v>1</v>
          </cell>
          <cell r="Q17" t="b">
            <v>1</v>
          </cell>
          <cell r="R17" t="b">
            <v>1</v>
          </cell>
        </row>
        <row r="18">
          <cell r="A18">
            <v>52</v>
          </cell>
          <cell r="C18" t="str">
            <v>developing</v>
          </cell>
          <cell r="E18" t="b">
            <v>1</v>
          </cell>
          <cell r="F18" t="b">
            <v>1</v>
          </cell>
          <cell r="G18" t="b">
            <v>1</v>
          </cell>
          <cell r="H18" t="b">
            <v>1</v>
          </cell>
          <cell r="I18" t="b">
            <v>1</v>
          </cell>
          <cell r="J18" t="b">
            <v>1</v>
          </cell>
          <cell r="K18" t="b">
            <v>1</v>
          </cell>
          <cell r="L18" t="b">
            <v>1</v>
          </cell>
          <cell r="M18" t="b">
            <v>1</v>
          </cell>
          <cell r="N18" t="b">
            <v>1</v>
          </cell>
          <cell r="O18" t="b">
            <v>1</v>
          </cell>
          <cell r="P18" t="b">
            <v>1</v>
          </cell>
          <cell r="Q18" t="b">
            <v>1</v>
          </cell>
          <cell r="R18" t="b">
            <v>1</v>
          </cell>
        </row>
        <row r="19">
          <cell r="A19">
            <v>56</v>
          </cell>
          <cell r="C19" t="str">
            <v>developed</v>
          </cell>
          <cell r="E19" t="b">
            <v>1</v>
          </cell>
          <cell r="F19" t="b">
            <v>1</v>
          </cell>
          <cell r="G19" t="b">
            <v>1</v>
          </cell>
          <cell r="H19" t="b">
            <v>1</v>
          </cell>
          <cell r="I19" t="b">
            <v>1</v>
          </cell>
          <cell r="J19" t="b">
            <v>1</v>
          </cell>
          <cell r="K19" t="b">
            <v>1</v>
          </cell>
          <cell r="L19" t="b">
            <v>1</v>
          </cell>
          <cell r="M19" t="b">
            <v>1</v>
          </cell>
          <cell r="N19" t="b">
            <v>1</v>
          </cell>
          <cell r="O19" t="b">
            <v>1</v>
          </cell>
          <cell r="P19" t="b">
            <v>1</v>
          </cell>
          <cell r="Q19" t="b">
            <v>1</v>
          </cell>
          <cell r="R19" t="b">
            <v>1</v>
          </cell>
        </row>
        <row r="20">
          <cell r="A20">
            <v>64</v>
          </cell>
          <cell r="C20" t="str">
            <v>developing</v>
          </cell>
          <cell r="E20" t="b">
            <v>1</v>
          </cell>
          <cell r="F20" t="b">
            <v>1</v>
          </cell>
          <cell r="G20" t="b">
            <v>1</v>
          </cell>
          <cell r="H20" t="b">
            <v>1</v>
          </cell>
          <cell r="I20" t="b">
            <v>1</v>
          </cell>
          <cell r="J20" t="b">
            <v>1</v>
          </cell>
          <cell r="K20" t="b">
            <v>1</v>
          </cell>
          <cell r="L20" t="b">
            <v>1</v>
          </cell>
          <cell r="M20" t="b">
            <v>1</v>
          </cell>
          <cell r="N20" t="b">
            <v>1</v>
          </cell>
          <cell r="O20" t="b">
            <v>1</v>
          </cell>
          <cell r="P20" t="b">
            <v>1</v>
          </cell>
          <cell r="Q20" t="b">
            <v>1</v>
          </cell>
          <cell r="R20" t="b">
            <v>1</v>
          </cell>
        </row>
        <row r="21">
          <cell r="A21">
            <v>68</v>
          </cell>
          <cell r="C21" t="str">
            <v>developing</v>
          </cell>
          <cell r="E21" t="b">
            <v>1</v>
          </cell>
          <cell r="F21" t="b">
            <v>1</v>
          </cell>
          <cell r="G21" t="b">
            <v>1</v>
          </cell>
          <cell r="H21" t="b">
            <v>1</v>
          </cell>
          <cell r="I21" t="b">
            <v>1</v>
          </cell>
          <cell r="J21" t="b">
            <v>1</v>
          </cell>
          <cell r="K21" t="b">
            <v>1</v>
          </cell>
          <cell r="L21" t="b">
            <v>1</v>
          </cell>
          <cell r="M21" t="b">
            <v>1</v>
          </cell>
          <cell r="N21" t="b">
            <v>1</v>
          </cell>
          <cell r="O21" t="b">
            <v>1</v>
          </cell>
          <cell r="P21" t="b">
            <v>1</v>
          </cell>
          <cell r="Q21" t="b">
            <v>1</v>
          </cell>
          <cell r="R21" t="b">
            <v>1</v>
          </cell>
        </row>
        <row r="22">
          <cell r="A22">
            <v>70</v>
          </cell>
          <cell r="C22" t="str">
            <v>developed</v>
          </cell>
          <cell r="E22" t="b">
            <v>1</v>
          </cell>
          <cell r="F22" t="b">
            <v>1</v>
          </cell>
          <cell r="G22" t="b">
            <v>1</v>
          </cell>
          <cell r="H22" t="b">
            <v>1</v>
          </cell>
          <cell r="I22" t="b">
            <v>1</v>
          </cell>
          <cell r="J22" t="b">
            <v>1</v>
          </cell>
          <cell r="K22" t="b">
            <v>1</v>
          </cell>
          <cell r="L22" t="b">
            <v>1</v>
          </cell>
          <cell r="M22" t="b">
            <v>1</v>
          </cell>
          <cell r="N22" t="b">
            <v>1</v>
          </cell>
          <cell r="O22" t="b">
            <v>1</v>
          </cell>
          <cell r="P22" t="b">
            <v>1</v>
          </cell>
          <cell r="Q22" t="b">
            <v>1</v>
          </cell>
          <cell r="R22" t="b">
            <v>1</v>
          </cell>
        </row>
        <row r="23">
          <cell r="A23">
            <v>72</v>
          </cell>
          <cell r="C23" t="str">
            <v>developing</v>
          </cell>
          <cell r="E23" t="b">
            <v>1</v>
          </cell>
          <cell r="F23" t="b">
            <v>1</v>
          </cell>
          <cell r="G23" t="b">
            <v>1</v>
          </cell>
          <cell r="H23" t="b">
            <v>1</v>
          </cell>
          <cell r="I23" t="b">
            <v>1</v>
          </cell>
          <cell r="J23" t="b">
            <v>1</v>
          </cell>
          <cell r="K23" t="b">
            <v>1</v>
          </cell>
          <cell r="L23" t="b">
            <v>1</v>
          </cell>
          <cell r="M23" t="b">
            <v>1</v>
          </cell>
          <cell r="N23" t="b">
            <v>1</v>
          </cell>
          <cell r="O23" t="b">
            <v>1</v>
          </cell>
          <cell r="P23" t="b">
            <v>1</v>
          </cell>
          <cell r="Q23" t="b">
            <v>1</v>
          </cell>
          <cell r="R23" t="b">
            <v>1</v>
          </cell>
        </row>
        <row r="24">
          <cell r="A24">
            <v>76</v>
          </cell>
          <cell r="C24" t="str">
            <v>developing</v>
          </cell>
          <cell r="E24" t="b">
            <v>1</v>
          </cell>
          <cell r="F24" t="b">
            <v>1</v>
          </cell>
          <cell r="G24" t="b">
            <v>1</v>
          </cell>
          <cell r="H24" t="b">
            <v>1</v>
          </cell>
          <cell r="I24" t="b">
            <v>1</v>
          </cell>
          <cell r="J24" t="b">
            <v>1</v>
          </cell>
          <cell r="K24" t="b">
            <v>1</v>
          </cell>
          <cell r="L24" t="b">
            <v>1</v>
          </cell>
          <cell r="M24" t="b">
            <v>1</v>
          </cell>
          <cell r="N24" t="b">
            <v>1</v>
          </cell>
          <cell r="O24" t="b">
            <v>1</v>
          </cell>
          <cell r="P24" t="b">
            <v>1</v>
          </cell>
          <cell r="Q24" t="b">
            <v>1</v>
          </cell>
          <cell r="R24" t="b">
            <v>1</v>
          </cell>
        </row>
        <row r="25">
          <cell r="A25">
            <v>84</v>
          </cell>
          <cell r="C25" t="str">
            <v>developing</v>
          </cell>
          <cell r="E25" t="b">
            <v>1</v>
          </cell>
          <cell r="F25" t="b">
            <v>1</v>
          </cell>
          <cell r="G25" t="b">
            <v>1</v>
          </cell>
          <cell r="H25" t="b">
            <v>1</v>
          </cell>
          <cell r="I25" t="b">
            <v>1</v>
          </cell>
          <cell r="J25" t="b">
            <v>1</v>
          </cell>
          <cell r="K25" t="b">
            <v>1</v>
          </cell>
          <cell r="L25" t="b">
            <v>1</v>
          </cell>
          <cell r="M25" t="b">
            <v>1</v>
          </cell>
          <cell r="N25" t="b">
            <v>1</v>
          </cell>
          <cell r="O25" t="b">
            <v>1</v>
          </cell>
          <cell r="P25" t="b">
            <v>1</v>
          </cell>
          <cell r="Q25" t="b">
            <v>1</v>
          </cell>
          <cell r="R25" t="b">
            <v>1</v>
          </cell>
        </row>
        <row r="26">
          <cell r="A26">
            <v>90</v>
          </cell>
          <cell r="C26" t="str">
            <v>developing</v>
          </cell>
          <cell r="E26" t="b">
            <v>1</v>
          </cell>
          <cell r="F26" t="b">
            <v>1</v>
          </cell>
          <cell r="G26" t="b">
            <v>1</v>
          </cell>
          <cell r="H26" t="b">
            <v>1</v>
          </cell>
          <cell r="I26" t="b">
            <v>1</v>
          </cell>
          <cell r="J26" t="b">
            <v>1</v>
          </cell>
          <cell r="K26" t="b">
            <v>1</v>
          </cell>
          <cell r="L26" t="b">
            <v>1</v>
          </cell>
          <cell r="M26" t="b">
            <v>1</v>
          </cell>
          <cell r="N26" t="b">
            <v>1</v>
          </cell>
          <cell r="O26" t="b">
            <v>1</v>
          </cell>
          <cell r="P26" t="b">
            <v>1</v>
          </cell>
          <cell r="Q26" t="b">
            <v>1</v>
          </cell>
          <cell r="R26" t="b">
            <v>1</v>
          </cell>
        </row>
        <row r="27">
          <cell r="A27">
            <v>96</v>
          </cell>
          <cell r="C27" t="str">
            <v>developing</v>
          </cell>
          <cell r="E27" t="b">
            <v>1</v>
          </cell>
          <cell r="F27" t="b">
            <v>1</v>
          </cell>
          <cell r="G27" t="b">
            <v>1</v>
          </cell>
          <cell r="H27" t="b">
            <v>1</v>
          </cell>
          <cell r="I27" t="b">
            <v>1</v>
          </cell>
          <cell r="J27" t="b">
            <v>1</v>
          </cell>
          <cell r="K27" t="b">
            <v>1</v>
          </cell>
          <cell r="L27" t="b">
            <v>1</v>
          </cell>
          <cell r="M27" t="b">
            <v>1</v>
          </cell>
          <cell r="N27" t="b">
            <v>1</v>
          </cell>
          <cell r="O27" t="b">
            <v>1</v>
          </cell>
          <cell r="P27" t="b">
            <v>1</v>
          </cell>
          <cell r="Q27" t="b">
            <v>1</v>
          </cell>
          <cell r="R27" t="b">
            <v>1</v>
          </cell>
        </row>
        <row r="28">
          <cell r="A28">
            <v>100</v>
          </cell>
          <cell r="C28" t="str">
            <v>developed</v>
          </cell>
          <cell r="E28" t="b">
            <v>1</v>
          </cell>
          <cell r="F28" t="b">
            <v>1</v>
          </cell>
          <cell r="G28" t="b">
            <v>1</v>
          </cell>
          <cell r="H28" t="b">
            <v>1</v>
          </cell>
          <cell r="I28" t="b">
            <v>1</v>
          </cell>
          <cell r="J28" t="b">
            <v>1</v>
          </cell>
          <cell r="K28" t="b">
            <v>1</v>
          </cell>
          <cell r="L28" t="b">
            <v>1</v>
          </cell>
          <cell r="M28" t="b">
            <v>1</v>
          </cell>
          <cell r="N28" t="b">
            <v>1</v>
          </cell>
          <cell r="O28" t="b">
            <v>1</v>
          </cell>
          <cell r="P28" t="b">
            <v>1</v>
          </cell>
          <cell r="Q28" t="b">
            <v>1</v>
          </cell>
          <cell r="R28" t="b">
            <v>1</v>
          </cell>
        </row>
        <row r="29">
          <cell r="A29">
            <v>104</v>
          </cell>
          <cell r="C29" t="str">
            <v>developing</v>
          </cell>
          <cell r="E29" t="b">
            <v>1</v>
          </cell>
          <cell r="F29" t="b">
            <v>1</v>
          </cell>
          <cell r="G29" t="b">
            <v>1</v>
          </cell>
          <cell r="H29" t="b">
            <v>1</v>
          </cell>
          <cell r="I29" t="b">
            <v>1</v>
          </cell>
          <cell r="J29" t="b">
            <v>1</v>
          </cell>
          <cell r="K29" t="b">
            <v>1</v>
          </cell>
          <cell r="L29" t="b">
            <v>1</v>
          </cell>
          <cell r="M29" t="b">
            <v>1</v>
          </cell>
          <cell r="N29" t="b">
            <v>1</v>
          </cell>
          <cell r="O29" t="b">
            <v>1</v>
          </cell>
          <cell r="P29" t="b">
            <v>1</v>
          </cell>
          <cell r="Q29" t="b">
            <v>1</v>
          </cell>
          <cell r="R29" t="b">
            <v>1</v>
          </cell>
        </row>
        <row r="30">
          <cell r="A30">
            <v>108</v>
          </cell>
          <cell r="C30" t="str">
            <v>developing</v>
          </cell>
          <cell r="E30" t="b">
            <v>1</v>
          </cell>
          <cell r="F30" t="b">
            <v>1</v>
          </cell>
          <cell r="G30" t="b">
            <v>1</v>
          </cell>
          <cell r="H30" t="b">
            <v>1</v>
          </cell>
          <cell r="I30" t="b">
            <v>1</v>
          </cell>
          <cell r="J30" t="b">
            <v>1</v>
          </cell>
          <cell r="K30" t="b">
            <v>1</v>
          </cell>
          <cell r="L30" t="b">
            <v>1</v>
          </cell>
          <cell r="M30" t="b">
            <v>1</v>
          </cell>
          <cell r="N30" t="b">
            <v>1</v>
          </cell>
          <cell r="O30" t="b">
            <v>1</v>
          </cell>
          <cell r="P30" t="b">
            <v>1</v>
          </cell>
          <cell r="Q30" t="b">
            <v>1</v>
          </cell>
          <cell r="R30" t="b">
            <v>1</v>
          </cell>
        </row>
        <row r="31">
          <cell r="A31">
            <v>112</v>
          </cell>
          <cell r="C31" t="str">
            <v>developed</v>
          </cell>
          <cell r="E31" t="b">
            <v>1</v>
          </cell>
          <cell r="F31" t="b">
            <v>1</v>
          </cell>
          <cell r="G31" t="b">
            <v>1</v>
          </cell>
          <cell r="H31" t="b">
            <v>1</v>
          </cell>
          <cell r="I31" t="b">
            <v>1</v>
          </cell>
          <cell r="J31" t="b">
            <v>1</v>
          </cell>
          <cell r="K31" t="b">
            <v>1</v>
          </cell>
          <cell r="L31" t="b">
            <v>1</v>
          </cell>
          <cell r="M31" t="b">
            <v>1</v>
          </cell>
          <cell r="N31" t="b">
            <v>1</v>
          </cell>
          <cell r="O31" t="b">
            <v>1</v>
          </cell>
          <cell r="P31" t="b">
            <v>1</v>
          </cell>
          <cell r="Q31" t="b">
            <v>1</v>
          </cell>
          <cell r="R31" t="b">
            <v>1</v>
          </cell>
        </row>
        <row r="32">
          <cell r="A32">
            <v>116</v>
          </cell>
          <cell r="C32" t="str">
            <v>developing</v>
          </cell>
          <cell r="E32" t="b">
            <v>1</v>
          </cell>
          <cell r="F32" t="b">
            <v>1</v>
          </cell>
          <cell r="G32" t="b">
            <v>1</v>
          </cell>
          <cell r="H32" t="b">
            <v>1</v>
          </cell>
          <cell r="I32" t="b">
            <v>1</v>
          </cell>
          <cell r="J32" t="b">
            <v>1</v>
          </cell>
          <cell r="K32" t="b">
            <v>1</v>
          </cell>
          <cell r="L32" t="b">
            <v>1</v>
          </cell>
          <cell r="M32" t="b">
            <v>1</v>
          </cell>
          <cell r="N32" t="b">
            <v>1</v>
          </cell>
          <cell r="O32" t="b">
            <v>1</v>
          </cell>
          <cell r="P32" t="b">
            <v>1</v>
          </cell>
          <cell r="Q32" t="b">
            <v>1</v>
          </cell>
          <cell r="R32" t="b">
            <v>1</v>
          </cell>
        </row>
        <row r="33">
          <cell r="A33">
            <v>120</v>
          </cell>
          <cell r="C33" t="str">
            <v>developing</v>
          </cell>
          <cell r="E33" t="b">
            <v>1</v>
          </cell>
          <cell r="F33" t="b">
            <v>1</v>
          </cell>
          <cell r="G33" t="b">
            <v>1</v>
          </cell>
          <cell r="H33" t="b">
            <v>1</v>
          </cell>
          <cell r="I33" t="b">
            <v>1</v>
          </cell>
          <cell r="J33" t="b">
            <v>1</v>
          </cell>
          <cell r="K33" t="b">
            <v>1</v>
          </cell>
          <cell r="L33" t="b">
            <v>1</v>
          </cell>
          <cell r="M33" t="b">
            <v>1</v>
          </cell>
          <cell r="N33" t="b">
            <v>1</v>
          </cell>
          <cell r="O33" t="b">
            <v>1</v>
          </cell>
          <cell r="P33" t="b">
            <v>1</v>
          </cell>
          <cell r="Q33" t="b">
            <v>1</v>
          </cell>
          <cell r="R33" t="b">
            <v>1</v>
          </cell>
        </row>
        <row r="34">
          <cell r="A34">
            <v>124</v>
          </cell>
          <cell r="C34" t="str">
            <v>developed</v>
          </cell>
          <cell r="E34" t="b">
            <v>1</v>
          </cell>
          <cell r="F34" t="b">
            <v>1</v>
          </cell>
          <cell r="G34" t="b">
            <v>1</v>
          </cell>
          <cell r="H34" t="b">
            <v>1</v>
          </cell>
          <cell r="I34" t="b">
            <v>1</v>
          </cell>
          <cell r="J34" t="b">
            <v>1</v>
          </cell>
          <cell r="K34" t="b">
            <v>1</v>
          </cell>
          <cell r="L34" t="b">
            <v>1</v>
          </cell>
          <cell r="M34" t="b">
            <v>1</v>
          </cell>
          <cell r="N34" t="b">
            <v>1</v>
          </cell>
          <cell r="O34" t="b">
            <v>1</v>
          </cell>
          <cell r="P34" t="b">
            <v>1</v>
          </cell>
          <cell r="Q34" t="b">
            <v>1</v>
          </cell>
          <cell r="R34" t="b">
            <v>1</v>
          </cell>
        </row>
        <row r="35">
          <cell r="A35">
            <v>132</v>
          </cell>
          <cell r="C35" t="str">
            <v>developing</v>
          </cell>
          <cell r="E35" t="b">
            <v>1</v>
          </cell>
          <cell r="F35" t="b">
            <v>1</v>
          </cell>
          <cell r="G35" t="b">
            <v>1</v>
          </cell>
          <cell r="H35" t="b">
            <v>1</v>
          </cell>
          <cell r="I35" t="b">
            <v>1</v>
          </cell>
          <cell r="J35" t="b">
            <v>1</v>
          </cell>
          <cell r="K35" t="b">
            <v>1</v>
          </cell>
          <cell r="L35" t="b">
            <v>1</v>
          </cell>
          <cell r="M35" t="b">
            <v>1</v>
          </cell>
          <cell r="N35" t="b">
            <v>1</v>
          </cell>
          <cell r="O35" t="b">
            <v>1</v>
          </cell>
          <cell r="P35" t="b">
            <v>1</v>
          </cell>
          <cell r="Q35" t="b">
            <v>1</v>
          </cell>
          <cell r="R35" t="b">
            <v>1</v>
          </cell>
        </row>
        <row r="36">
          <cell r="A36">
            <v>140</v>
          </cell>
          <cell r="C36" t="str">
            <v>developing</v>
          </cell>
          <cell r="E36" t="b">
            <v>1</v>
          </cell>
          <cell r="F36" t="b">
            <v>1</v>
          </cell>
          <cell r="G36" t="b">
            <v>1</v>
          </cell>
          <cell r="H36" t="b">
            <v>1</v>
          </cell>
          <cell r="I36" t="b">
            <v>1</v>
          </cell>
          <cell r="J36" t="b">
            <v>1</v>
          </cell>
          <cell r="K36" t="b">
            <v>1</v>
          </cell>
          <cell r="L36" t="b">
            <v>1</v>
          </cell>
          <cell r="M36" t="b">
            <v>1</v>
          </cell>
          <cell r="N36" t="b">
            <v>1</v>
          </cell>
          <cell r="O36" t="b">
            <v>1</v>
          </cell>
          <cell r="P36" t="b">
            <v>1</v>
          </cell>
          <cell r="Q36" t="b">
            <v>1</v>
          </cell>
          <cell r="R36" t="b">
            <v>1</v>
          </cell>
        </row>
        <row r="37">
          <cell r="A37">
            <v>144</v>
          </cell>
          <cell r="C37" t="str">
            <v>developing</v>
          </cell>
          <cell r="E37" t="b">
            <v>1</v>
          </cell>
          <cell r="F37" t="b">
            <v>1</v>
          </cell>
          <cell r="G37" t="b">
            <v>1</v>
          </cell>
          <cell r="H37" t="b">
            <v>1</v>
          </cell>
          <cell r="I37" t="b">
            <v>1</v>
          </cell>
          <cell r="J37" t="b">
            <v>1</v>
          </cell>
          <cell r="K37" t="b">
            <v>1</v>
          </cell>
          <cell r="L37" t="b">
            <v>1</v>
          </cell>
          <cell r="M37" t="b">
            <v>1</v>
          </cell>
          <cell r="N37" t="b">
            <v>1</v>
          </cell>
          <cell r="O37" t="b">
            <v>1</v>
          </cell>
          <cell r="P37" t="b">
            <v>1</v>
          </cell>
          <cell r="Q37" t="b">
            <v>1</v>
          </cell>
          <cell r="R37" t="b">
            <v>1</v>
          </cell>
        </row>
        <row r="38">
          <cell r="A38">
            <v>148</v>
          </cell>
          <cell r="C38" t="str">
            <v>developing</v>
          </cell>
          <cell r="E38" t="b">
            <v>1</v>
          </cell>
          <cell r="F38" t="b">
            <v>1</v>
          </cell>
          <cell r="G38" t="b">
            <v>1</v>
          </cell>
          <cell r="H38" t="b">
            <v>1</v>
          </cell>
          <cell r="I38" t="b">
            <v>1</v>
          </cell>
          <cell r="J38" t="b">
            <v>1</v>
          </cell>
          <cell r="K38" t="b">
            <v>1</v>
          </cell>
          <cell r="L38" t="b">
            <v>1</v>
          </cell>
          <cell r="M38" t="b">
            <v>1</v>
          </cell>
          <cell r="N38" t="b">
            <v>1</v>
          </cell>
          <cell r="O38" t="b">
            <v>1</v>
          </cell>
          <cell r="P38" t="b">
            <v>1</v>
          </cell>
          <cell r="Q38" t="b">
            <v>1</v>
          </cell>
          <cell r="R38" t="b">
            <v>1</v>
          </cell>
        </row>
        <row r="39">
          <cell r="A39">
            <v>152</v>
          </cell>
          <cell r="C39" t="str">
            <v>developing</v>
          </cell>
          <cell r="E39" t="b">
            <v>1</v>
          </cell>
          <cell r="F39" t="b">
            <v>1</v>
          </cell>
          <cell r="G39" t="b">
            <v>1</v>
          </cell>
          <cell r="H39" t="b">
            <v>1</v>
          </cell>
          <cell r="I39" t="b">
            <v>1</v>
          </cell>
          <cell r="J39" t="b">
            <v>1</v>
          </cell>
          <cell r="K39" t="b">
            <v>1</v>
          </cell>
          <cell r="L39" t="b">
            <v>1</v>
          </cell>
          <cell r="M39" t="b">
            <v>1</v>
          </cell>
          <cell r="N39" t="b">
            <v>1</v>
          </cell>
          <cell r="O39" t="b">
            <v>1</v>
          </cell>
          <cell r="P39" t="b">
            <v>1</v>
          </cell>
          <cell r="Q39" t="b">
            <v>1</v>
          </cell>
          <cell r="R39" t="b">
            <v>1</v>
          </cell>
        </row>
        <row r="40">
          <cell r="A40">
            <v>156</v>
          </cell>
          <cell r="C40" t="str">
            <v>developing</v>
          </cell>
          <cell r="E40" t="b">
            <v>1</v>
          </cell>
          <cell r="F40" t="b">
            <v>1</v>
          </cell>
          <cell r="G40" t="b">
            <v>1</v>
          </cell>
          <cell r="H40" t="b">
            <v>1</v>
          </cell>
          <cell r="I40" t="b">
            <v>1</v>
          </cell>
          <cell r="J40" t="b">
            <v>1</v>
          </cell>
          <cell r="K40" t="b">
            <v>1</v>
          </cell>
          <cell r="L40" t="b">
            <v>1</v>
          </cell>
          <cell r="M40" t="b">
            <v>1</v>
          </cell>
          <cell r="N40" t="b">
            <v>1</v>
          </cell>
          <cell r="O40" t="b">
            <v>1</v>
          </cell>
          <cell r="P40" t="b">
            <v>1</v>
          </cell>
          <cell r="Q40" t="b">
            <v>1</v>
          </cell>
          <cell r="R40" t="b">
            <v>1</v>
          </cell>
        </row>
        <row r="41">
          <cell r="A41">
            <v>170</v>
          </cell>
          <cell r="C41" t="str">
            <v>developing</v>
          </cell>
          <cell r="E41" t="b">
            <v>1</v>
          </cell>
          <cell r="F41" t="b">
            <v>1</v>
          </cell>
          <cell r="G41" t="b">
            <v>1</v>
          </cell>
          <cell r="H41" t="b">
            <v>1</v>
          </cell>
          <cell r="I41" t="b">
            <v>1</v>
          </cell>
          <cell r="J41" t="b">
            <v>1</v>
          </cell>
          <cell r="K41" t="b">
            <v>1</v>
          </cell>
          <cell r="L41" t="b">
            <v>1</v>
          </cell>
          <cell r="M41" t="b">
            <v>1</v>
          </cell>
          <cell r="N41" t="b">
            <v>1</v>
          </cell>
          <cell r="O41" t="b">
            <v>1</v>
          </cell>
          <cell r="P41" t="b">
            <v>1</v>
          </cell>
          <cell r="Q41" t="b">
            <v>1</v>
          </cell>
          <cell r="R41" t="b">
            <v>1</v>
          </cell>
        </row>
        <row r="42">
          <cell r="A42">
            <v>174</v>
          </cell>
          <cell r="C42" t="str">
            <v>developing</v>
          </cell>
          <cell r="E42" t="b">
            <v>1</v>
          </cell>
          <cell r="F42" t="b">
            <v>1</v>
          </cell>
          <cell r="G42" t="b">
            <v>1</v>
          </cell>
          <cell r="H42" t="b">
            <v>1</v>
          </cell>
          <cell r="I42" t="b">
            <v>1</v>
          </cell>
          <cell r="J42" t="b">
            <v>1</v>
          </cell>
          <cell r="K42" t="b">
            <v>1</v>
          </cell>
          <cell r="L42" t="b">
            <v>1</v>
          </cell>
          <cell r="M42" t="b">
            <v>1</v>
          </cell>
          <cell r="N42" t="b">
            <v>1</v>
          </cell>
          <cell r="O42" t="b">
            <v>1</v>
          </cell>
          <cell r="P42" t="b">
            <v>1</v>
          </cell>
          <cell r="Q42" t="b">
            <v>1</v>
          </cell>
          <cell r="R42" t="b">
            <v>1</v>
          </cell>
        </row>
        <row r="43">
          <cell r="A43">
            <v>178</v>
          </cell>
          <cell r="C43" t="str">
            <v>developing</v>
          </cell>
          <cell r="E43" t="b">
            <v>1</v>
          </cell>
          <cell r="F43" t="b">
            <v>1</v>
          </cell>
          <cell r="G43" t="b">
            <v>1</v>
          </cell>
          <cell r="H43" t="b">
            <v>1</v>
          </cell>
          <cell r="I43" t="b">
            <v>1</v>
          </cell>
          <cell r="J43" t="b">
            <v>1</v>
          </cell>
          <cell r="K43" t="b">
            <v>1</v>
          </cell>
          <cell r="L43" t="b">
            <v>1</v>
          </cell>
          <cell r="M43" t="b">
            <v>1</v>
          </cell>
          <cell r="N43" t="b">
            <v>1</v>
          </cell>
          <cell r="O43" t="b">
            <v>1</v>
          </cell>
          <cell r="P43" t="b">
            <v>1</v>
          </cell>
          <cell r="Q43" t="b">
            <v>1</v>
          </cell>
          <cell r="R43" t="b">
            <v>1</v>
          </cell>
        </row>
        <row r="44">
          <cell r="A44">
            <v>180</v>
          </cell>
          <cell r="C44" t="str">
            <v>developing</v>
          </cell>
          <cell r="E44" t="b">
            <v>1</v>
          </cell>
          <cell r="F44" t="b">
            <v>1</v>
          </cell>
          <cell r="G44" t="b">
            <v>1</v>
          </cell>
          <cell r="H44" t="b">
            <v>1</v>
          </cell>
          <cell r="I44" t="b">
            <v>1</v>
          </cell>
          <cell r="J44" t="b">
            <v>1</v>
          </cell>
          <cell r="K44" t="b">
            <v>1</v>
          </cell>
          <cell r="L44" t="b">
            <v>1</v>
          </cell>
          <cell r="M44" t="b">
            <v>1</v>
          </cell>
          <cell r="N44" t="b">
            <v>1</v>
          </cell>
          <cell r="O44" t="b">
            <v>1</v>
          </cell>
          <cell r="P44" t="b">
            <v>1</v>
          </cell>
          <cell r="Q44" t="b">
            <v>1</v>
          </cell>
          <cell r="R44" t="b">
            <v>1</v>
          </cell>
        </row>
        <row r="45">
          <cell r="A45">
            <v>188</v>
          </cell>
          <cell r="C45" t="str">
            <v>developing</v>
          </cell>
          <cell r="E45" t="b">
            <v>1</v>
          </cell>
          <cell r="F45" t="b">
            <v>1</v>
          </cell>
          <cell r="G45" t="b">
            <v>1</v>
          </cell>
          <cell r="H45" t="b">
            <v>1</v>
          </cell>
          <cell r="I45" t="b">
            <v>1</v>
          </cell>
          <cell r="J45" t="b">
            <v>1</v>
          </cell>
          <cell r="K45" t="b">
            <v>1</v>
          </cell>
          <cell r="L45" t="b">
            <v>1</v>
          </cell>
          <cell r="M45" t="b">
            <v>1</v>
          </cell>
          <cell r="N45" t="b">
            <v>1</v>
          </cell>
          <cell r="O45" t="b">
            <v>1</v>
          </cell>
          <cell r="P45" t="b">
            <v>1</v>
          </cell>
          <cell r="Q45" t="b">
            <v>1</v>
          </cell>
          <cell r="R45" t="b">
            <v>1</v>
          </cell>
        </row>
        <row r="46">
          <cell r="A46">
            <v>191</v>
          </cell>
          <cell r="C46" t="str">
            <v>developed</v>
          </cell>
          <cell r="E46" t="b">
            <v>1</v>
          </cell>
          <cell r="F46" t="b">
            <v>1</v>
          </cell>
          <cell r="G46" t="b">
            <v>1</v>
          </cell>
          <cell r="H46" t="b">
            <v>1</v>
          </cell>
          <cell r="I46" t="b">
            <v>1</v>
          </cell>
          <cell r="J46" t="b">
            <v>1</v>
          </cell>
          <cell r="K46" t="b">
            <v>1</v>
          </cell>
          <cell r="L46" t="b">
            <v>1</v>
          </cell>
          <cell r="M46" t="b">
            <v>1</v>
          </cell>
          <cell r="N46" t="b">
            <v>1</v>
          </cell>
          <cell r="O46" t="b">
            <v>1</v>
          </cell>
          <cell r="P46" t="b">
            <v>1</v>
          </cell>
          <cell r="Q46" t="b">
            <v>1</v>
          </cell>
          <cell r="R46" t="b">
            <v>1</v>
          </cell>
        </row>
        <row r="47">
          <cell r="A47">
            <v>192</v>
          </cell>
          <cell r="C47" t="str">
            <v>developing</v>
          </cell>
          <cell r="E47" t="b">
            <v>1</v>
          </cell>
          <cell r="F47" t="b">
            <v>1</v>
          </cell>
          <cell r="G47" t="b">
            <v>1</v>
          </cell>
          <cell r="H47" t="b">
            <v>1</v>
          </cell>
          <cell r="I47" t="b">
            <v>1</v>
          </cell>
          <cell r="J47" t="b">
            <v>1</v>
          </cell>
          <cell r="K47" t="b">
            <v>1</v>
          </cell>
          <cell r="L47" t="b">
            <v>1</v>
          </cell>
          <cell r="M47" t="b">
            <v>1</v>
          </cell>
          <cell r="N47" t="b">
            <v>1</v>
          </cell>
          <cell r="O47" t="b">
            <v>1</v>
          </cell>
          <cell r="P47" t="b">
            <v>1</v>
          </cell>
          <cell r="Q47" t="b">
            <v>1</v>
          </cell>
          <cell r="R47" t="b">
            <v>1</v>
          </cell>
        </row>
        <row r="48">
          <cell r="A48">
            <v>196</v>
          </cell>
          <cell r="C48" t="str">
            <v>developed</v>
          </cell>
          <cell r="E48" t="b">
            <v>1</v>
          </cell>
          <cell r="F48" t="b">
            <v>1</v>
          </cell>
          <cell r="G48" t="b">
            <v>1</v>
          </cell>
          <cell r="H48" t="b">
            <v>1</v>
          </cell>
          <cell r="I48" t="b">
            <v>1</v>
          </cell>
          <cell r="J48" t="b">
            <v>1</v>
          </cell>
          <cell r="K48" t="b">
            <v>1</v>
          </cell>
          <cell r="L48" t="b">
            <v>1</v>
          </cell>
          <cell r="M48" t="b">
            <v>1</v>
          </cell>
          <cell r="N48" t="b">
            <v>1</v>
          </cell>
          <cell r="O48" t="b">
            <v>1</v>
          </cell>
          <cell r="P48" t="b">
            <v>1</v>
          </cell>
          <cell r="Q48" t="b">
            <v>1</v>
          </cell>
          <cell r="R48" t="b">
            <v>1</v>
          </cell>
        </row>
        <row r="49">
          <cell r="A49">
            <v>203</v>
          </cell>
          <cell r="C49" t="str">
            <v>developed</v>
          </cell>
          <cell r="E49" t="b">
            <v>1</v>
          </cell>
          <cell r="F49" t="b">
            <v>1</v>
          </cell>
          <cell r="G49" t="b">
            <v>1</v>
          </cell>
          <cell r="H49" t="b">
            <v>1</v>
          </cell>
          <cell r="I49" t="b">
            <v>1</v>
          </cell>
          <cell r="J49" t="b">
            <v>1</v>
          </cell>
          <cell r="K49" t="b">
            <v>1</v>
          </cell>
          <cell r="L49" t="b">
            <v>1</v>
          </cell>
          <cell r="M49" t="b">
            <v>1</v>
          </cell>
          <cell r="N49" t="b">
            <v>1</v>
          </cell>
          <cell r="O49" t="b">
            <v>1</v>
          </cell>
          <cell r="P49" t="b">
            <v>1</v>
          </cell>
          <cell r="Q49" t="b">
            <v>1</v>
          </cell>
          <cell r="R49" t="b">
            <v>1</v>
          </cell>
        </row>
        <row r="50">
          <cell r="A50">
            <v>204</v>
          </cell>
          <cell r="C50" t="str">
            <v>developing</v>
          </cell>
          <cell r="E50" t="b">
            <v>1</v>
          </cell>
          <cell r="F50" t="b">
            <v>1</v>
          </cell>
          <cell r="G50" t="b">
            <v>1</v>
          </cell>
          <cell r="H50" t="b">
            <v>1</v>
          </cell>
          <cell r="I50" t="b">
            <v>1</v>
          </cell>
          <cell r="J50" t="b">
            <v>1</v>
          </cell>
          <cell r="K50" t="b">
            <v>1</v>
          </cell>
          <cell r="L50" t="b">
            <v>1</v>
          </cell>
          <cell r="M50" t="b">
            <v>1</v>
          </cell>
          <cell r="N50" t="b">
            <v>1</v>
          </cell>
          <cell r="O50" t="b">
            <v>1</v>
          </cell>
          <cell r="P50" t="b">
            <v>1</v>
          </cell>
          <cell r="Q50" t="b">
            <v>1</v>
          </cell>
          <cell r="R50" t="b">
            <v>1</v>
          </cell>
        </row>
        <row r="51">
          <cell r="A51">
            <v>208</v>
          </cell>
          <cell r="C51" t="str">
            <v>developed</v>
          </cell>
          <cell r="E51" t="b">
            <v>1</v>
          </cell>
          <cell r="F51" t="b">
            <v>1</v>
          </cell>
          <cell r="G51" t="b">
            <v>1</v>
          </cell>
          <cell r="H51" t="b">
            <v>1</v>
          </cell>
          <cell r="I51" t="b">
            <v>1</v>
          </cell>
          <cell r="J51" t="b">
            <v>1</v>
          </cell>
          <cell r="K51" t="b">
            <v>1</v>
          </cell>
          <cell r="L51" t="b">
            <v>1</v>
          </cell>
          <cell r="M51" t="b">
            <v>1</v>
          </cell>
          <cell r="N51" t="b">
            <v>1</v>
          </cell>
          <cell r="O51" t="b">
            <v>1</v>
          </cell>
          <cell r="P51" t="b">
            <v>1</v>
          </cell>
          <cell r="Q51" t="b">
            <v>1</v>
          </cell>
          <cell r="R51" t="b">
            <v>1</v>
          </cell>
        </row>
        <row r="52">
          <cell r="A52">
            <v>212</v>
          </cell>
          <cell r="C52" t="str">
            <v>developing</v>
          </cell>
          <cell r="E52" t="b">
            <v>1</v>
          </cell>
          <cell r="F52" t="b">
            <v>1</v>
          </cell>
          <cell r="G52" t="b">
            <v>1</v>
          </cell>
          <cell r="H52" t="b">
            <v>1</v>
          </cell>
          <cell r="I52" t="b">
            <v>1</v>
          </cell>
          <cell r="J52" t="b">
            <v>1</v>
          </cell>
          <cell r="K52" t="b">
            <v>1</v>
          </cell>
          <cell r="L52" t="b">
            <v>1</v>
          </cell>
          <cell r="M52" t="b">
            <v>1</v>
          </cell>
          <cell r="N52" t="b">
            <v>1</v>
          </cell>
          <cell r="O52" t="b">
            <v>1</v>
          </cell>
          <cell r="P52" t="b">
            <v>1</v>
          </cell>
          <cell r="Q52" t="b">
            <v>1</v>
          </cell>
          <cell r="R52" t="b">
            <v>1</v>
          </cell>
        </row>
        <row r="53">
          <cell r="A53">
            <v>214</v>
          </cell>
          <cell r="C53" t="str">
            <v>developing</v>
          </cell>
          <cell r="E53" t="b">
            <v>1</v>
          </cell>
          <cell r="F53" t="b">
            <v>1</v>
          </cell>
          <cell r="G53" t="b">
            <v>1</v>
          </cell>
          <cell r="H53" t="b">
            <v>1</v>
          </cell>
          <cell r="I53" t="b">
            <v>1</v>
          </cell>
          <cell r="J53" t="b">
            <v>1</v>
          </cell>
          <cell r="K53" t="b">
            <v>1</v>
          </cell>
          <cell r="L53" t="b">
            <v>1</v>
          </cell>
          <cell r="M53" t="b">
            <v>1</v>
          </cell>
          <cell r="N53" t="b">
            <v>1</v>
          </cell>
          <cell r="O53" t="b">
            <v>1</v>
          </cell>
          <cell r="P53" t="b">
            <v>1</v>
          </cell>
          <cell r="Q53" t="b">
            <v>1</v>
          </cell>
          <cell r="R53" t="b">
            <v>1</v>
          </cell>
        </row>
        <row r="54">
          <cell r="A54">
            <v>218</v>
          </cell>
          <cell r="C54" t="str">
            <v>developing</v>
          </cell>
          <cell r="E54" t="b">
            <v>1</v>
          </cell>
          <cell r="F54" t="b">
            <v>1</v>
          </cell>
          <cell r="G54" t="b">
            <v>1</v>
          </cell>
          <cell r="H54" t="b">
            <v>1</v>
          </cell>
          <cell r="I54" t="b">
            <v>1</v>
          </cell>
          <cell r="J54" t="b">
            <v>1</v>
          </cell>
          <cell r="K54" t="b">
            <v>1</v>
          </cell>
          <cell r="L54" t="b">
            <v>1</v>
          </cell>
          <cell r="M54" t="b">
            <v>1</v>
          </cell>
          <cell r="N54" t="b">
            <v>1</v>
          </cell>
          <cell r="O54" t="b">
            <v>1</v>
          </cell>
          <cell r="P54" t="b">
            <v>1</v>
          </cell>
          <cell r="Q54" t="b">
            <v>1</v>
          </cell>
          <cell r="R54" t="b">
            <v>1</v>
          </cell>
        </row>
        <row r="55">
          <cell r="A55">
            <v>222</v>
          </cell>
          <cell r="C55" t="str">
            <v>developing</v>
          </cell>
          <cell r="E55" t="b">
            <v>1</v>
          </cell>
          <cell r="F55" t="b">
            <v>1</v>
          </cell>
          <cell r="G55" t="b">
            <v>1</v>
          </cell>
          <cell r="H55" t="b">
            <v>1</v>
          </cell>
          <cell r="I55" t="b">
            <v>1</v>
          </cell>
          <cell r="J55" t="b">
            <v>1</v>
          </cell>
          <cell r="K55" t="b">
            <v>1</v>
          </cell>
          <cell r="L55" t="b">
            <v>1</v>
          </cell>
          <cell r="M55" t="b">
            <v>1</v>
          </cell>
          <cell r="N55" t="b">
            <v>1</v>
          </cell>
          <cell r="O55" t="b">
            <v>1</v>
          </cell>
          <cell r="P55" t="b">
            <v>1</v>
          </cell>
          <cell r="Q55" t="b">
            <v>1</v>
          </cell>
          <cell r="R55" t="b">
            <v>1</v>
          </cell>
        </row>
        <row r="56">
          <cell r="A56">
            <v>226</v>
          </cell>
          <cell r="C56" t="str">
            <v>developing</v>
          </cell>
          <cell r="E56" t="b">
            <v>1</v>
          </cell>
          <cell r="F56" t="b">
            <v>1</v>
          </cell>
          <cell r="G56" t="b">
            <v>1</v>
          </cell>
          <cell r="H56" t="b">
            <v>1</v>
          </cell>
          <cell r="I56" t="b">
            <v>1</v>
          </cell>
          <cell r="J56" t="b">
            <v>1</v>
          </cell>
          <cell r="K56" t="b">
            <v>1</v>
          </cell>
          <cell r="L56" t="b">
            <v>1</v>
          </cell>
          <cell r="M56" t="b">
            <v>1</v>
          </cell>
          <cell r="N56" t="b">
            <v>1</v>
          </cell>
          <cell r="O56" t="b">
            <v>1</v>
          </cell>
          <cell r="P56" t="b">
            <v>1</v>
          </cell>
          <cell r="Q56" t="b">
            <v>1</v>
          </cell>
          <cell r="R56" t="b">
            <v>1</v>
          </cell>
        </row>
        <row r="57">
          <cell r="A57">
            <v>231</v>
          </cell>
          <cell r="C57" t="str">
            <v>developing</v>
          </cell>
          <cell r="E57" t="b">
            <v>1</v>
          </cell>
          <cell r="F57" t="b">
            <v>1</v>
          </cell>
          <cell r="G57" t="b">
            <v>1</v>
          </cell>
          <cell r="H57" t="b">
            <v>1</v>
          </cell>
          <cell r="I57" t="b">
            <v>1</v>
          </cell>
          <cell r="J57" t="b">
            <v>1</v>
          </cell>
          <cell r="K57" t="b">
            <v>1</v>
          </cell>
          <cell r="L57" t="b">
            <v>1</v>
          </cell>
          <cell r="M57" t="b">
            <v>1</v>
          </cell>
          <cell r="N57" t="b">
            <v>1</v>
          </cell>
          <cell r="O57" t="b">
            <v>1</v>
          </cell>
          <cell r="P57" t="b">
            <v>1</v>
          </cell>
          <cell r="Q57" t="b">
            <v>1</v>
          </cell>
          <cell r="R57" t="b">
            <v>1</v>
          </cell>
        </row>
        <row r="58">
          <cell r="A58">
            <v>232</v>
          </cell>
          <cell r="C58" t="str">
            <v>developing</v>
          </cell>
          <cell r="E58" t="b">
            <v>1</v>
          </cell>
          <cell r="F58" t="b">
            <v>1</v>
          </cell>
          <cell r="G58" t="b">
            <v>1</v>
          </cell>
          <cell r="H58" t="b">
            <v>1</v>
          </cell>
          <cell r="I58" t="b">
            <v>1</v>
          </cell>
          <cell r="J58" t="b">
            <v>1</v>
          </cell>
          <cell r="K58" t="b">
            <v>1</v>
          </cell>
          <cell r="L58" t="b">
            <v>1</v>
          </cell>
          <cell r="M58" t="b">
            <v>1</v>
          </cell>
          <cell r="N58" t="b">
            <v>1</v>
          </cell>
          <cell r="O58" t="b">
            <v>1</v>
          </cell>
          <cell r="P58" t="b">
            <v>1</v>
          </cell>
          <cell r="Q58" t="b">
            <v>1</v>
          </cell>
          <cell r="R58" t="b">
            <v>1</v>
          </cell>
        </row>
        <row r="59">
          <cell r="A59">
            <v>233</v>
          </cell>
          <cell r="C59" t="str">
            <v>developed</v>
          </cell>
          <cell r="E59" t="b">
            <v>1</v>
          </cell>
          <cell r="F59" t="b">
            <v>1</v>
          </cell>
          <cell r="G59" t="b">
            <v>1</v>
          </cell>
          <cell r="H59" t="b">
            <v>1</v>
          </cell>
          <cell r="I59" t="b">
            <v>1</v>
          </cell>
          <cell r="J59" t="b">
            <v>1</v>
          </cell>
          <cell r="K59" t="b">
            <v>1</v>
          </cell>
          <cell r="L59" t="b">
            <v>1</v>
          </cell>
          <cell r="M59" t="b">
            <v>1</v>
          </cell>
          <cell r="N59" t="b">
            <v>1</v>
          </cell>
          <cell r="O59" t="b">
            <v>1</v>
          </cell>
          <cell r="P59" t="b">
            <v>1</v>
          </cell>
          <cell r="Q59" t="b">
            <v>1</v>
          </cell>
          <cell r="R59" t="b">
            <v>1</v>
          </cell>
        </row>
        <row r="60">
          <cell r="A60">
            <v>242</v>
          </cell>
          <cell r="C60" t="str">
            <v>developing</v>
          </cell>
          <cell r="E60" t="b">
            <v>1</v>
          </cell>
          <cell r="F60" t="b">
            <v>1</v>
          </cell>
          <cell r="G60" t="b">
            <v>1</v>
          </cell>
          <cell r="H60" t="b">
            <v>1</v>
          </cell>
          <cell r="I60" t="b">
            <v>1</v>
          </cell>
          <cell r="J60" t="b">
            <v>1</v>
          </cell>
          <cell r="K60" t="b">
            <v>1</v>
          </cell>
          <cell r="L60" t="b">
            <v>1</v>
          </cell>
          <cell r="M60" t="b">
            <v>1</v>
          </cell>
          <cell r="N60" t="b">
            <v>1</v>
          </cell>
          <cell r="O60" t="b">
            <v>1</v>
          </cell>
          <cell r="P60" t="b">
            <v>1</v>
          </cell>
          <cell r="Q60" t="b">
            <v>1</v>
          </cell>
          <cell r="R60" t="b">
            <v>1</v>
          </cell>
        </row>
        <row r="61">
          <cell r="A61">
            <v>246</v>
          </cell>
          <cell r="C61" t="str">
            <v>developed</v>
          </cell>
          <cell r="E61" t="b">
            <v>1</v>
          </cell>
          <cell r="F61" t="b">
            <v>1</v>
          </cell>
          <cell r="G61" t="b">
            <v>1</v>
          </cell>
          <cell r="H61" t="b">
            <v>1</v>
          </cell>
          <cell r="I61" t="b">
            <v>1</v>
          </cell>
          <cell r="J61" t="b">
            <v>1</v>
          </cell>
          <cell r="K61" t="b">
            <v>1</v>
          </cell>
          <cell r="L61" t="b">
            <v>1</v>
          </cell>
          <cell r="M61" t="b">
            <v>1</v>
          </cell>
          <cell r="N61" t="b">
            <v>1</v>
          </cell>
          <cell r="O61" t="b">
            <v>1</v>
          </cell>
          <cell r="P61" t="b">
            <v>1</v>
          </cell>
          <cell r="Q61" t="b">
            <v>1</v>
          </cell>
          <cell r="R61" t="b">
            <v>1</v>
          </cell>
        </row>
        <row r="62">
          <cell r="A62">
            <v>250</v>
          </cell>
          <cell r="C62" t="str">
            <v>developed</v>
          </cell>
          <cell r="E62" t="b">
            <v>1</v>
          </cell>
          <cell r="F62" t="b">
            <v>1</v>
          </cell>
          <cell r="G62" t="b">
            <v>1</v>
          </cell>
          <cell r="H62" t="b">
            <v>1</v>
          </cell>
          <cell r="I62" t="b">
            <v>1</v>
          </cell>
          <cell r="J62" t="b">
            <v>1</v>
          </cell>
          <cell r="K62" t="b">
            <v>1</v>
          </cell>
          <cell r="L62" t="b">
            <v>1</v>
          </cell>
          <cell r="M62" t="b">
            <v>1</v>
          </cell>
          <cell r="N62" t="b">
            <v>1</v>
          </cell>
          <cell r="O62" t="b">
            <v>1</v>
          </cell>
          <cell r="P62" t="b">
            <v>1</v>
          </cell>
          <cell r="Q62" t="b">
            <v>1</v>
          </cell>
          <cell r="R62" t="b">
            <v>1</v>
          </cell>
        </row>
        <row r="63">
          <cell r="A63">
            <v>262</v>
          </cell>
          <cell r="C63" t="str">
            <v>developing</v>
          </cell>
          <cell r="E63" t="b">
            <v>1</v>
          </cell>
          <cell r="F63" t="b">
            <v>1</v>
          </cell>
          <cell r="G63" t="b">
            <v>1</v>
          </cell>
          <cell r="H63" t="b">
            <v>1</v>
          </cell>
          <cell r="I63" t="b">
            <v>1</v>
          </cell>
          <cell r="J63" t="b">
            <v>1</v>
          </cell>
          <cell r="K63" t="b">
            <v>1</v>
          </cell>
          <cell r="L63" t="b">
            <v>1</v>
          </cell>
          <cell r="M63" t="b">
            <v>1</v>
          </cell>
          <cell r="N63" t="b">
            <v>1</v>
          </cell>
          <cell r="O63" t="b">
            <v>1</v>
          </cell>
          <cell r="P63" t="b">
            <v>1</v>
          </cell>
          <cell r="Q63" t="b">
            <v>1</v>
          </cell>
          <cell r="R63" t="b">
            <v>1</v>
          </cell>
        </row>
        <row r="64">
          <cell r="A64">
            <v>266</v>
          </cell>
          <cell r="C64" t="str">
            <v>developing</v>
          </cell>
          <cell r="E64" t="b">
            <v>1</v>
          </cell>
          <cell r="F64" t="b">
            <v>1</v>
          </cell>
          <cell r="G64" t="b">
            <v>1</v>
          </cell>
          <cell r="H64" t="b">
            <v>1</v>
          </cell>
          <cell r="I64" t="b">
            <v>1</v>
          </cell>
          <cell r="J64" t="b">
            <v>1</v>
          </cell>
          <cell r="K64" t="b">
            <v>1</v>
          </cell>
          <cell r="L64" t="b">
            <v>1</v>
          </cell>
          <cell r="M64" t="b">
            <v>1</v>
          </cell>
          <cell r="N64" t="b">
            <v>1</v>
          </cell>
          <cell r="O64" t="b">
            <v>1</v>
          </cell>
          <cell r="P64" t="b">
            <v>1</v>
          </cell>
          <cell r="Q64" t="b">
            <v>1</v>
          </cell>
          <cell r="R64" t="b">
            <v>1</v>
          </cell>
        </row>
        <row r="65">
          <cell r="A65">
            <v>268</v>
          </cell>
          <cell r="C65" t="str">
            <v>developing</v>
          </cell>
          <cell r="E65" t="b">
            <v>1</v>
          </cell>
          <cell r="F65" t="b">
            <v>1</v>
          </cell>
          <cell r="G65" t="b">
            <v>1</v>
          </cell>
          <cell r="H65" t="b">
            <v>1</v>
          </cell>
          <cell r="I65" t="b">
            <v>1</v>
          </cell>
          <cell r="J65" t="b">
            <v>1</v>
          </cell>
          <cell r="K65" t="b">
            <v>1</v>
          </cell>
          <cell r="L65" t="b">
            <v>1</v>
          </cell>
          <cell r="M65" t="b">
            <v>1</v>
          </cell>
          <cell r="N65" t="b">
            <v>1</v>
          </cell>
          <cell r="O65" t="b">
            <v>1</v>
          </cell>
          <cell r="P65" t="b">
            <v>1</v>
          </cell>
          <cell r="Q65" t="b">
            <v>1</v>
          </cell>
          <cell r="R65" t="b">
            <v>1</v>
          </cell>
        </row>
        <row r="66">
          <cell r="A66">
            <v>270</v>
          </cell>
          <cell r="C66" t="str">
            <v>developing</v>
          </cell>
          <cell r="E66" t="b">
            <v>1</v>
          </cell>
          <cell r="F66" t="b">
            <v>1</v>
          </cell>
          <cell r="G66" t="b">
            <v>1</v>
          </cell>
          <cell r="H66" t="b">
            <v>1</v>
          </cell>
          <cell r="I66" t="b">
            <v>1</v>
          </cell>
          <cell r="J66" t="b">
            <v>1</v>
          </cell>
          <cell r="K66" t="b">
            <v>1</v>
          </cell>
          <cell r="L66" t="b">
            <v>1</v>
          </cell>
          <cell r="M66" t="b">
            <v>1</v>
          </cell>
          <cell r="N66" t="b">
            <v>1</v>
          </cell>
          <cell r="O66" t="b">
            <v>1</v>
          </cell>
          <cell r="P66" t="b">
            <v>1</v>
          </cell>
          <cell r="Q66" t="b">
            <v>1</v>
          </cell>
          <cell r="R66" t="b">
            <v>1</v>
          </cell>
        </row>
        <row r="67">
          <cell r="A67">
            <v>276</v>
          </cell>
          <cell r="C67" t="str">
            <v>developed</v>
          </cell>
          <cell r="E67" t="b">
            <v>1</v>
          </cell>
          <cell r="F67" t="b">
            <v>1</v>
          </cell>
          <cell r="G67" t="b">
            <v>1</v>
          </cell>
          <cell r="H67" t="b">
            <v>1</v>
          </cell>
          <cell r="I67" t="b">
            <v>1</v>
          </cell>
          <cell r="J67" t="b">
            <v>1</v>
          </cell>
          <cell r="K67" t="b">
            <v>1</v>
          </cell>
          <cell r="L67" t="b">
            <v>1</v>
          </cell>
          <cell r="M67" t="b">
            <v>1</v>
          </cell>
          <cell r="N67" t="b">
            <v>1</v>
          </cell>
          <cell r="O67" t="b">
            <v>1</v>
          </cell>
          <cell r="P67" t="b">
            <v>1</v>
          </cell>
          <cell r="Q67" t="b">
            <v>1</v>
          </cell>
          <cell r="R67" t="b">
            <v>1</v>
          </cell>
        </row>
        <row r="68">
          <cell r="A68">
            <v>288</v>
          </cell>
          <cell r="C68" t="str">
            <v>developing</v>
          </cell>
          <cell r="E68" t="b">
            <v>1</v>
          </cell>
          <cell r="F68" t="b">
            <v>1</v>
          </cell>
          <cell r="G68" t="b">
            <v>1</v>
          </cell>
          <cell r="H68" t="b">
            <v>1</v>
          </cell>
          <cell r="I68" t="b">
            <v>1</v>
          </cell>
          <cell r="J68" t="b">
            <v>1</v>
          </cell>
          <cell r="K68" t="b">
            <v>1</v>
          </cell>
          <cell r="L68" t="b">
            <v>1</v>
          </cell>
          <cell r="M68" t="b">
            <v>1</v>
          </cell>
          <cell r="N68" t="b">
            <v>1</v>
          </cell>
          <cell r="O68" t="b">
            <v>1</v>
          </cell>
          <cell r="P68" t="b">
            <v>1</v>
          </cell>
          <cell r="Q68" t="b">
            <v>1</v>
          </cell>
          <cell r="R68" t="b">
            <v>1</v>
          </cell>
        </row>
        <row r="69">
          <cell r="A69">
            <v>296</v>
          </cell>
          <cell r="C69" t="str">
            <v>developing</v>
          </cell>
          <cell r="E69" t="b">
            <v>1</v>
          </cell>
          <cell r="F69" t="b">
            <v>1</v>
          </cell>
          <cell r="G69" t="b">
            <v>1</v>
          </cell>
          <cell r="H69" t="b">
            <v>1</v>
          </cell>
          <cell r="I69" t="b">
            <v>1</v>
          </cell>
          <cell r="J69" t="b">
            <v>1</v>
          </cell>
          <cell r="K69" t="b">
            <v>1</v>
          </cell>
          <cell r="L69" t="b">
            <v>1</v>
          </cell>
          <cell r="M69" t="b">
            <v>1</v>
          </cell>
          <cell r="N69" t="b">
            <v>1</v>
          </cell>
          <cell r="O69" t="b">
            <v>1</v>
          </cell>
          <cell r="P69" t="b">
            <v>1</v>
          </cell>
          <cell r="Q69" t="b">
            <v>1</v>
          </cell>
          <cell r="R69" t="b">
            <v>1</v>
          </cell>
        </row>
        <row r="70">
          <cell r="A70">
            <v>300</v>
          </cell>
          <cell r="C70" t="str">
            <v>developed</v>
          </cell>
          <cell r="E70" t="b">
            <v>1</v>
          </cell>
          <cell r="F70" t="b">
            <v>1</v>
          </cell>
          <cell r="G70" t="b">
            <v>1</v>
          </cell>
          <cell r="H70" t="b">
            <v>1</v>
          </cell>
          <cell r="I70" t="b">
            <v>1</v>
          </cell>
          <cell r="J70" t="b">
            <v>1</v>
          </cell>
          <cell r="K70" t="b">
            <v>1</v>
          </cell>
          <cell r="L70" t="b">
            <v>1</v>
          </cell>
          <cell r="M70" t="b">
            <v>1</v>
          </cell>
          <cell r="N70" t="b">
            <v>1</v>
          </cell>
          <cell r="O70" t="b">
            <v>1</v>
          </cell>
          <cell r="P70" t="b">
            <v>1</v>
          </cell>
          <cell r="Q70" t="b">
            <v>1</v>
          </cell>
          <cell r="R70" t="b">
            <v>1</v>
          </cell>
        </row>
        <row r="71">
          <cell r="A71">
            <v>308</v>
          </cell>
          <cell r="C71" t="str">
            <v>developing</v>
          </cell>
          <cell r="E71" t="b">
            <v>1</v>
          </cell>
          <cell r="F71" t="b">
            <v>1</v>
          </cell>
          <cell r="G71" t="b">
            <v>1</v>
          </cell>
          <cell r="H71" t="b">
            <v>1</v>
          </cell>
          <cell r="I71" t="b">
            <v>1</v>
          </cell>
          <cell r="J71" t="b">
            <v>1</v>
          </cell>
          <cell r="K71" t="b">
            <v>1</v>
          </cell>
          <cell r="L71" t="b">
            <v>1</v>
          </cell>
          <cell r="M71" t="b">
            <v>1</v>
          </cell>
          <cell r="N71" t="b">
            <v>1</v>
          </cell>
          <cell r="O71" t="b">
            <v>1</v>
          </cell>
          <cell r="P71" t="b">
            <v>1</v>
          </cell>
          <cell r="Q71" t="b">
            <v>1</v>
          </cell>
          <cell r="R71" t="b">
            <v>1</v>
          </cell>
        </row>
        <row r="72">
          <cell r="A72">
            <v>320</v>
          </cell>
          <cell r="C72" t="str">
            <v>developing</v>
          </cell>
          <cell r="E72" t="b">
            <v>1</v>
          </cell>
          <cell r="F72" t="b">
            <v>1</v>
          </cell>
          <cell r="G72" t="b">
            <v>1</v>
          </cell>
          <cell r="H72" t="b">
            <v>1</v>
          </cell>
          <cell r="I72" t="b">
            <v>1</v>
          </cell>
          <cell r="J72" t="b">
            <v>1</v>
          </cell>
          <cell r="K72" t="b">
            <v>1</v>
          </cell>
          <cell r="L72" t="b">
            <v>1</v>
          </cell>
          <cell r="M72" t="b">
            <v>1</v>
          </cell>
          <cell r="N72" t="b">
            <v>1</v>
          </cell>
          <cell r="O72" t="b">
            <v>1</v>
          </cell>
          <cell r="P72" t="b">
            <v>1</v>
          </cell>
          <cell r="Q72" t="b">
            <v>1</v>
          </cell>
          <cell r="R72" t="b">
            <v>1</v>
          </cell>
        </row>
        <row r="73">
          <cell r="A73">
            <v>324</v>
          </cell>
          <cell r="C73" t="str">
            <v>developing</v>
          </cell>
          <cell r="E73" t="b">
            <v>1</v>
          </cell>
          <cell r="F73" t="b">
            <v>1</v>
          </cell>
          <cell r="G73" t="b">
            <v>1</v>
          </cell>
          <cell r="H73" t="b">
            <v>1</v>
          </cell>
          <cell r="I73" t="b">
            <v>1</v>
          </cell>
          <cell r="J73" t="b">
            <v>1</v>
          </cell>
          <cell r="K73" t="b">
            <v>1</v>
          </cell>
          <cell r="L73" t="b">
            <v>1</v>
          </cell>
          <cell r="M73" t="b">
            <v>1</v>
          </cell>
          <cell r="N73" t="b">
            <v>1</v>
          </cell>
          <cell r="O73" t="b">
            <v>1</v>
          </cell>
          <cell r="P73" t="b">
            <v>1</v>
          </cell>
          <cell r="Q73" t="b">
            <v>1</v>
          </cell>
          <cell r="R73" t="b">
            <v>1</v>
          </cell>
        </row>
        <row r="74">
          <cell r="A74">
            <v>328</v>
          </cell>
          <cell r="C74" t="str">
            <v>developing</v>
          </cell>
          <cell r="E74" t="b">
            <v>1</v>
          </cell>
          <cell r="F74" t="b">
            <v>1</v>
          </cell>
          <cell r="G74" t="b">
            <v>1</v>
          </cell>
          <cell r="H74" t="b">
            <v>1</v>
          </cell>
          <cell r="I74" t="b">
            <v>1</v>
          </cell>
          <cell r="J74" t="b">
            <v>1</v>
          </cell>
          <cell r="K74" t="b">
            <v>1</v>
          </cell>
          <cell r="L74" t="b">
            <v>1</v>
          </cell>
          <cell r="M74" t="b">
            <v>1</v>
          </cell>
          <cell r="N74" t="b">
            <v>1</v>
          </cell>
          <cell r="O74" t="b">
            <v>1</v>
          </cell>
          <cell r="P74" t="b">
            <v>1</v>
          </cell>
          <cell r="Q74" t="b">
            <v>1</v>
          </cell>
          <cell r="R74" t="b">
            <v>1</v>
          </cell>
        </row>
        <row r="75">
          <cell r="A75">
            <v>332</v>
          </cell>
          <cell r="C75" t="str">
            <v>developing</v>
          </cell>
          <cell r="E75" t="b">
            <v>1</v>
          </cell>
          <cell r="F75" t="b">
            <v>1</v>
          </cell>
          <cell r="G75" t="b">
            <v>1</v>
          </cell>
          <cell r="H75" t="b">
            <v>1</v>
          </cell>
          <cell r="I75" t="b">
            <v>1</v>
          </cell>
          <cell r="J75" t="b">
            <v>1</v>
          </cell>
          <cell r="K75" t="b">
            <v>1</v>
          </cell>
          <cell r="L75" t="b">
            <v>1</v>
          </cell>
          <cell r="M75" t="b">
            <v>1</v>
          </cell>
          <cell r="N75" t="b">
            <v>1</v>
          </cell>
          <cell r="O75" t="b">
            <v>1</v>
          </cell>
          <cell r="P75" t="b">
            <v>1</v>
          </cell>
          <cell r="Q75" t="b">
            <v>1</v>
          </cell>
          <cell r="R75" t="b">
            <v>1</v>
          </cell>
        </row>
        <row r="76">
          <cell r="A76">
            <v>340</v>
          </cell>
          <cell r="C76" t="str">
            <v>developing</v>
          </cell>
          <cell r="E76" t="b">
            <v>1</v>
          </cell>
          <cell r="F76" t="b">
            <v>1</v>
          </cell>
          <cell r="G76" t="b">
            <v>1</v>
          </cell>
          <cell r="H76" t="b">
            <v>1</v>
          </cell>
          <cell r="I76" t="b">
            <v>1</v>
          </cell>
          <cell r="J76" t="b">
            <v>1</v>
          </cell>
          <cell r="K76" t="b">
            <v>1</v>
          </cell>
          <cell r="L76" t="b">
            <v>1</v>
          </cell>
          <cell r="M76" t="b">
            <v>1</v>
          </cell>
          <cell r="N76" t="b">
            <v>1</v>
          </cell>
          <cell r="O76" t="b">
            <v>1</v>
          </cell>
          <cell r="P76" t="b">
            <v>1</v>
          </cell>
          <cell r="Q76" t="b">
            <v>1</v>
          </cell>
          <cell r="R76" t="b">
            <v>1</v>
          </cell>
        </row>
        <row r="77">
          <cell r="A77">
            <v>348</v>
          </cell>
          <cell r="C77" t="str">
            <v>developed</v>
          </cell>
          <cell r="E77" t="b">
            <v>1</v>
          </cell>
          <cell r="F77" t="b">
            <v>1</v>
          </cell>
          <cell r="G77" t="b">
            <v>1</v>
          </cell>
          <cell r="H77" t="b">
            <v>1</v>
          </cell>
          <cell r="I77" t="b">
            <v>1</v>
          </cell>
          <cell r="J77" t="b">
            <v>1</v>
          </cell>
          <cell r="K77" t="b">
            <v>1</v>
          </cell>
          <cell r="L77" t="b">
            <v>1</v>
          </cell>
          <cell r="M77" t="b">
            <v>1</v>
          </cell>
          <cell r="N77" t="b">
            <v>1</v>
          </cell>
          <cell r="O77" t="b">
            <v>1</v>
          </cell>
          <cell r="P77" t="b">
            <v>1</v>
          </cell>
          <cell r="Q77" t="b">
            <v>1</v>
          </cell>
          <cell r="R77" t="b">
            <v>1</v>
          </cell>
        </row>
        <row r="78">
          <cell r="A78">
            <v>352</v>
          </cell>
          <cell r="C78" t="str">
            <v>developed</v>
          </cell>
          <cell r="E78" t="b">
            <v>1</v>
          </cell>
          <cell r="F78" t="b">
            <v>1</v>
          </cell>
          <cell r="G78" t="b">
            <v>1</v>
          </cell>
          <cell r="H78" t="b">
            <v>1</v>
          </cell>
          <cell r="I78" t="b">
            <v>1</v>
          </cell>
          <cell r="J78" t="b">
            <v>1</v>
          </cell>
          <cell r="K78" t="b">
            <v>1</v>
          </cell>
          <cell r="L78" t="b">
            <v>1</v>
          </cell>
          <cell r="M78" t="b">
            <v>1</v>
          </cell>
          <cell r="N78" t="b">
            <v>1</v>
          </cell>
          <cell r="O78" t="b">
            <v>1</v>
          </cell>
          <cell r="P78" t="b">
            <v>1</v>
          </cell>
          <cell r="Q78" t="b">
            <v>1</v>
          </cell>
          <cell r="R78" t="b">
            <v>1</v>
          </cell>
        </row>
        <row r="79">
          <cell r="A79">
            <v>356</v>
          </cell>
          <cell r="C79" t="str">
            <v>developing</v>
          </cell>
          <cell r="E79" t="b">
            <v>1</v>
          </cell>
          <cell r="F79" t="b">
            <v>1</v>
          </cell>
          <cell r="G79" t="b">
            <v>1</v>
          </cell>
          <cell r="H79" t="b">
            <v>1</v>
          </cell>
          <cell r="I79" t="b">
            <v>1</v>
          </cell>
          <cell r="J79" t="b">
            <v>1</v>
          </cell>
          <cell r="K79" t="b">
            <v>1</v>
          </cell>
          <cell r="L79" t="b">
            <v>1</v>
          </cell>
          <cell r="M79" t="b">
            <v>1</v>
          </cell>
          <cell r="N79" t="b">
            <v>1</v>
          </cell>
          <cell r="O79" t="b">
            <v>1</v>
          </cell>
          <cell r="P79" t="b">
            <v>1</v>
          </cell>
          <cell r="Q79" t="b">
            <v>1</v>
          </cell>
          <cell r="R79" t="b">
            <v>1</v>
          </cell>
        </row>
        <row r="80">
          <cell r="A80">
            <v>360</v>
          </cell>
          <cell r="C80" t="str">
            <v>developing</v>
          </cell>
          <cell r="E80" t="b">
            <v>1</v>
          </cell>
          <cell r="F80" t="b">
            <v>1</v>
          </cell>
          <cell r="G80" t="b">
            <v>1</v>
          </cell>
          <cell r="H80" t="b">
            <v>1</v>
          </cell>
          <cell r="I80" t="b">
            <v>1</v>
          </cell>
          <cell r="J80" t="b">
            <v>1</v>
          </cell>
          <cell r="K80" t="b">
            <v>1</v>
          </cell>
          <cell r="L80" t="b">
            <v>1</v>
          </cell>
          <cell r="M80" t="b">
            <v>1</v>
          </cell>
          <cell r="N80" t="b">
            <v>1</v>
          </cell>
          <cell r="O80" t="b">
            <v>1</v>
          </cell>
          <cell r="P80" t="b">
            <v>1</v>
          </cell>
          <cell r="Q80" t="b">
            <v>1</v>
          </cell>
          <cell r="R80" t="b">
            <v>1</v>
          </cell>
        </row>
        <row r="81">
          <cell r="A81">
            <v>364</v>
          </cell>
          <cell r="C81" t="str">
            <v>developing</v>
          </cell>
          <cell r="E81" t="b">
            <v>1</v>
          </cell>
          <cell r="F81" t="b">
            <v>1</v>
          </cell>
          <cell r="G81" t="b">
            <v>1</v>
          </cell>
          <cell r="H81" t="b">
            <v>1</v>
          </cell>
          <cell r="I81" t="b">
            <v>1</v>
          </cell>
          <cell r="J81" t="b">
            <v>1</v>
          </cell>
          <cell r="K81" t="b">
            <v>1</v>
          </cell>
          <cell r="L81" t="b">
            <v>1</v>
          </cell>
          <cell r="M81" t="b">
            <v>1</v>
          </cell>
          <cell r="N81" t="b">
            <v>1</v>
          </cell>
          <cell r="O81" t="b">
            <v>1</v>
          </cell>
          <cell r="P81" t="b">
            <v>1</v>
          </cell>
          <cell r="Q81" t="b">
            <v>1</v>
          </cell>
          <cell r="R81" t="b">
            <v>1</v>
          </cell>
        </row>
        <row r="82">
          <cell r="A82">
            <v>368</v>
          </cell>
          <cell r="C82" t="str">
            <v>developing</v>
          </cell>
          <cell r="E82" t="b">
            <v>1</v>
          </cell>
          <cell r="F82" t="b">
            <v>1</v>
          </cell>
          <cell r="G82" t="b">
            <v>1</v>
          </cell>
          <cell r="H82" t="b">
            <v>1</v>
          </cell>
          <cell r="I82" t="b">
            <v>1</v>
          </cell>
          <cell r="J82" t="b">
            <v>1</v>
          </cell>
          <cell r="K82" t="b">
            <v>1</v>
          </cell>
          <cell r="L82" t="b">
            <v>1</v>
          </cell>
          <cell r="M82" t="b">
            <v>1</v>
          </cell>
          <cell r="N82" t="b">
            <v>1</v>
          </cell>
          <cell r="O82" t="b">
            <v>1</v>
          </cell>
          <cell r="P82" t="b">
            <v>1</v>
          </cell>
          <cell r="Q82" t="b">
            <v>1</v>
          </cell>
          <cell r="R82" t="b">
            <v>1</v>
          </cell>
        </row>
        <row r="83">
          <cell r="A83">
            <v>372</v>
          </cell>
          <cell r="C83" t="str">
            <v>developed</v>
          </cell>
          <cell r="E83" t="b">
            <v>1</v>
          </cell>
          <cell r="F83" t="b">
            <v>1</v>
          </cell>
          <cell r="G83" t="b">
            <v>1</v>
          </cell>
          <cell r="H83" t="b">
            <v>1</v>
          </cell>
          <cell r="I83" t="b">
            <v>1</v>
          </cell>
          <cell r="J83" t="b">
            <v>1</v>
          </cell>
          <cell r="K83" t="b">
            <v>1</v>
          </cell>
          <cell r="L83" t="b">
            <v>1</v>
          </cell>
          <cell r="M83" t="b">
            <v>1</v>
          </cell>
          <cell r="N83" t="b">
            <v>1</v>
          </cell>
          <cell r="O83" t="b">
            <v>1</v>
          </cell>
          <cell r="P83" t="b">
            <v>1</v>
          </cell>
          <cell r="Q83" t="b">
            <v>1</v>
          </cell>
          <cell r="R83" t="b">
            <v>1</v>
          </cell>
        </row>
        <row r="84">
          <cell r="A84">
            <v>376</v>
          </cell>
          <cell r="C84" t="str">
            <v>developed</v>
          </cell>
          <cell r="E84" t="b">
            <v>1</v>
          </cell>
          <cell r="F84" t="b">
            <v>1</v>
          </cell>
          <cell r="G84" t="b">
            <v>1</v>
          </cell>
          <cell r="H84" t="b">
            <v>1</v>
          </cell>
          <cell r="I84" t="b">
            <v>1</v>
          </cell>
          <cell r="J84" t="b">
            <v>1</v>
          </cell>
          <cell r="K84" t="b">
            <v>1</v>
          </cell>
          <cell r="L84" t="b">
            <v>1</v>
          </cell>
          <cell r="M84" t="b">
            <v>1</v>
          </cell>
          <cell r="N84" t="b">
            <v>1</v>
          </cell>
          <cell r="O84" t="b">
            <v>1</v>
          </cell>
          <cell r="P84" t="b">
            <v>1</v>
          </cell>
          <cell r="Q84" t="b">
            <v>1</v>
          </cell>
          <cell r="R84" t="b">
            <v>1</v>
          </cell>
        </row>
        <row r="85">
          <cell r="A85">
            <v>380</v>
          </cell>
          <cell r="C85" t="str">
            <v>developed</v>
          </cell>
          <cell r="E85" t="b">
            <v>1</v>
          </cell>
          <cell r="F85" t="b">
            <v>1</v>
          </cell>
          <cell r="G85" t="b">
            <v>1</v>
          </cell>
          <cell r="H85" t="b">
            <v>1</v>
          </cell>
          <cell r="I85" t="b">
            <v>1</v>
          </cell>
          <cell r="J85" t="b">
            <v>1</v>
          </cell>
          <cell r="K85" t="b">
            <v>1</v>
          </cell>
          <cell r="L85" t="b">
            <v>1</v>
          </cell>
          <cell r="M85" t="b">
            <v>1</v>
          </cell>
          <cell r="N85" t="b">
            <v>1</v>
          </cell>
          <cell r="O85" t="b">
            <v>1</v>
          </cell>
          <cell r="P85" t="b">
            <v>1</v>
          </cell>
          <cell r="Q85" t="b">
            <v>1</v>
          </cell>
          <cell r="R85" t="b">
            <v>1</v>
          </cell>
        </row>
        <row r="86">
          <cell r="A86">
            <v>384</v>
          </cell>
          <cell r="C86" t="str">
            <v>developing</v>
          </cell>
          <cell r="E86" t="b">
            <v>1</v>
          </cell>
          <cell r="F86" t="b">
            <v>1</v>
          </cell>
          <cell r="G86" t="b">
            <v>1</v>
          </cell>
          <cell r="H86" t="b">
            <v>1</v>
          </cell>
          <cell r="I86" t="b">
            <v>1</v>
          </cell>
          <cell r="J86" t="b">
            <v>1</v>
          </cell>
          <cell r="K86" t="b">
            <v>1</v>
          </cell>
          <cell r="L86" t="b">
            <v>1</v>
          </cell>
          <cell r="M86" t="b">
            <v>1</v>
          </cell>
          <cell r="N86" t="b">
            <v>1</v>
          </cell>
          <cell r="O86" t="b">
            <v>1</v>
          </cell>
          <cell r="P86" t="b">
            <v>1</v>
          </cell>
          <cell r="Q86" t="b">
            <v>1</v>
          </cell>
          <cell r="R86" t="b">
            <v>1</v>
          </cell>
        </row>
        <row r="87">
          <cell r="A87">
            <v>388</v>
          </cell>
          <cell r="C87" t="str">
            <v>developing</v>
          </cell>
          <cell r="E87" t="b">
            <v>1</v>
          </cell>
          <cell r="F87" t="b">
            <v>1</v>
          </cell>
          <cell r="G87" t="b">
            <v>1</v>
          </cell>
          <cell r="H87" t="b">
            <v>1</v>
          </cell>
          <cell r="I87" t="b">
            <v>1</v>
          </cell>
          <cell r="J87" t="b">
            <v>1</v>
          </cell>
          <cell r="K87" t="b">
            <v>1</v>
          </cell>
          <cell r="L87" t="b">
            <v>1</v>
          </cell>
          <cell r="M87" t="b">
            <v>1</v>
          </cell>
          <cell r="N87" t="b">
            <v>1</v>
          </cell>
          <cell r="O87" t="b">
            <v>1</v>
          </cell>
          <cell r="P87" t="b">
            <v>1</v>
          </cell>
          <cell r="Q87" t="b">
            <v>1</v>
          </cell>
          <cell r="R87" t="b">
            <v>1</v>
          </cell>
        </row>
        <row r="88">
          <cell r="A88">
            <v>392</v>
          </cell>
          <cell r="C88" t="str">
            <v>developed</v>
          </cell>
          <cell r="E88" t="b">
            <v>1</v>
          </cell>
          <cell r="F88" t="b">
            <v>1</v>
          </cell>
          <cell r="G88" t="b">
            <v>1</v>
          </cell>
          <cell r="H88" t="b">
            <v>1</v>
          </cell>
          <cell r="I88" t="b">
            <v>1</v>
          </cell>
          <cell r="J88" t="b">
            <v>1</v>
          </cell>
          <cell r="K88" t="b">
            <v>1</v>
          </cell>
          <cell r="L88" t="b">
            <v>1</v>
          </cell>
          <cell r="M88" t="b">
            <v>1</v>
          </cell>
          <cell r="N88" t="b">
            <v>1</v>
          </cell>
          <cell r="O88" t="b">
            <v>1</v>
          </cell>
          <cell r="P88" t="b">
            <v>1</v>
          </cell>
          <cell r="Q88" t="b">
            <v>1</v>
          </cell>
          <cell r="R88" t="b">
            <v>1</v>
          </cell>
        </row>
        <row r="89">
          <cell r="A89">
            <v>398</v>
          </cell>
          <cell r="C89" t="str">
            <v>developing</v>
          </cell>
          <cell r="E89" t="b">
            <v>1</v>
          </cell>
          <cell r="F89" t="b">
            <v>1</v>
          </cell>
          <cell r="G89" t="b">
            <v>1</v>
          </cell>
          <cell r="H89" t="b">
            <v>1</v>
          </cell>
          <cell r="I89" t="b">
            <v>1</v>
          </cell>
          <cell r="J89" t="b">
            <v>1</v>
          </cell>
          <cell r="K89" t="b">
            <v>1</v>
          </cell>
          <cell r="L89" t="b">
            <v>1</v>
          </cell>
          <cell r="M89" t="b">
            <v>1</v>
          </cell>
          <cell r="N89" t="b">
            <v>1</v>
          </cell>
          <cell r="O89" t="b">
            <v>1</v>
          </cell>
          <cell r="P89" t="b">
            <v>1</v>
          </cell>
          <cell r="Q89" t="b">
            <v>1</v>
          </cell>
          <cell r="R89" t="b">
            <v>1</v>
          </cell>
        </row>
        <row r="90">
          <cell r="A90">
            <v>400</v>
          </cell>
          <cell r="C90" t="str">
            <v>developing</v>
          </cell>
          <cell r="E90" t="b">
            <v>1</v>
          </cell>
          <cell r="F90" t="b">
            <v>1</v>
          </cell>
          <cell r="G90" t="b">
            <v>1</v>
          </cell>
          <cell r="H90" t="b">
            <v>1</v>
          </cell>
          <cell r="I90" t="b">
            <v>1</v>
          </cell>
          <cell r="J90" t="b">
            <v>1</v>
          </cell>
          <cell r="K90" t="b">
            <v>1</v>
          </cell>
          <cell r="L90" t="b">
            <v>1</v>
          </cell>
          <cell r="M90" t="b">
            <v>1</v>
          </cell>
          <cell r="N90" t="b">
            <v>1</v>
          </cell>
          <cell r="O90" t="b">
            <v>1</v>
          </cell>
          <cell r="P90" t="b">
            <v>1</v>
          </cell>
          <cell r="Q90" t="b">
            <v>1</v>
          </cell>
          <cell r="R90" t="b">
            <v>1</v>
          </cell>
        </row>
        <row r="91">
          <cell r="A91">
            <v>404</v>
          </cell>
          <cell r="C91" t="str">
            <v>developing</v>
          </cell>
          <cell r="E91" t="b">
            <v>1</v>
          </cell>
          <cell r="F91" t="b">
            <v>1</v>
          </cell>
          <cell r="G91" t="b">
            <v>1</v>
          </cell>
          <cell r="H91" t="b">
            <v>1</v>
          </cell>
          <cell r="I91" t="b">
            <v>1</v>
          </cell>
          <cell r="J91" t="b">
            <v>1</v>
          </cell>
          <cell r="K91" t="b">
            <v>1</v>
          </cell>
          <cell r="L91" t="b">
            <v>1</v>
          </cell>
          <cell r="M91" t="b">
            <v>1</v>
          </cell>
          <cell r="N91" t="b">
            <v>1</v>
          </cell>
          <cell r="O91" t="b">
            <v>1</v>
          </cell>
          <cell r="P91" t="b">
            <v>1</v>
          </cell>
          <cell r="Q91" t="b">
            <v>1</v>
          </cell>
          <cell r="R91" t="b">
            <v>1</v>
          </cell>
        </row>
        <row r="92">
          <cell r="A92">
            <v>408</v>
          </cell>
          <cell r="C92" t="str">
            <v>developing</v>
          </cell>
          <cell r="E92" t="b">
            <v>1</v>
          </cell>
          <cell r="F92" t="b">
            <v>1</v>
          </cell>
          <cell r="G92" t="b">
            <v>1</v>
          </cell>
          <cell r="H92" t="b">
            <v>1</v>
          </cell>
          <cell r="I92" t="b">
            <v>1</v>
          </cell>
          <cell r="J92" t="b">
            <v>1</v>
          </cell>
          <cell r="K92" t="b">
            <v>1</v>
          </cell>
          <cell r="L92" t="b">
            <v>1</v>
          </cell>
          <cell r="M92" t="b">
            <v>1</v>
          </cell>
          <cell r="N92" t="b">
            <v>1</v>
          </cell>
          <cell r="O92" t="b">
            <v>1</v>
          </cell>
          <cell r="P92" t="b">
            <v>1</v>
          </cell>
          <cell r="Q92" t="b">
            <v>1</v>
          </cell>
          <cell r="R92" t="b">
            <v>1</v>
          </cell>
        </row>
        <row r="93">
          <cell r="A93">
            <v>410</v>
          </cell>
          <cell r="C93" t="str">
            <v>developing</v>
          </cell>
          <cell r="E93" t="b">
            <v>1</v>
          </cell>
          <cell r="F93" t="b">
            <v>1</v>
          </cell>
          <cell r="G93" t="b">
            <v>1</v>
          </cell>
          <cell r="H93" t="b">
            <v>1</v>
          </cell>
          <cell r="I93" t="b">
            <v>1</v>
          </cell>
          <cell r="J93" t="b">
            <v>1</v>
          </cell>
          <cell r="K93" t="b">
            <v>1</v>
          </cell>
          <cell r="L93" t="b">
            <v>1</v>
          </cell>
          <cell r="M93" t="b">
            <v>1</v>
          </cell>
          <cell r="N93" t="b">
            <v>1</v>
          </cell>
          <cell r="O93" t="b">
            <v>1</v>
          </cell>
          <cell r="P93" t="b">
            <v>1</v>
          </cell>
          <cell r="Q93" t="b">
            <v>1</v>
          </cell>
          <cell r="R93" t="b">
            <v>1</v>
          </cell>
        </row>
        <row r="94">
          <cell r="A94">
            <v>414</v>
          </cell>
          <cell r="C94" t="str">
            <v>developing</v>
          </cell>
          <cell r="E94" t="b">
            <v>1</v>
          </cell>
          <cell r="F94" t="b">
            <v>1</v>
          </cell>
          <cell r="G94" t="b">
            <v>1</v>
          </cell>
          <cell r="H94" t="b">
            <v>1</v>
          </cell>
          <cell r="I94" t="b">
            <v>1</v>
          </cell>
          <cell r="J94" t="b">
            <v>1</v>
          </cell>
          <cell r="K94" t="b">
            <v>1</v>
          </cell>
          <cell r="L94" t="b">
            <v>1</v>
          </cell>
          <cell r="M94" t="b">
            <v>1</v>
          </cell>
          <cell r="N94" t="b">
            <v>1</v>
          </cell>
          <cell r="O94" t="b">
            <v>1</v>
          </cell>
          <cell r="P94" t="b">
            <v>1</v>
          </cell>
          <cell r="Q94" t="b">
            <v>1</v>
          </cell>
          <cell r="R94" t="b">
            <v>1</v>
          </cell>
        </row>
        <row r="95">
          <cell r="A95">
            <v>417</v>
          </cell>
          <cell r="C95" t="str">
            <v>developing</v>
          </cell>
          <cell r="E95" t="b">
            <v>1</v>
          </cell>
          <cell r="F95" t="b">
            <v>1</v>
          </cell>
          <cell r="G95" t="b">
            <v>1</v>
          </cell>
          <cell r="H95" t="b">
            <v>1</v>
          </cell>
          <cell r="I95" t="b">
            <v>1</v>
          </cell>
          <cell r="J95" t="b">
            <v>1</v>
          </cell>
          <cell r="K95" t="b">
            <v>1</v>
          </cell>
          <cell r="L95" t="b">
            <v>1</v>
          </cell>
          <cell r="M95" t="b">
            <v>1</v>
          </cell>
          <cell r="N95" t="b">
            <v>1</v>
          </cell>
          <cell r="O95" t="b">
            <v>1</v>
          </cell>
          <cell r="P95" t="b">
            <v>1</v>
          </cell>
          <cell r="Q95" t="b">
            <v>1</v>
          </cell>
          <cell r="R95" t="b">
            <v>1</v>
          </cell>
        </row>
        <row r="96">
          <cell r="A96">
            <v>418</v>
          </cell>
          <cell r="C96" t="str">
            <v>developing</v>
          </cell>
          <cell r="E96" t="b">
            <v>1</v>
          </cell>
          <cell r="F96" t="b">
            <v>1</v>
          </cell>
          <cell r="G96" t="b">
            <v>1</v>
          </cell>
          <cell r="H96" t="b">
            <v>1</v>
          </cell>
          <cell r="I96" t="b">
            <v>1</v>
          </cell>
          <cell r="J96" t="b">
            <v>1</v>
          </cell>
          <cell r="K96" t="b">
            <v>1</v>
          </cell>
          <cell r="L96" t="b">
            <v>1</v>
          </cell>
          <cell r="M96" t="b">
            <v>1</v>
          </cell>
          <cell r="N96" t="b">
            <v>1</v>
          </cell>
          <cell r="O96" t="b">
            <v>1</v>
          </cell>
          <cell r="P96" t="b">
            <v>1</v>
          </cell>
          <cell r="Q96" t="b">
            <v>1</v>
          </cell>
          <cell r="R96" t="b">
            <v>1</v>
          </cell>
        </row>
        <row r="97">
          <cell r="A97">
            <v>422</v>
          </cell>
          <cell r="C97" t="str">
            <v>developing</v>
          </cell>
          <cell r="E97" t="b">
            <v>1</v>
          </cell>
          <cell r="F97" t="b">
            <v>1</v>
          </cell>
          <cell r="G97" t="b">
            <v>1</v>
          </cell>
          <cell r="H97" t="b">
            <v>1</v>
          </cell>
          <cell r="I97" t="b">
            <v>1</v>
          </cell>
          <cell r="J97" t="b">
            <v>1</v>
          </cell>
          <cell r="K97" t="b">
            <v>1</v>
          </cell>
          <cell r="L97" t="b">
            <v>1</v>
          </cell>
          <cell r="M97" t="b">
            <v>1</v>
          </cell>
          <cell r="N97" t="b">
            <v>1</v>
          </cell>
          <cell r="O97" t="b">
            <v>1</v>
          </cell>
          <cell r="P97" t="b">
            <v>1</v>
          </cell>
          <cell r="Q97" t="b">
            <v>1</v>
          </cell>
          <cell r="R97" t="b">
            <v>1</v>
          </cell>
        </row>
        <row r="98">
          <cell r="A98">
            <v>426</v>
          </cell>
          <cell r="C98" t="str">
            <v>developing</v>
          </cell>
          <cell r="E98" t="b">
            <v>1</v>
          </cell>
          <cell r="F98" t="b">
            <v>1</v>
          </cell>
          <cell r="G98" t="b">
            <v>1</v>
          </cell>
          <cell r="H98" t="b">
            <v>1</v>
          </cell>
          <cell r="I98" t="b">
            <v>1</v>
          </cell>
          <cell r="J98" t="b">
            <v>1</v>
          </cell>
          <cell r="K98" t="b">
            <v>1</v>
          </cell>
          <cell r="L98" t="b">
            <v>1</v>
          </cell>
          <cell r="M98" t="b">
            <v>1</v>
          </cell>
          <cell r="N98" t="b">
            <v>1</v>
          </cell>
          <cell r="O98" t="b">
            <v>1</v>
          </cell>
          <cell r="P98" t="b">
            <v>1</v>
          </cell>
          <cell r="Q98" t="b">
            <v>1</v>
          </cell>
          <cell r="R98" t="b">
            <v>1</v>
          </cell>
        </row>
        <row r="99">
          <cell r="A99">
            <v>428</v>
          </cell>
          <cell r="C99" t="str">
            <v>developed</v>
          </cell>
          <cell r="E99" t="b">
            <v>1</v>
          </cell>
          <cell r="F99" t="b">
            <v>1</v>
          </cell>
          <cell r="G99" t="b">
            <v>1</v>
          </cell>
          <cell r="H99" t="b">
            <v>1</v>
          </cell>
          <cell r="I99" t="b">
            <v>1</v>
          </cell>
          <cell r="J99" t="b">
            <v>1</v>
          </cell>
          <cell r="K99" t="b">
            <v>1</v>
          </cell>
          <cell r="L99" t="b">
            <v>1</v>
          </cell>
          <cell r="M99" t="b">
            <v>1</v>
          </cell>
          <cell r="N99" t="b">
            <v>1</v>
          </cell>
          <cell r="O99" t="b">
            <v>1</v>
          </cell>
          <cell r="P99" t="b">
            <v>1</v>
          </cell>
          <cell r="Q99" t="b">
            <v>1</v>
          </cell>
          <cell r="R99" t="b">
            <v>1</v>
          </cell>
        </row>
        <row r="100">
          <cell r="A100">
            <v>430</v>
          </cell>
          <cell r="C100" t="str">
            <v>developing</v>
          </cell>
          <cell r="E100" t="b">
            <v>1</v>
          </cell>
          <cell r="F100" t="b">
            <v>1</v>
          </cell>
          <cell r="G100" t="b">
            <v>1</v>
          </cell>
          <cell r="H100" t="b">
            <v>1</v>
          </cell>
          <cell r="I100" t="b">
            <v>1</v>
          </cell>
          <cell r="J100" t="b">
            <v>1</v>
          </cell>
          <cell r="K100" t="b">
            <v>1</v>
          </cell>
          <cell r="L100" t="b">
            <v>1</v>
          </cell>
          <cell r="M100" t="b">
            <v>1</v>
          </cell>
          <cell r="N100" t="b">
            <v>1</v>
          </cell>
          <cell r="O100" t="b">
            <v>1</v>
          </cell>
          <cell r="P100" t="b">
            <v>1</v>
          </cell>
          <cell r="Q100" t="b">
            <v>1</v>
          </cell>
          <cell r="R100" t="b">
            <v>1</v>
          </cell>
        </row>
        <row r="101">
          <cell r="A101">
            <v>434</v>
          </cell>
          <cell r="C101" t="str">
            <v>developing</v>
          </cell>
          <cell r="E101" t="b">
            <v>1</v>
          </cell>
          <cell r="F101" t="b">
            <v>1</v>
          </cell>
          <cell r="G101" t="b">
            <v>1</v>
          </cell>
          <cell r="H101" t="b">
            <v>1</v>
          </cell>
          <cell r="I101" t="b">
            <v>1</v>
          </cell>
          <cell r="J101" t="b">
            <v>1</v>
          </cell>
          <cell r="K101" t="b">
            <v>1</v>
          </cell>
          <cell r="L101" t="b">
            <v>1</v>
          </cell>
          <cell r="M101" t="b">
            <v>1</v>
          </cell>
          <cell r="N101" t="b">
            <v>1</v>
          </cell>
          <cell r="O101" t="b">
            <v>1</v>
          </cell>
          <cell r="P101" t="b">
            <v>1</v>
          </cell>
          <cell r="Q101" t="b">
            <v>1</v>
          </cell>
          <cell r="R101" t="b">
            <v>1</v>
          </cell>
        </row>
        <row r="102">
          <cell r="A102">
            <v>438</v>
          </cell>
          <cell r="C102" t="str">
            <v>developed</v>
          </cell>
          <cell r="E102" t="b">
            <v>1</v>
          </cell>
          <cell r="F102" t="b">
            <v>1</v>
          </cell>
          <cell r="G102" t="b">
            <v>1</v>
          </cell>
          <cell r="H102" t="b">
            <v>1</v>
          </cell>
          <cell r="I102" t="b">
            <v>1</v>
          </cell>
          <cell r="J102" t="b">
            <v>1</v>
          </cell>
          <cell r="K102" t="b">
            <v>1</v>
          </cell>
          <cell r="L102" t="b">
            <v>1</v>
          </cell>
          <cell r="M102" t="b">
            <v>1</v>
          </cell>
          <cell r="N102" t="b">
            <v>1</v>
          </cell>
          <cell r="O102" t="b">
            <v>1</v>
          </cell>
          <cell r="P102" t="b">
            <v>1</v>
          </cell>
          <cell r="Q102" t="b">
            <v>1</v>
          </cell>
          <cell r="R102" t="b">
            <v>1</v>
          </cell>
        </row>
        <row r="103">
          <cell r="A103">
            <v>440</v>
          </cell>
          <cell r="C103" t="str">
            <v>developed</v>
          </cell>
          <cell r="E103" t="b">
            <v>1</v>
          </cell>
          <cell r="F103" t="b">
            <v>1</v>
          </cell>
          <cell r="G103" t="b">
            <v>1</v>
          </cell>
          <cell r="H103" t="b">
            <v>1</v>
          </cell>
          <cell r="I103" t="b">
            <v>1</v>
          </cell>
          <cell r="J103" t="b">
            <v>1</v>
          </cell>
          <cell r="K103" t="b">
            <v>1</v>
          </cell>
          <cell r="L103" t="b">
            <v>1</v>
          </cell>
          <cell r="M103" t="b">
            <v>1</v>
          </cell>
          <cell r="N103" t="b">
            <v>1</v>
          </cell>
          <cell r="O103" t="b">
            <v>1</v>
          </cell>
          <cell r="P103" t="b">
            <v>1</v>
          </cell>
          <cell r="Q103" t="b">
            <v>1</v>
          </cell>
          <cell r="R103" t="b">
            <v>1</v>
          </cell>
        </row>
        <row r="104">
          <cell r="A104">
            <v>442</v>
          </cell>
          <cell r="C104" t="str">
            <v>developed</v>
          </cell>
          <cell r="E104" t="b">
            <v>1</v>
          </cell>
          <cell r="F104" t="b">
            <v>1</v>
          </cell>
          <cell r="G104" t="b">
            <v>1</v>
          </cell>
          <cell r="H104" t="b">
            <v>1</v>
          </cell>
          <cell r="I104" t="b">
            <v>1</v>
          </cell>
          <cell r="J104" t="b">
            <v>1</v>
          </cell>
          <cell r="K104" t="b">
            <v>1</v>
          </cell>
          <cell r="L104" t="b">
            <v>1</v>
          </cell>
          <cell r="M104" t="b">
            <v>1</v>
          </cell>
          <cell r="N104" t="b">
            <v>1</v>
          </cell>
          <cell r="O104" t="b">
            <v>1</v>
          </cell>
          <cell r="P104" t="b">
            <v>1</v>
          </cell>
          <cell r="Q104" t="b">
            <v>1</v>
          </cell>
          <cell r="R104" t="b">
            <v>1</v>
          </cell>
        </row>
        <row r="105">
          <cell r="A105">
            <v>450</v>
          </cell>
          <cell r="C105" t="str">
            <v>developing</v>
          </cell>
          <cell r="E105" t="b">
            <v>1</v>
          </cell>
          <cell r="F105" t="b">
            <v>1</v>
          </cell>
          <cell r="G105" t="b">
            <v>1</v>
          </cell>
          <cell r="H105" t="b">
            <v>1</v>
          </cell>
          <cell r="I105" t="b">
            <v>1</v>
          </cell>
          <cell r="J105" t="b">
            <v>1</v>
          </cell>
          <cell r="K105" t="b">
            <v>1</v>
          </cell>
          <cell r="L105" t="b">
            <v>1</v>
          </cell>
          <cell r="M105" t="b">
            <v>1</v>
          </cell>
          <cell r="N105" t="b">
            <v>1</v>
          </cell>
          <cell r="O105" t="b">
            <v>1</v>
          </cell>
          <cell r="P105" t="b">
            <v>1</v>
          </cell>
          <cell r="Q105" t="b">
            <v>1</v>
          </cell>
          <cell r="R105" t="b">
            <v>1</v>
          </cell>
        </row>
        <row r="106">
          <cell r="A106">
            <v>454</v>
          </cell>
          <cell r="C106" t="str">
            <v>developing</v>
          </cell>
          <cell r="E106" t="b">
            <v>1</v>
          </cell>
          <cell r="F106" t="b">
            <v>1</v>
          </cell>
          <cell r="G106" t="b">
            <v>1</v>
          </cell>
          <cell r="H106" t="b">
            <v>1</v>
          </cell>
          <cell r="I106" t="b">
            <v>1</v>
          </cell>
          <cell r="J106" t="b">
            <v>1</v>
          </cell>
          <cell r="K106" t="b">
            <v>1</v>
          </cell>
          <cell r="L106" t="b">
            <v>1</v>
          </cell>
          <cell r="M106" t="b">
            <v>1</v>
          </cell>
          <cell r="N106" t="b">
            <v>1</v>
          </cell>
          <cell r="O106" t="b">
            <v>1</v>
          </cell>
          <cell r="P106" t="b">
            <v>1</v>
          </cell>
          <cell r="Q106" t="b">
            <v>1</v>
          </cell>
          <cell r="R106" t="b">
            <v>1</v>
          </cell>
        </row>
        <row r="107">
          <cell r="A107">
            <v>458</v>
          </cell>
          <cell r="C107" t="str">
            <v>developing</v>
          </cell>
          <cell r="E107" t="b">
            <v>1</v>
          </cell>
          <cell r="F107" t="b">
            <v>1</v>
          </cell>
          <cell r="G107" t="b">
            <v>1</v>
          </cell>
          <cell r="H107" t="b">
            <v>1</v>
          </cell>
          <cell r="I107" t="b">
            <v>1</v>
          </cell>
          <cell r="J107" t="b">
            <v>1</v>
          </cell>
          <cell r="K107" t="b">
            <v>1</v>
          </cell>
          <cell r="L107" t="b">
            <v>1</v>
          </cell>
          <cell r="M107" t="b">
            <v>1</v>
          </cell>
          <cell r="N107" t="b">
            <v>1</v>
          </cell>
          <cell r="O107" t="b">
            <v>1</v>
          </cell>
          <cell r="P107" t="b">
            <v>1</v>
          </cell>
          <cell r="Q107" t="b">
            <v>1</v>
          </cell>
          <cell r="R107" t="b">
            <v>1</v>
          </cell>
        </row>
        <row r="108">
          <cell r="A108">
            <v>462</v>
          </cell>
          <cell r="C108" t="str">
            <v>developing</v>
          </cell>
          <cell r="E108" t="b">
            <v>1</v>
          </cell>
          <cell r="F108" t="b">
            <v>1</v>
          </cell>
          <cell r="G108" t="b">
            <v>1</v>
          </cell>
          <cell r="H108" t="b">
            <v>1</v>
          </cell>
          <cell r="I108" t="b">
            <v>1</v>
          </cell>
          <cell r="J108" t="b">
            <v>1</v>
          </cell>
          <cell r="K108" t="b">
            <v>1</v>
          </cell>
          <cell r="L108" t="b">
            <v>1</v>
          </cell>
          <cell r="M108" t="b">
            <v>1</v>
          </cell>
          <cell r="N108" t="b">
            <v>1</v>
          </cell>
          <cell r="O108" t="b">
            <v>1</v>
          </cell>
          <cell r="P108" t="b">
            <v>1</v>
          </cell>
          <cell r="Q108" t="b">
            <v>1</v>
          </cell>
          <cell r="R108" t="b">
            <v>1</v>
          </cell>
        </row>
        <row r="109">
          <cell r="A109">
            <v>466</v>
          </cell>
          <cell r="C109" t="str">
            <v>developing</v>
          </cell>
          <cell r="E109" t="b">
            <v>1</v>
          </cell>
          <cell r="F109" t="b">
            <v>1</v>
          </cell>
          <cell r="G109" t="b">
            <v>1</v>
          </cell>
          <cell r="H109" t="b">
            <v>1</v>
          </cell>
          <cell r="I109" t="b">
            <v>1</v>
          </cell>
          <cell r="J109" t="b">
            <v>1</v>
          </cell>
          <cell r="K109" t="b">
            <v>1</v>
          </cell>
          <cell r="L109" t="b">
            <v>1</v>
          </cell>
          <cell r="M109" t="b">
            <v>1</v>
          </cell>
          <cell r="N109" t="b">
            <v>1</v>
          </cell>
          <cell r="O109" t="b">
            <v>1</v>
          </cell>
          <cell r="P109" t="b">
            <v>1</v>
          </cell>
          <cell r="Q109" t="b">
            <v>1</v>
          </cell>
          <cell r="R109" t="b">
            <v>1</v>
          </cell>
        </row>
        <row r="110">
          <cell r="A110">
            <v>470</v>
          </cell>
          <cell r="C110" t="str">
            <v>developed</v>
          </cell>
          <cell r="E110" t="b">
            <v>1</v>
          </cell>
          <cell r="F110" t="b">
            <v>1</v>
          </cell>
          <cell r="G110" t="b">
            <v>1</v>
          </cell>
          <cell r="H110" t="b">
            <v>1</v>
          </cell>
          <cell r="I110" t="b">
            <v>1</v>
          </cell>
          <cell r="J110" t="b">
            <v>1</v>
          </cell>
          <cell r="K110" t="b">
            <v>1</v>
          </cell>
          <cell r="L110" t="b">
            <v>1</v>
          </cell>
          <cell r="M110" t="b">
            <v>1</v>
          </cell>
          <cell r="N110" t="b">
            <v>1</v>
          </cell>
          <cell r="O110" t="b">
            <v>1</v>
          </cell>
          <cell r="P110" t="b">
            <v>1</v>
          </cell>
          <cell r="Q110" t="b">
            <v>1</v>
          </cell>
          <cell r="R110" t="b">
            <v>1</v>
          </cell>
        </row>
        <row r="111">
          <cell r="A111">
            <v>478</v>
          </cell>
          <cell r="C111" t="str">
            <v>developing</v>
          </cell>
          <cell r="E111" t="b">
            <v>1</v>
          </cell>
          <cell r="F111" t="b">
            <v>1</v>
          </cell>
          <cell r="G111" t="b">
            <v>1</v>
          </cell>
          <cell r="H111" t="b">
            <v>1</v>
          </cell>
          <cell r="I111" t="b">
            <v>1</v>
          </cell>
          <cell r="J111" t="b">
            <v>1</v>
          </cell>
          <cell r="K111" t="b">
            <v>1</v>
          </cell>
          <cell r="L111" t="b">
            <v>1</v>
          </cell>
          <cell r="M111" t="b">
            <v>1</v>
          </cell>
          <cell r="N111" t="b">
            <v>1</v>
          </cell>
          <cell r="O111" t="b">
            <v>1</v>
          </cell>
          <cell r="P111" t="b">
            <v>1</v>
          </cell>
          <cell r="Q111" t="b">
            <v>1</v>
          </cell>
          <cell r="R111" t="b">
            <v>1</v>
          </cell>
        </row>
        <row r="112">
          <cell r="A112">
            <v>480</v>
          </cell>
          <cell r="C112" t="str">
            <v>developing</v>
          </cell>
          <cell r="E112" t="b">
            <v>1</v>
          </cell>
          <cell r="F112" t="b">
            <v>1</v>
          </cell>
          <cell r="G112" t="b">
            <v>1</v>
          </cell>
          <cell r="H112" t="b">
            <v>1</v>
          </cell>
          <cell r="I112" t="b">
            <v>1</v>
          </cell>
          <cell r="J112" t="b">
            <v>1</v>
          </cell>
          <cell r="K112" t="b">
            <v>1</v>
          </cell>
          <cell r="L112" t="b">
            <v>1</v>
          </cell>
          <cell r="M112" t="b">
            <v>1</v>
          </cell>
          <cell r="N112" t="b">
            <v>1</v>
          </cell>
          <cell r="O112" t="b">
            <v>1</v>
          </cell>
          <cell r="P112" t="b">
            <v>1</v>
          </cell>
          <cell r="Q112" t="b">
            <v>1</v>
          </cell>
          <cell r="R112" t="b">
            <v>1</v>
          </cell>
        </row>
        <row r="113">
          <cell r="A113">
            <v>484</v>
          </cell>
          <cell r="C113" t="str">
            <v>developing</v>
          </cell>
          <cell r="E113" t="b">
            <v>1</v>
          </cell>
          <cell r="F113" t="b">
            <v>1</v>
          </cell>
          <cell r="G113" t="b">
            <v>1</v>
          </cell>
          <cell r="H113" t="b">
            <v>1</v>
          </cell>
          <cell r="I113" t="b">
            <v>1</v>
          </cell>
          <cell r="J113" t="b">
            <v>1</v>
          </cell>
          <cell r="K113" t="b">
            <v>1</v>
          </cell>
          <cell r="L113" t="b">
            <v>1</v>
          </cell>
          <cell r="M113" t="b">
            <v>1</v>
          </cell>
          <cell r="N113" t="b">
            <v>1</v>
          </cell>
          <cell r="O113" t="b">
            <v>1</v>
          </cell>
          <cell r="P113" t="b">
            <v>1</v>
          </cell>
          <cell r="Q113" t="b">
            <v>1</v>
          </cell>
          <cell r="R113" t="b">
            <v>1</v>
          </cell>
        </row>
        <row r="114">
          <cell r="A114">
            <v>492</v>
          </cell>
          <cell r="C114" t="str">
            <v>developed</v>
          </cell>
          <cell r="E114" t="b">
            <v>1</v>
          </cell>
          <cell r="F114" t="b">
            <v>1</v>
          </cell>
          <cell r="G114" t="b">
            <v>1</v>
          </cell>
          <cell r="H114" t="b">
            <v>1</v>
          </cell>
          <cell r="I114" t="b">
            <v>1</v>
          </cell>
          <cell r="J114" t="b">
            <v>1</v>
          </cell>
          <cell r="K114" t="b">
            <v>1</v>
          </cell>
          <cell r="L114" t="b">
            <v>1</v>
          </cell>
          <cell r="M114" t="b">
            <v>1</v>
          </cell>
          <cell r="N114" t="b">
            <v>1</v>
          </cell>
          <cell r="O114" t="b">
            <v>1</v>
          </cell>
          <cell r="P114" t="b">
            <v>1</v>
          </cell>
          <cell r="Q114" t="b">
            <v>1</v>
          </cell>
          <cell r="R114" t="b">
            <v>1</v>
          </cell>
        </row>
        <row r="115">
          <cell r="A115">
            <v>496</v>
          </cell>
          <cell r="C115" t="str">
            <v>developing</v>
          </cell>
          <cell r="E115" t="b">
            <v>1</v>
          </cell>
          <cell r="F115" t="b">
            <v>1</v>
          </cell>
          <cell r="G115" t="b">
            <v>1</v>
          </cell>
          <cell r="H115" t="b">
            <v>1</v>
          </cell>
          <cell r="I115" t="b">
            <v>1</v>
          </cell>
          <cell r="J115" t="b">
            <v>1</v>
          </cell>
          <cell r="K115" t="b">
            <v>1</v>
          </cell>
          <cell r="L115" t="b">
            <v>1</v>
          </cell>
          <cell r="M115" t="b">
            <v>1</v>
          </cell>
          <cell r="N115" t="b">
            <v>1</v>
          </cell>
          <cell r="O115" t="b">
            <v>1</v>
          </cell>
          <cell r="P115" t="b">
            <v>1</v>
          </cell>
          <cell r="Q115" t="b">
            <v>1</v>
          </cell>
          <cell r="R115" t="b">
            <v>1</v>
          </cell>
        </row>
        <row r="116">
          <cell r="A116">
            <v>498</v>
          </cell>
          <cell r="C116" t="str">
            <v>developed</v>
          </cell>
          <cell r="E116" t="b">
            <v>1</v>
          </cell>
          <cell r="F116" t="b">
            <v>1</v>
          </cell>
          <cell r="G116" t="b">
            <v>1</v>
          </cell>
          <cell r="H116" t="b">
            <v>1</v>
          </cell>
          <cell r="I116" t="b">
            <v>1</v>
          </cell>
          <cell r="J116" t="b">
            <v>1</v>
          </cell>
          <cell r="K116" t="b">
            <v>1</v>
          </cell>
          <cell r="L116" t="b">
            <v>1</v>
          </cell>
          <cell r="M116" t="b">
            <v>1</v>
          </cell>
          <cell r="N116" t="b">
            <v>1</v>
          </cell>
          <cell r="O116" t="b">
            <v>1</v>
          </cell>
          <cell r="P116" t="b">
            <v>1</v>
          </cell>
          <cell r="Q116" t="b">
            <v>1</v>
          </cell>
          <cell r="R116" t="b">
            <v>1</v>
          </cell>
        </row>
        <row r="117">
          <cell r="A117">
            <v>499</v>
          </cell>
          <cell r="C117" t="str">
            <v>developed</v>
          </cell>
          <cell r="E117" t="b">
            <v>0</v>
          </cell>
          <cell r="F117" t="b">
            <v>0</v>
          </cell>
          <cell r="G117" t="b">
            <v>1</v>
          </cell>
          <cell r="H117" t="b">
            <v>1</v>
          </cell>
          <cell r="I117" t="b">
            <v>1</v>
          </cell>
          <cell r="J117" t="b">
            <v>1</v>
          </cell>
          <cell r="K117" t="b">
            <v>1</v>
          </cell>
          <cell r="L117" t="b">
            <v>1</v>
          </cell>
          <cell r="M117" t="b">
            <v>1</v>
          </cell>
          <cell r="N117" t="b">
            <v>1</v>
          </cell>
          <cell r="O117" t="b">
            <v>1</v>
          </cell>
          <cell r="P117" t="b">
            <v>1</v>
          </cell>
          <cell r="Q117" t="b">
            <v>1</v>
          </cell>
          <cell r="R117" t="b">
            <v>1</v>
          </cell>
        </row>
        <row r="118">
          <cell r="A118">
            <v>504</v>
          </cell>
          <cell r="C118" t="str">
            <v>developing</v>
          </cell>
          <cell r="E118" t="b">
            <v>1</v>
          </cell>
          <cell r="F118" t="b">
            <v>1</v>
          </cell>
          <cell r="G118" t="b">
            <v>1</v>
          </cell>
          <cell r="H118" t="b">
            <v>1</v>
          </cell>
          <cell r="I118" t="b">
            <v>1</v>
          </cell>
          <cell r="J118" t="b">
            <v>1</v>
          </cell>
          <cell r="K118" t="b">
            <v>1</v>
          </cell>
          <cell r="L118" t="b">
            <v>1</v>
          </cell>
          <cell r="M118" t="b">
            <v>1</v>
          </cell>
          <cell r="N118" t="b">
            <v>1</v>
          </cell>
          <cell r="O118" t="b">
            <v>1</v>
          </cell>
          <cell r="P118" t="b">
            <v>1</v>
          </cell>
          <cell r="Q118" t="b">
            <v>1</v>
          </cell>
          <cell r="R118" t="b">
            <v>1</v>
          </cell>
        </row>
        <row r="119">
          <cell r="A119">
            <v>508</v>
          </cell>
          <cell r="C119" t="str">
            <v>developing</v>
          </cell>
          <cell r="E119" t="b">
            <v>1</v>
          </cell>
          <cell r="F119" t="b">
            <v>1</v>
          </cell>
          <cell r="G119" t="b">
            <v>1</v>
          </cell>
          <cell r="H119" t="b">
            <v>1</v>
          </cell>
          <cell r="I119" t="b">
            <v>1</v>
          </cell>
          <cell r="J119" t="b">
            <v>1</v>
          </cell>
          <cell r="K119" t="b">
            <v>1</v>
          </cell>
          <cell r="L119" t="b">
            <v>1</v>
          </cell>
          <cell r="M119" t="b">
            <v>1</v>
          </cell>
          <cell r="N119" t="b">
            <v>1</v>
          </cell>
          <cell r="O119" t="b">
            <v>1</v>
          </cell>
          <cell r="P119" t="b">
            <v>1</v>
          </cell>
          <cell r="Q119" t="b">
            <v>1</v>
          </cell>
          <cell r="R119" t="b">
            <v>1</v>
          </cell>
        </row>
        <row r="120">
          <cell r="A120">
            <v>512</v>
          </cell>
          <cell r="C120" t="str">
            <v>developing</v>
          </cell>
          <cell r="E120" t="b">
            <v>1</v>
          </cell>
          <cell r="F120" t="b">
            <v>1</v>
          </cell>
          <cell r="G120" t="b">
            <v>1</v>
          </cell>
          <cell r="H120" t="b">
            <v>1</v>
          </cell>
          <cell r="I120" t="b">
            <v>1</v>
          </cell>
          <cell r="J120" t="b">
            <v>1</v>
          </cell>
          <cell r="K120" t="b">
            <v>1</v>
          </cell>
          <cell r="L120" t="b">
            <v>1</v>
          </cell>
          <cell r="M120" t="b">
            <v>1</v>
          </cell>
          <cell r="N120" t="b">
            <v>1</v>
          </cell>
          <cell r="O120" t="b">
            <v>1</v>
          </cell>
          <cell r="P120" t="b">
            <v>1</v>
          </cell>
          <cell r="Q120" t="b">
            <v>1</v>
          </cell>
          <cell r="R120" t="b">
            <v>1</v>
          </cell>
        </row>
        <row r="121">
          <cell r="A121">
            <v>516</v>
          </cell>
          <cell r="C121" t="str">
            <v>developing</v>
          </cell>
          <cell r="E121" t="b">
            <v>1</v>
          </cell>
          <cell r="F121" t="b">
            <v>1</v>
          </cell>
          <cell r="G121" t="b">
            <v>1</v>
          </cell>
          <cell r="H121" t="b">
            <v>1</v>
          </cell>
          <cell r="I121" t="b">
            <v>1</v>
          </cell>
          <cell r="J121" t="b">
            <v>1</v>
          </cell>
          <cell r="K121" t="b">
            <v>1</v>
          </cell>
          <cell r="L121" t="b">
            <v>1</v>
          </cell>
          <cell r="M121" t="b">
            <v>1</v>
          </cell>
          <cell r="N121" t="b">
            <v>1</v>
          </cell>
          <cell r="O121" t="b">
            <v>1</v>
          </cell>
          <cell r="P121" t="b">
            <v>1</v>
          </cell>
          <cell r="Q121" t="b">
            <v>1</v>
          </cell>
          <cell r="R121" t="b">
            <v>1</v>
          </cell>
        </row>
        <row r="122">
          <cell r="A122">
            <v>520</v>
          </cell>
          <cell r="C122" t="str">
            <v>developing</v>
          </cell>
          <cell r="E122" t="b">
            <v>1</v>
          </cell>
          <cell r="F122" t="b">
            <v>1</v>
          </cell>
          <cell r="G122" t="b">
            <v>1</v>
          </cell>
          <cell r="H122" t="b">
            <v>1</v>
          </cell>
          <cell r="I122" t="b">
            <v>1</v>
          </cell>
          <cell r="J122" t="b">
            <v>1</v>
          </cell>
          <cell r="K122" t="b">
            <v>1</v>
          </cell>
          <cell r="L122" t="b">
            <v>1</v>
          </cell>
          <cell r="M122" t="b">
            <v>1</v>
          </cell>
          <cell r="N122" t="b">
            <v>1</v>
          </cell>
          <cell r="O122" t="b">
            <v>1</v>
          </cell>
          <cell r="P122" t="b">
            <v>1</v>
          </cell>
          <cell r="Q122" t="b">
            <v>1</v>
          </cell>
          <cell r="R122" t="b">
            <v>1</v>
          </cell>
        </row>
        <row r="123">
          <cell r="A123">
            <v>524</v>
          </cell>
          <cell r="C123" t="str">
            <v>developing</v>
          </cell>
          <cell r="E123" t="b">
            <v>1</v>
          </cell>
          <cell r="F123" t="b">
            <v>1</v>
          </cell>
          <cell r="G123" t="b">
            <v>1</v>
          </cell>
          <cell r="H123" t="b">
            <v>1</v>
          </cell>
          <cell r="I123" t="b">
            <v>1</v>
          </cell>
          <cell r="J123" t="b">
            <v>1</v>
          </cell>
          <cell r="K123" t="b">
            <v>1</v>
          </cell>
          <cell r="L123" t="b">
            <v>1</v>
          </cell>
          <cell r="M123" t="b">
            <v>1</v>
          </cell>
          <cell r="N123" t="b">
            <v>1</v>
          </cell>
          <cell r="O123" t="b">
            <v>1</v>
          </cell>
          <cell r="P123" t="b">
            <v>1</v>
          </cell>
          <cell r="Q123" t="b">
            <v>1</v>
          </cell>
          <cell r="R123" t="b">
            <v>1</v>
          </cell>
        </row>
        <row r="124">
          <cell r="A124">
            <v>528</v>
          </cell>
          <cell r="C124" t="str">
            <v>developed</v>
          </cell>
          <cell r="E124" t="b">
            <v>1</v>
          </cell>
          <cell r="F124" t="b">
            <v>1</v>
          </cell>
          <cell r="G124" t="b">
            <v>1</v>
          </cell>
          <cell r="H124" t="b">
            <v>1</v>
          </cell>
          <cell r="I124" t="b">
            <v>1</v>
          </cell>
          <cell r="J124" t="b">
            <v>1</v>
          </cell>
          <cell r="K124" t="b">
            <v>1</v>
          </cell>
          <cell r="L124" t="b">
            <v>1</v>
          </cell>
          <cell r="M124" t="b">
            <v>1</v>
          </cell>
          <cell r="N124" t="b">
            <v>1</v>
          </cell>
          <cell r="O124" t="b">
            <v>1</v>
          </cell>
          <cell r="P124" t="b">
            <v>1</v>
          </cell>
          <cell r="Q124" t="b">
            <v>1</v>
          </cell>
          <cell r="R124" t="b">
            <v>1</v>
          </cell>
        </row>
        <row r="125">
          <cell r="A125">
            <v>548</v>
          </cell>
          <cell r="C125" t="str">
            <v>developing</v>
          </cell>
          <cell r="E125" t="b">
            <v>1</v>
          </cell>
          <cell r="F125" t="b">
            <v>1</v>
          </cell>
          <cell r="G125" t="b">
            <v>1</v>
          </cell>
          <cell r="H125" t="b">
            <v>1</v>
          </cell>
          <cell r="I125" t="b">
            <v>1</v>
          </cell>
          <cell r="J125" t="b">
            <v>1</v>
          </cell>
          <cell r="K125" t="b">
            <v>1</v>
          </cell>
          <cell r="L125" t="b">
            <v>1</v>
          </cell>
          <cell r="M125" t="b">
            <v>1</v>
          </cell>
          <cell r="N125" t="b">
            <v>1</v>
          </cell>
          <cell r="O125" t="b">
            <v>1</v>
          </cell>
          <cell r="P125" t="b">
            <v>1</v>
          </cell>
          <cell r="Q125" t="b">
            <v>1</v>
          </cell>
          <cell r="R125" t="b">
            <v>1</v>
          </cell>
        </row>
        <row r="126">
          <cell r="A126">
            <v>554</v>
          </cell>
          <cell r="C126" t="str">
            <v>developed</v>
          </cell>
          <cell r="E126" t="b">
            <v>1</v>
          </cell>
          <cell r="F126" t="b">
            <v>1</v>
          </cell>
          <cell r="G126" t="b">
            <v>1</v>
          </cell>
          <cell r="H126" t="b">
            <v>1</v>
          </cell>
          <cell r="I126" t="b">
            <v>1</v>
          </cell>
          <cell r="J126" t="b">
            <v>1</v>
          </cell>
          <cell r="K126" t="b">
            <v>1</v>
          </cell>
          <cell r="L126" t="b">
            <v>1</v>
          </cell>
          <cell r="M126" t="b">
            <v>1</v>
          </cell>
          <cell r="N126" t="b">
            <v>1</v>
          </cell>
          <cell r="O126" t="b">
            <v>1</v>
          </cell>
          <cell r="P126" t="b">
            <v>1</v>
          </cell>
          <cell r="Q126" t="b">
            <v>1</v>
          </cell>
          <cell r="R126" t="b">
            <v>1</v>
          </cell>
        </row>
        <row r="127">
          <cell r="A127">
            <v>558</v>
          </cell>
          <cell r="C127" t="str">
            <v>developing</v>
          </cell>
          <cell r="E127" t="b">
            <v>1</v>
          </cell>
          <cell r="F127" t="b">
            <v>1</v>
          </cell>
          <cell r="G127" t="b">
            <v>1</v>
          </cell>
          <cell r="H127" t="b">
            <v>1</v>
          </cell>
          <cell r="I127" t="b">
            <v>1</v>
          </cell>
          <cell r="J127" t="b">
            <v>1</v>
          </cell>
          <cell r="K127" t="b">
            <v>1</v>
          </cell>
          <cell r="L127" t="b">
            <v>1</v>
          </cell>
          <cell r="M127" t="b">
            <v>1</v>
          </cell>
          <cell r="N127" t="b">
            <v>1</v>
          </cell>
          <cell r="O127" t="b">
            <v>1</v>
          </cell>
          <cell r="P127" t="b">
            <v>1</v>
          </cell>
          <cell r="Q127" t="b">
            <v>1</v>
          </cell>
          <cell r="R127" t="b">
            <v>1</v>
          </cell>
        </row>
        <row r="128">
          <cell r="A128">
            <v>562</v>
          </cell>
          <cell r="C128" t="str">
            <v>developing</v>
          </cell>
          <cell r="E128" t="b">
            <v>1</v>
          </cell>
          <cell r="F128" t="b">
            <v>1</v>
          </cell>
          <cell r="G128" t="b">
            <v>1</v>
          </cell>
          <cell r="H128" t="b">
            <v>1</v>
          </cell>
          <cell r="I128" t="b">
            <v>1</v>
          </cell>
          <cell r="J128" t="b">
            <v>1</v>
          </cell>
          <cell r="K128" t="b">
            <v>1</v>
          </cell>
          <cell r="L128" t="b">
            <v>1</v>
          </cell>
          <cell r="M128" t="b">
            <v>1</v>
          </cell>
          <cell r="N128" t="b">
            <v>1</v>
          </cell>
          <cell r="O128" t="b">
            <v>1</v>
          </cell>
          <cell r="P128" t="b">
            <v>1</v>
          </cell>
          <cell r="Q128" t="b">
            <v>1</v>
          </cell>
          <cell r="R128" t="b">
            <v>1</v>
          </cell>
        </row>
        <row r="129">
          <cell r="A129">
            <v>566</v>
          </cell>
          <cell r="C129" t="str">
            <v>developing</v>
          </cell>
          <cell r="E129" t="b">
            <v>1</v>
          </cell>
          <cell r="F129" t="b">
            <v>1</v>
          </cell>
          <cell r="G129" t="b">
            <v>1</v>
          </cell>
          <cell r="H129" t="b">
            <v>1</v>
          </cell>
          <cell r="I129" t="b">
            <v>1</v>
          </cell>
          <cell r="J129" t="b">
            <v>1</v>
          </cell>
          <cell r="K129" t="b">
            <v>1</v>
          </cell>
          <cell r="L129" t="b">
            <v>1</v>
          </cell>
          <cell r="M129" t="b">
            <v>1</v>
          </cell>
          <cell r="N129" t="b">
            <v>1</v>
          </cell>
          <cell r="O129" t="b">
            <v>1</v>
          </cell>
          <cell r="P129" t="b">
            <v>1</v>
          </cell>
          <cell r="Q129" t="b">
            <v>1</v>
          </cell>
          <cell r="R129" t="b">
            <v>1</v>
          </cell>
        </row>
        <row r="130">
          <cell r="A130">
            <v>578</v>
          </cell>
          <cell r="C130" t="str">
            <v>developed</v>
          </cell>
          <cell r="E130" t="b">
            <v>1</v>
          </cell>
          <cell r="F130" t="b">
            <v>1</v>
          </cell>
          <cell r="G130" t="b">
            <v>1</v>
          </cell>
          <cell r="H130" t="b">
            <v>1</v>
          </cell>
          <cell r="I130" t="b">
            <v>1</v>
          </cell>
          <cell r="J130" t="b">
            <v>1</v>
          </cell>
          <cell r="K130" t="b">
            <v>1</v>
          </cell>
          <cell r="L130" t="b">
            <v>1</v>
          </cell>
          <cell r="M130" t="b">
            <v>1</v>
          </cell>
          <cell r="N130" t="b">
            <v>1</v>
          </cell>
          <cell r="O130" t="b">
            <v>1</v>
          </cell>
          <cell r="P130" t="b">
            <v>1</v>
          </cell>
          <cell r="Q130" t="b">
            <v>1</v>
          </cell>
          <cell r="R130" t="b">
            <v>1</v>
          </cell>
        </row>
        <row r="131">
          <cell r="A131">
            <v>583</v>
          </cell>
          <cell r="C131" t="str">
            <v>developing</v>
          </cell>
          <cell r="E131" t="b">
            <v>1</v>
          </cell>
          <cell r="F131" t="b">
            <v>1</v>
          </cell>
          <cell r="G131" t="b">
            <v>1</v>
          </cell>
          <cell r="H131" t="b">
            <v>1</v>
          </cell>
          <cell r="I131" t="b">
            <v>1</v>
          </cell>
          <cell r="J131" t="b">
            <v>1</v>
          </cell>
          <cell r="K131" t="b">
            <v>1</v>
          </cell>
          <cell r="L131" t="b">
            <v>1</v>
          </cell>
          <cell r="M131" t="b">
            <v>1</v>
          </cell>
          <cell r="N131" t="b">
            <v>1</v>
          </cell>
          <cell r="O131" t="b">
            <v>1</v>
          </cell>
          <cell r="P131" t="b">
            <v>1</v>
          </cell>
          <cell r="Q131" t="b">
            <v>1</v>
          </cell>
          <cell r="R131" t="b">
            <v>1</v>
          </cell>
        </row>
        <row r="132">
          <cell r="A132">
            <v>584</v>
          </cell>
          <cell r="C132" t="str">
            <v>developing</v>
          </cell>
          <cell r="E132" t="b">
            <v>1</v>
          </cell>
          <cell r="F132" t="b">
            <v>1</v>
          </cell>
          <cell r="G132" t="b">
            <v>1</v>
          </cell>
          <cell r="H132" t="b">
            <v>1</v>
          </cell>
          <cell r="I132" t="b">
            <v>1</v>
          </cell>
          <cell r="J132" t="b">
            <v>1</v>
          </cell>
          <cell r="K132" t="b">
            <v>1</v>
          </cell>
          <cell r="L132" t="b">
            <v>1</v>
          </cell>
          <cell r="M132" t="b">
            <v>1</v>
          </cell>
          <cell r="N132" t="b">
            <v>1</v>
          </cell>
          <cell r="O132" t="b">
            <v>1</v>
          </cell>
          <cell r="P132" t="b">
            <v>1</v>
          </cell>
          <cell r="Q132" t="b">
            <v>1</v>
          </cell>
          <cell r="R132" t="b">
            <v>1</v>
          </cell>
        </row>
        <row r="133">
          <cell r="A133">
            <v>585</v>
          </cell>
          <cell r="C133" t="str">
            <v>developing</v>
          </cell>
          <cell r="E133" t="b">
            <v>1</v>
          </cell>
          <cell r="F133" t="b">
            <v>1</v>
          </cell>
          <cell r="G133" t="b">
            <v>1</v>
          </cell>
          <cell r="H133" t="b">
            <v>1</v>
          </cell>
          <cell r="I133" t="b">
            <v>1</v>
          </cell>
          <cell r="J133" t="b">
            <v>1</v>
          </cell>
          <cell r="K133" t="b">
            <v>1</v>
          </cell>
          <cell r="L133" t="b">
            <v>1</v>
          </cell>
          <cell r="M133" t="b">
            <v>1</v>
          </cell>
          <cell r="N133" t="b">
            <v>1</v>
          </cell>
          <cell r="O133" t="b">
            <v>1</v>
          </cell>
          <cell r="P133" t="b">
            <v>1</v>
          </cell>
          <cell r="Q133" t="b">
            <v>1</v>
          </cell>
          <cell r="R133" t="b">
            <v>1</v>
          </cell>
        </row>
        <row r="134">
          <cell r="A134">
            <v>586</v>
          </cell>
          <cell r="C134" t="str">
            <v>developing</v>
          </cell>
          <cell r="E134" t="b">
            <v>1</v>
          </cell>
          <cell r="F134" t="b">
            <v>1</v>
          </cell>
          <cell r="G134" t="b">
            <v>1</v>
          </cell>
          <cell r="H134" t="b">
            <v>1</v>
          </cell>
          <cell r="I134" t="b">
            <v>1</v>
          </cell>
          <cell r="J134" t="b">
            <v>1</v>
          </cell>
          <cell r="K134" t="b">
            <v>1</v>
          </cell>
          <cell r="L134" t="b">
            <v>1</v>
          </cell>
          <cell r="M134" t="b">
            <v>1</v>
          </cell>
          <cell r="N134" t="b">
            <v>1</v>
          </cell>
          <cell r="O134" t="b">
            <v>1</v>
          </cell>
          <cell r="P134" t="b">
            <v>1</v>
          </cell>
          <cell r="Q134" t="b">
            <v>1</v>
          </cell>
          <cell r="R134" t="b">
            <v>1</v>
          </cell>
        </row>
        <row r="135">
          <cell r="A135">
            <v>591</v>
          </cell>
          <cell r="C135" t="str">
            <v>developing</v>
          </cell>
          <cell r="E135" t="b">
            <v>1</v>
          </cell>
          <cell r="F135" t="b">
            <v>1</v>
          </cell>
          <cell r="G135" t="b">
            <v>1</v>
          </cell>
          <cell r="H135" t="b">
            <v>1</v>
          </cell>
          <cell r="I135" t="b">
            <v>1</v>
          </cell>
          <cell r="J135" t="b">
            <v>1</v>
          </cell>
          <cell r="K135" t="b">
            <v>1</v>
          </cell>
          <cell r="L135" t="b">
            <v>1</v>
          </cell>
          <cell r="M135" t="b">
            <v>1</v>
          </cell>
          <cell r="N135" t="b">
            <v>1</v>
          </cell>
          <cell r="O135" t="b">
            <v>1</v>
          </cell>
          <cell r="P135" t="b">
            <v>1</v>
          </cell>
          <cell r="Q135" t="b">
            <v>1</v>
          </cell>
          <cell r="R135" t="b">
            <v>1</v>
          </cell>
        </row>
        <row r="136">
          <cell r="A136">
            <v>598</v>
          </cell>
          <cell r="C136" t="str">
            <v>developing</v>
          </cell>
          <cell r="E136" t="b">
            <v>1</v>
          </cell>
          <cell r="F136" t="b">
            <v>1</v>
          </cell>
          <cell r="G136" t="b">
            <v>1</v>
          </cell>
          <cell r="H136" t="b">
            <v>1</v>
          </cell>
          <cell r="I136" t="b">
            <v>1</v>
          </cell>
          <cell r="J136" t="b">
            <v>1</v>
          </cell>
          <cell r="K136" t="b">
            <v>1</v>
          </cell>
          <cell r="L136" t="b">
            <v>1</v>
          </cell>
          <cell r="M136" t="b">
            <v>1</v>
          </cell>
          <cell r="N136" t="b">
            <v>1</v>
          </cell>
          <cell r="O136" t="b">
            <v>1</v>
          </cell>
          <cell r="P136" t="b">
            <v>1</v>
          </cell>
          <cell r="Q136" t="b">
            <v>1</v>
          </cell>
          <cell r="R136" t="b">
            <v>1</v>
          </cell>
        </row>
        <row r="137">
          <cell r="A137">
            <v>600</v>
          </cell>
          <cell r="C137" t="str">
            <v>developing</v>
          </cell>
          <cell r="E137" t="b">
            <v>1</v>
          </cell>
          <cell r="F137" t="b">
            <v>1</v>
          </cell>
          <cell r="G137" t="b">
            <v>1</v>
          </cell>
          <cell r="H137" t="b">
            <v>1</v>
          </cell>
          <cell r="I137" t="b">
            <v>1</v>
          </cell>
          <cell r="J137" t="b">
            <v>1</v>
          </cell>
          <cell r="K137" t="b">
            <v>1</v>
          </cell>
          <cell r="L137" t="b">
            <v>1</v>
          </cell>
          <cell r="M137" t="b">
            <v>1</v>
          </cell>
          <cell r="N137" t="b">
            <v>1</v>
          </cell>
          <cell r="O137" t="b">
            <v>1</v>
          </cell>
          <cell r="P137" t="b">
            <v>1</v>
          </cell>
          <cell r="Q137" t="b">
            <v>1</v>
          </cell>
          <cell r="R137" t="b">
            <v>1</v>
          </cell>
        </row>
        <row r="138">
          <cell r="A138">
            <v>604</v>
          </cell>
          <cell r="C138" t="str">
            <v>developing</v>
          </cell>
          <cell r="E138" t="b">
            <v>1</v>
          </cell>
          <cell r="F138" t="b">
            <v>1</v>
          </cell>
          <cell r="G138" t="b">
            <v>1</v>
          </cell>
          <cell r="H138" t="b">
            <v>1</v>
          </cell>
          <cell r="I138" t="b">
            <v>1</v>
          </cell>
          <cell r="J138" t="b">
            <v>1</v>
          </cell>
          <cell r="K138" t="b">
            <v>1</v>
          </cell>
          <cell r="L138" t="b">
            <v>1</v>
          </cell>
          <cell r="M138" t="b">
            <v>1</v>
          </cell>
          <cell r="N138" t="b">
            <v>1</v>
          </cell>
          <cell r="O138" t="b">
            <v>1</v>
          </cell>
          <cell r="P138" t="b">
            <v>1</v>
          </cell>
          <cell r="Q138" t="b">
            <v>1</v>
          </cell>
          <cell r="R138" t="b">
            <v>1</v>
          </cell>
        </row>
        <row r="139">
          <cell r="A139">
            <v>608</v>
          </cell>
          <cell r="C139" t="str">
            <v>developing</v>
          </cell>
          <cell r="E139" t="b">
            <v>1</v>
          </cell>
          <cell r="F139" t="b">
            <v>1</v>
          </cell>
          <cell r="G139" t="b">
            <v>1</v>
          </cell>
          <cell r="H139" t="b">
            <v>1</v>
          </cell>
          <cell r="I139" t="b">
            <v>1</v>
          </cell>
          <cell r="J139" t="b">
            <v>1</v>
          </cell>
          <cell r="K139" t="b">
            <v>1</v>
          </cell>
          <cell r="L139" t="b">
            <v>1</v>
          </cell>
          <cell r="M139" t="b">
            <v>1</v>
          </cell>
          <cell r="N139" t="b">
            <v>1</v>
          </cell>
          <cell r="O139" t="b">
            <v>1</v>
          </cell>
          <cell r="P139" t="b">
            <v>1</v>
          </cell>
          <cell r="Q139" t="b">
            <v>1</v>
          </cell>
          <cell r="R139" t="b">
            <v>1</v>
          </cell>
        </row>
        <row r="140">
          <cell r="A140">
            <v>616</v>
          </cell>
          <cell r="C140" t="str">
            <v>developed</v>
          </cell>
          <cell r="E140" t="b">
            <v>1</v>
          </cell>
          <cell r="F140" t="b">
            <v>1</v>
          </cell>
          <cell r="G140" t="b">
            <v>1</v>
          </cell>
          <cell r="H140" t="b">
            <v>1</v>
          </cell>
          <cell r="I140" t="b">
            <v>1</v>
          </cell>
          <cell r="J140" t="b">
            <v>1</v>
          </cell>
          <cell r="K140" t="b">
            <v>1</v>
          </cell>
          <cell r="L140" t="b">
            <v>1</v>
          </cell>
          <cell r="M140" t="b">
            <v>1</v>
          </cell>
          <cell r="N140" t="b">
            <v>1</v>
          </cell>
          <cell r="O140" t="b">
            <v>1</v>
          </cell>
          <cell r="P140" t="b">
            <v>1</v>
          </cell>
          <cell r="Q140" t="b">
            <v>1</v>
          </cell>
          <cell r="R140" t="b">
            <v>1</v>
          </cell>
        </row>
        <row r="141">
          <cell r="A141">
            <v>620</v>
          </cell>
          <cell r="C141" t="str">
            <v>developed</v>
          </cell>
          <cell r="E141" t="b">
            <v>1</v>
          </cell>
          <cell r="F141" t="b">
            <v>1</v>
          </cell>
          <cell r="G141" t="b">
            <v>1</v>
          </cell>
          <cell r="H141" t="b">
            <v>1</v>
          </cell>
          <cell r="I141" t="b">
            <v>1</v>
          </cell>
          <cell r="J141" t="b">
            <v>1</v>
          </cell>
          <cell r="K141" t="b">
            <v>1</v>
          </cell>
          <cell r="L141" t="b">
            <v>1</v>
          </cell>
          <cell r="M141" t="b">
            <v>1</v>
          </cell>
          <cell r="N141" t="b">
            <v>1</v>
          </cell>
          <cell r="O141" t="b">
            <v>1</v>
          </cell>
          <cell r="P141" t="b">
            <v>1</v>
          </cell>
          <cell r="Q141" t="b">
            <v>1</v>
          </cell>
          <cell r="R141" t="b">
            <v>1</v>
          </cell>
        </row>
        <row r="142">
          <cell r="A142">
            <v>624</v>
          </cell>
          <cell r="C142" t="str">
            <v>developing</v>
          </cell>
          <cell r="E142" t="b">
            <v>1</v>
          </cell>
          <cell r="F142" t="b">
            <v>1</v>
          </cell>
          <cell r="G142" t="b">
            <v>1</v>
          </cell>
          <cell r="H142" t="b">
            <v>1</v>
          </cell>
          <cell r="I142" t="b">
            <v>1</v>
          </cell>
          <cell r="J142" t="b">
            <v>1</v>
          </cell>
          <cell r="K142" t="b">
            <v>1</v>
          </cell>
          <cell r="L142" t="b">
            <v>1</v>
          </cell>
          <cell r="M142" t="b">
            <v>1</v>
          </cell>
          <cell r="N142" t="b">
            <v>1</v>
          </cell>
          <cell r="O142" t="b">
            <v>1</v>
          </cell>
          <cell r="P142" t="b">
            <v>1</v>
          </cell>
          <cell r="Q142" t="b">
            <v>1</v>
          </cell>
          <cell r="R142" t="b">
            <v>1</v>
          </cell>
        </row>
        <row r="143">
          <cell r="A143">
            <v>626</v>
          </cell>
          <cell r="C143" t="str">
            <v>developing</v>
          </cell>
          <cell r="E143" t="b">
            <v>0</v>
          </cell>
          <cell r="F143" t="b">
            <v>1</v>
          </cell>
          <cell r="G143" t="b">
            <v>1</v>
          </cell>
          <cell r="H143" t="b">
            <v>1</v>
          </cell>
          <cell r="I143" t="b">
            <v>1</v>
          </cell>
          <cell r="J143" t="b">
            <v>1</v>
          </cell>
          <cell r="K143" t="b">
            <v>1</v>
          </cell>
          <cell r="L143" t="b">
            <v>1</v>
          </cell>
          <cell r="M143" t="b">
            <v>1</v>
          </cell>
          <cell r="N143" t="b">
            <v>1</v>
          </cell>
          <cell r="O143" t="b">
            <v>1</v>
          </cell>
          <cell r="P143" t="b">
            <v>1</v>
          </cell>
          <cell r="Q143" t="b">
            <v>1</v>
          </cell>
          <cell r="R143" t="b">
            <v>1</v>
          </cell>
        </row>
        <row r="144">
          <cell r="A144">
            <v>634</v>
          </cell>
          <cell r="C144" t="str">
            <v>developing</v>
          </cell>
          <cell r="E144" t="b">
            <v>1</v>
          </cell>
          <cell r="F144" t="b">
            <v>1</v>
          </cell>
          <cell r="G144" t="b">
            <v>1</v>
          </cell>
          <cell r="H144" t="b">
            <v>1</v>
          </cell>
          <cell r="I144" t="b">
            <v>1</v>
          </cell>
          <cell r="J144" t="b">
            <v>1</v>
          </cell>
          <cell r="K144" t="b">
            <v>1</v>
          </cell>
          <cell r="L144" t="b">
            <v>1</v>
          </cell>
          <cell r="M144" t="b">
            <v>1</v>
          </cell>
          <cell r="N144" t="b">
            <v>1</v>
          </cell>
          <cell r="O144" t="b">
            <v>1</v>
          </cell>
          <cell r="P144" t="b">
            <v>1</v>
          </cell>
          <cell r="Q144" t="b">
            <v>1</v>
          </cell>
          <cell r="R144" t="b">
            <v>1</v>
          </cell>
        </row>
        <row r="145">
          <cell r="A145">
            <v>642</v>
          </cell>
          <cell r="C145" t="str">
            <v>developed</v>
          </cell>
          <cell r="E145" t="b">
            <v>1</v>
          </cell>
          <cell r="F145" t="b">
            <v>1</v>
          </cell>
          <cell r="G145" t="b">
            <v>1</v>
          </cell>
          <cell r="H145" t="b">
            <v>1</v>
          </cell>
          <cell r="I145" t="b">
            <v>1</v>
          </cell>
          <cell r="J145" t="b">
            <v>1</v>
          </cell>
          <cell r="K145" t="b">
            <v>1</v>
          </cell>
          <cell r="L145" t="b">
            <v>1</v>
          </cell>
          <cell r="M145" t="b">
            <v>1</v>
          </cell>
          <cell r="N145" t="b">
            <v>1</v>
          </cell>
          <cell r="O145" t="b">
            <v>1</v>
          </cell>
          <cell r="P145" t="b">
            <v>1</v>
          </cell>
          <cell r="Q145" t="b">
            <v>1</v>
          </cell>
          <cell r="R145" t="b">
            <v>1</v>
          </cell>
        </row>
        <row r="146">
          <cell r="A146">
            <v>643</v>
          </cell>
          <cell r="C146" t="str">
            <v>developed</v>
          </cell>
          <cell r="E146" t="b">
            <v>1</v>
          </cell>
          <cell r="F146" t="b">
            <v>1</v>
          </cell>
          <cell r="G146" t="b">
            <v>1</v>
          </cell>
          <cell r="H146" t="b">
            <v>1</v>
          </cell>
          <cell r="I146" t="b">
            <v>1</v>
          </cell>
          <cell r="J146" t="b">
            <v>1</v>
          </cell>
          <cell r="K146" t="b">
            <v>1</v>
          </cell>
          <cell r="L146" t="b">
            <v>1</v>
          </cell>
          <cell r="M146" t="b">
            <v>1</v>
          </cell>
          <cell r="N146" t="b">
            <v>1</v>
          </cell>
          <cell r="O146" t="b">
            <v>1</v>
          </cell>
          <cell r="P146" t="b">
            <v>1</v>
          </cell>
          <cell r="Q146" t="b">
            <v>1</v>
          </cell>
          <cell r="R146" t="b">
            <v>1</v>
          </cell>
        </row>
        <row r="147">
          <cell r="A147">
            <v>646</v>
          </cell>
          <cell r="C147" t="str">
            <v>developing</v>
          </cell>
          <cell r="E147" t="b">
            <v>1</v>
          </cell>
          <cell r="F147" t="b">
            <v>1</v>
          </cell>
          <cell r="G147" t="b">
            <v>1</v>
          </cell>
          <cell r="H147" t="b">
            <v>1</v>
          </cell>
          <cell r="I147" t="b">
            <v>1</v>
          </cell>
          <cell r="J147" t="b">
            <v>1</v>
          </cell>
          <cell r="K147" t="b">
            <v>1</v>
          </cell>
          <cell r="L147" t="b">
            <v>1</v>
          </cell>
          <cell r="M147" t="b">
            <v>1</v>
          </cell>
          <cell r="N147" t="b">
            <v>1</v>
          </cell>
          <cell r="O147" t="b">
            <v>1</v>
          </cell>
          <cell r="P147" t="b">
            <v>1</v>
          </cell>
          <cell r="Q147" t="b">
            <v>1</v>
          </cell>
          <cell r="R147" t="b">
            <v>1</v>
          </cell>
        </row>
        <row r="148">
          <cell r="A148">
            <v>659</v>
          </cell>
          <cell r="C148" t="str">
            <v>developing</v>
          </cell>
          <cell r="E148" t="b">
            <v>1</v>
          </cell>
          <cell r="F148" t="b">
            <v>1</v>
          </cell>
          <cell r="G148" t="b">
            <v>1</v>
          </cell>
          <cell r="H148" t="b">
            <v>1</v>
          </cell>
          <cell r="I148" t="b">
            <v>1</v>
          </cell>
          <cell r="J148" t="b">
            <v>1</v>
          </cell>
          <cell r="K148" t="b">
            <v>1</v>
          </cell>
          <cell r="L148" t="b">
            <v>1</v>
          </cell>
          <cell r="M148" t="b">
            <v>1</v>
          </cell>
          <cell r="N148" t="b">
            <v>1</v>
          </cell>
          <cell r="O148" t="b">
            <v>1</v>
          </cell>
          <cell r="P148" t="b">
            <v>1</v>
          </cell>
          <cell r="Q148" t="b">
            <v>1</v>
          </cell>
          <cell r="R148" t="b">
            <v>1</v>
          </cell>
        </row>
        <row r="149">
          <cell r="A149">
            <v>662</v>
          </cell>
          <cell r="C149" t="str">
            <v>developing</v>
          </cell>
          <cell r="E149" t="b">
            <v>1</v>
          </cell>
          <cell r="F149" t="b">
            <v>1</v>
          </cell>
          <cell r="G149" t="b">
            <v>1</v>
          </cell>
          <cell r="H149" t="b">
            <v>1</v>
          </cell>
          <cell r="I149" t="b">
            <v>1</v>
          </cell>
          <cell r="J149" t="b">
            <v>1</v>
          </cell>
          <cell r="K149" t="b">
            <v>1</v>
          </cell>
          <cell r="L149" t="b">
            <v>1</v>
          </cell>
          <cell r="M149" t="b">
            <v>1</v>
          </cell>
          <cell r="N149" t="b">
            <v>1</v>
          </cell>
          <cell r="O149" t="b">
            <v>1</v>
          </cell>
          <cell r="P149" t="b">
            <v>1</v>
          </cell>
          <cell r="Q149" t="b">
            <v>1</v>
          </cell>
          <cell r="R149" t="b">
            <v>1</v>
          </cell>
        </row>
        <row r="150">
          <cell r="A150">
            <v>670</v>
          </cell>
          <cell r="C150" t="str">
            <v>developing</v>
          </cell>
          <cell r="E150" t="b">
            <v>1</v>
          </cell>
          <cell r="F150" t="b">
            <v>1</v>
          </cell>
          <cell r="G150" t="b">
            <v>1</v>
          </cell>
          <cell r="H150" t="b">
            <v>1</v>
          </cell>
          <cell r="I150" t="b">
            <v>1</v>
          </cell>
          <cell r="J150" t="b">
            <v>1</v>
          </cell>
          <cell r="K150" t="b">
            <v>1</v>
          </cell>
          <cell r="L150" t="b">
            <v>1</v>
          </cell>
          <cell r="M150" t="b">
            <v>1</v>
          </cell>
          <cell r="N150" t="b">
            <v>1</v>
          </cell>
          <cell r="O150" t="b">
            <v>1</v>
          </cell>
          <cell r="P150" t="b">
            <v>1</v>
          </cell>
          <cell r="Q150" t="b">
            <v>1</v>
          </cell>
          <cell r="R150" t="b">
            <v>1</v>
          </cell>
        </row>
        <row r="151">
          <cell r="A151">
            <v>674</v>
          </cell>
          <cell r="C151" t="str">
            <v>developed</v>
          </cell>
          <cell r="E151" t="b">
            <v>1</v>
          </cell>
          <cell r="F151" t="b">
            <v>1</v>
          </cell>
          <cell r="G151" t="b">
            <v>1</v>
          </cell>
          <cell r="H151" t="b">
            <v>1</v>
          </cell>
          <cell r="I151" t="b">
            <v>1</v>
          </cell>
          <cell r="J151" t="b">
            <v>1</v>
          </cell>
          <cell r="K151" t="b">
            <v>1</v>
          </cell>
          <cell r="L151" t="b">
            <v>1</v>
          </cell>
          <cell r="M151" t="b">
            <v>1</v>
          </cell>
          <cell r="N151" t="b">
            <v>1</v>
          </cell>
          <cell r="O151" t="b">
            <v>1</v>
          </cell>
          <cell r="P151" t="b">
            <v>1</v>
          </cell>
          <cell r="Q151" t="b">
            <v>1</v>
          </cell>
          <cell r="R151" t="b">
            <v>1</v>
          </cell>
        </row>
        <row r="152">
          <cell r="A152">
            <v>678</v>
          </cell>
          <cell r="C152" t="str">
            <v>developing</v>
          </cell>
          <cell r="E152" t="b">
            <v>1</v>
          </cell>
          <cell r="F152" t="b">
            <v>1</v>
          </cell>
          <cell r="G152" t="b">
            <v>1</v>
          </cell>
          <cell r="H152" t="b">
            <v>1</v>
          </cell>
          <cell r="I152" t="b">
            <v>1</v>
          </cell>
          <cell r="J152" t="b">
            <v>1</v>
          </cell>
          <cell r="K152" t="b">
            <v>1</v>
          </cell>
          <cell r="L152" t="b">
            <v>1</v>
          </cell>
          <cell r="M152" t="b">
            <v>1</v>
          </cell>
          <cell r="N152" t="b">
            <v>1</v>
          </cell>
          <cell r="O152" t="b">
            <v>1</v>
          </cell>
          <cell r="P152" t="b">
            <v>1</v>
          </cell>
          <cell r="Q152" t="b">
            <v>1</v>
          </cell>
          <cell r="R152" t="b">
            <v>1</v>
          </cell>
        </row>
        <row r="153">
          <cell r="A153">
            <v>682</v>
          </cell>
          <cell r="C153" t="str">
            <v>developing</v>
          </cell>
          <cell r="E153" t="b">
            <v>1</v>
          </cell>
          <cell r="F153" t="b">
            <v>1</v>
          </cell>
          <cell r="G153" t="b">
            <v>1</v>
          </cell>
          <cell r="H153" t="b">
            <v>1</v>
          </cell>
          <cell r="I153" t="b">
            <v>1</v>
          </cell>
          <cell r="J153" t="b">
            <v>1</v>
          </cell>
          <cell r="K153" t="b">
            <v>1</v>
          </cell>
          <cell r="L153" t="b">
            <v>1</v>
          </cell>
          <cell r="M153" t="b">
            <v>1</v>
          </cell>
          <cell r="N153" t="b">
            <v>1</v>
          </cell>
          <cell r="O153" t="b">
            <v>1</v>
          </cell>
          <cell r="P153" t="b">
            <v>1</v>
          </cell>
          <cell r="Q153" t="b">
            <v>1</v>
          </cell>
          <cell r="R153" t="b">
            <v>1</v>
          </cell>
        </row>
        <row r="154">
          <cell r="A154">
            <v>686</v>
          </cell>
          <cell r="C154" t="str">
            <v>developing</v>
          </cell>
          <cell r="E154" t="b">
            <v>1</v>
          </cell>
          <cell r="F154" t="b">
            <v>1</v>
          </cell>
          <cell r="G154" t="b">
            <v>1</v>
          </cell>
          <cell r="H154" t="b">
            <v>1</v>
          </cell>
          <cell r="I154" t="b">
            <v>1</v>
          </cell>
          <cell r="J154" t="b">
            <v>1</v>
          </cell>
          <cell r="K154" t="b">
            <v>1</v>
          </cell>
          <cell r="L154" t="b">
            <v>1</v>
          </cell>
          <cell r="M154" t="b">
            <v>1</v>
          </cell>
          <cell r="N154" t="b">
            <v>1</v>
          </cell>
          <cell r="O154" t="b">
            <v>1</v>
          </cell>
          <cell r="P154" t="b">
            <v>1</v>
          </cell>
          <cell r="Q154" t="b">
            <v>1</v>
          </cell>
          <cell r="R154" t="b">
            <v>1</v>
          </cell>
        </row>
        <row r="155">
          <cell r="A155">
            <v>688</v>
          </cell>
          <cell r="C155" t="str">
            <v>developed</v>
          </cell>
          <cell r="E155" t="b">
            <v>1</v>
          </cell>
          <cell r="F155" t="b">
            <v>1</v>
          </cell>
          <cell r="G155" t="b">
            <v>1</v>
          </cell>
          <cell r="H155" t="b">
            <v>1</v>
          </cell>
          <cell r="I155" t="b">
            <v>1</v>
          </cell>
          <cell r="J155" t="b">
            <v>1</v>
          </cell>
          <cell r="K155" t="b">
            <v>1</v>
          </cell>
          <cell r="L155" t="b">
            <v>1</v>
          </cell>
          <cell r="M155" t="b">
            <v>1</v>
          </cell>
          <cell r="N155" t="b">
            <v>1</v>
          </cell>
          <cell r="O155" t="b">
            <v>1</v>
          </cell>
          <cell r="P155" t="b">
            <v>1</v>
          </cell>
          <cell r="Q155" t="b">
            <v>1</v>
          </cell>
          <cell r="R155" t="b">
            <v>1</v>
          </cell>
        </row>
        <row r="156">
          <cell r="A156">
            <v>690</v>
          </cell>
          <cell r="C156" t="str">
            <v>developing</v>
          </cell>
          <cell r="E156" t="b">
            <v>1</v>
          </cell>
          <cell r="F156" t="b">
            <v>1</v>
          </cell>
          <cell r="G156" t="b">
            <v>1</v>
          </cell>
          <cell r="H156" t="b">
            <v>1</v>
          </cell>
          <cell r="I156" t="b">
            <v>1</v>
          </cell>
          <cell r="J156" t="b">
            <v>1</v>
          </cell>
          <cell r="K156" t="b">
            <v>1</v>
          </cell>
          <cell r="L156" t="b">
            <v>1</v>
          </cell>
          <cell r="M156" t="b">
            <v>1</v>
          </cell>
          <cell r="N156" t="b">
            <v>1</v>
          </cell>
          <cell r="O156" t="b">
            <v>1</v>
          </cell>
          <cell r="P156" t="b">
            <v>1</v>
          </cell>
          <cell r="Q156" t="b">
            <v>1</v>
          </cell>
          <cell r="R156" t="b">
            <v>1</v>
          </cell>
        </row>
        <row r="157">
          <cell r="A157">
            <v>694</v>
          </cell>
          <cell r="C157" t="str">
            <v>developing</v>
          </cell>
          <cell r="E157" t="b">
            <v>1</v>
          </cell>
          <cell r="F157" t="b">
            <v>1</v>
          </cell>
          <cell r="G157" t="b">
            <v>1</v>
          </cell>
          <cell r="H157" t="b">
            <v>1</v>
          </cell>
          <cell r="I157" t="b">
            <v>1</v>
          </cell>
          <cell r="J157" t="b">
            <v>1</v>
          </cell>
          <cell r="K157" t="b">
            <v>1</v>
          </cell>
          <cell r="L157" t="b">
            <v>1</v>
          </cell>
          <cell r="M157" t="b">
            <v>1</v>
          </cell>
          <cell r="N157" t="b">
            <v>1</v>
          </cell>
          <cell r="O157" t="b">
            <v>1</v>
          </cell>
          <cell r="P157" t="b">
            <v>1</v>
          </cell>
          <cell r="Q157" t="b">
            <v>1</v>
          </cell>
          <cell r="R157" t="b">
            <v>1</v>
          </cell>
        </row>
        <row r="158">
          <cell r="A158">
            <v>702</v>
          </cell>
          <cell r="C158" t="str">
            <v>developing</v>
          </cell>
          <cell r="E158" t="b">
            <v>1</v>
          </cell>
          <cell r="F158" t="b">
            <v>1</v>
          </cell>
          <cell r="G158" t="b">
            <v>1</v>
          </cell>
          <cell r="H158" t="b">
            <v>1</v>
          </cell>
          <cell r="I158" t="b">
            <v>1</v>
          </cell>
          <cell r="J158" t="b">
            <v>1</v>
          </cell>
          <cell r="K158" t="b">
            <v>1</v>
          </cell>
          <cell r="L158" t="b">
            <v>1</v>
          </cell>
          <cell r="M158" t="b">
            <v>1</v>
          </cell>
          <cell r="N158" t="b">
            <v>1</v>
          </cell>
          <cell r="O158" t="b">
            <v>1</v>
          </cell>
          <cell r="P158" t="b">
            <v>1</v>
          </cell>
          <cell r="Q158" t="b">
            <v>1</v>
          </cell>
          <cell r="R158" t="b">
            <v>1</v>
          </cell>
        </row>
        <row r="159">
          <cell r="A159">
            <v>703</v>
          </cell>
          <cell r="C159" t="str">
            <v>developed</v>
          </cell>
          <cell r="E159" t="b">
            <v>1</v>
          </cell>
          <cell r="F159" t="b">
            <v>1</v>
          </cell>
          <cell r="G159" t="b">
            <v>1</v>
          </cell>
          <cell r="H159" t="b">
            <v>1</v>
          </cell>
          <cell r="I159" t="b">
            <v>1</v>
          </cell>
          <cell r="J159" t="b">
            <v>1</v>
          </cell>
          <cell r="K159" t="b">
            <v>1</v>
          </cell>
          <cell r="L159" t="b">
            <v>1</v>
          </cell>
          <cell r="M159" t="b">
            <v>1</v>
          </cell>
          <cell r="N159" t="b">
            <v>1</v>
          </cell>
          <cell r="O159" t="b">
            <v>1</v>
          </cell>
          <cell r="P159" t="b">
            <v>1</v>
          </cell>
          <cell r="Q159" t="b">
            <v>1</v>
          </cell>
          <cell r="R159" t="b">
            <v>1</v>
          </cell>
        </row>
        <row r="160">
          <cell r="A160">
            <v>704</v>
          </cell>
          <cell r="C160" t="str">
            <v>developing</v>
          </cell>
          <cell r="E160" t="b">
            <v>1</v>
          </cell>
          <cell r="F160" t="b">
            <v>1</v>
          </cell>
          <cell r="G160" t="b">
            <v>1</v>
          </cell>
          <cell r="H160" t="b">
            <v>1</v>
          </cell>
          <cell r="I160" t="b">
            <v>1</v>
          </cell>
          <cell r="J160" t="b">
            <v>1</v>
          </cell>
          <cell r="K160" t="b">
            <v>1</v>
          </cell>
          <cell r="L160" t="b">
            <v>1</v>
          </cell>
          <cell r="M160" t="b">
            <v>1</v>
          </cell>
          <cell r="N160" t="b">
            <v>1</v>
          </cell>
          <cell r="O160" t="b">
            <v>1</v>
          </cell>
          <cell r="P160" t="b">
            <v>1</v>
          </cell>
          <cell r="Q160" t="b">
            <v>1</v>
          </cell>
          <cell r="R160" t="b">
            <v>1</v>
          </cell>
        </row>
        <row r="161">
          <cell r="A161">
            <v>705</v>
          </cell>
          <cell r="C161" t="str">
            <v>developed</v>
          </cell>
          <cell r="E161" t="b">
            <v>1</v>
          </cell>
          <cell r="F161" t="b">
            <v>1</v>
          </cell>
          <cell r="G161" t="b">
            <v>1</v>
          </cell>
          <cell r="H161" t="b">
            <v>1</v>
          </cell>
          <cell r="I161" t="b">
            <v>1</v>
          </cell>
          <cell r="J161" t="b">
            <v>1</v>
          </cell>
          <cell r="K161" t="b">
            <v>1</v>
          </cell>
          <cell r="L161" t="b">
            <v>1</v>
          </cell>
          <cell r="M161" t="b">
            <v>1</v>
          </cell>
          <cell r="N161" t="b">
            <v>1</v>
          </cell>
          <cell r="O161" t="b">
            <v>1</v>
          </cell>
          <cell r="P161" t="b">
            <v>1</v>
          </cell>
          <cell r="Q161" t="b">
            <v>1</v>
          </cell>
          <cell r="R161" t="b">
            <v>1</v>
          </cell>
        </row>
        <row r="162">
          <cell r="A162">
            <v>706</v>
          </cell>
          <cell r="C162" t="str">
            <v>developing</v>
          </cell>
          <cell r="E162" t="b">
            <v>1</v>
          </cell>
          <cell r="F162" t="b">
            <v>1</v>
          </cell>
          <cell r="G162" t="b">
            <v>1</v>
          </cell>
          <cell r="H162" t="b">
            <v>1</v>
          </cell>
          <cell r="I162" t="b">
            <v>1</v>
          </cell>
          <cell r="J162" t="b">
            <v>1</v>
          </cell>
          <cell r="K162" t="b">
            <v>1</v>
          </cell>
          <cell r="L162" t="b">
            <v>1</v>
          </cell>
          <cell r="M162" t="b">
            <v>1</v>
          </cell>
          <cell r="N162" t="b">
            <v>1</v>
          </cell>
          <cell r="O162" t="b">
            <v>1</v>
          </cell>
          <cell r="P162" t="b">
            <v>1</v>
          </cell>
          <cell r="Q162" t="b">
            <v>1</v>
          </cell>
          <cell r="R162" t="b">
            <v>1</v>
          </cell>
        </row>
        <row r="163">
          <cell r="A163">
            <v>710</v>
          </cell>
          <cell r="C163" t="str">
            <v>developing</v>
          </cell>
          <cell r="E163" t="b">
            <v>1</v>
          </cell>
          <cell r="F163" t="b">
            <v>1</v>
          </cell>
          <cell r="G163" t="b">
            <v>1</v>
          </cell>
          <cell r="H163" t="b">
            <v>1</v>
          </cell>
          <cell r="I163" t="b">
            <v>1</v>
          </cell>
          <cell r="J163" t="b">
            <v>1</v>
          </cell>
          <cell r="K163" t="b">
            <v>1</v>
          </cell>
          <cell r="L163" t="b">
            <v>1</v>
          </cell>
          <cell r="M163" t="b">
            <v>1</v>
          </cell>
          <cell r="N163" t="b">
            <v>1</v>
          </cell>
          <cell r="O163" t="b">
            <v>1</v>
          </cell>
          <cell r="P163" t="b">
            <v>1</v>
          </cell>
          <cell r="Q163" t="b">
            <v>1</v>
          </cell>
          <cell r="R163" t="b">
            <v>1</v>
          </cell>
        </row>
        <row r="164">
          <cell r="A164">
            <v>716</v>
          </cell>
          <cell r="C164" t="str">
            <v>developing</v>
          </cell>
          <cell r="E164" t="b">
            <v>1</v>
          </cell>
          <cell r="F164" t="b">
            <v>1</v>
          </cell>
          <cell r="G164" t="b">
            <v>1</v>
          </cell>
          <cell r="H164" t="b">
            <v>1</v>
          </cell>
          <cell r="I164" t="b">
            <v>1</v>
          </cell>
          <cell r="J164" t="b">
            <v>1</v>
          </cell>
          <cell r="K164" t="b">
            <v>1</v>
          </cell>
          <cell r="L164" t="b">
            <v>1</v>
          </cell>
          <cell r="M164" t="b">
            <v>1</v>
          </cell>
          <cell r="N164" t="b">
            <v>1</v>
          </cell>
          <cell r="O164" t="b">
            <v>1</v>
          </cell>
          <cell r="P164" t="b">
            <v>1</v>
          </cell>
          <cell r="Q164" t="b">
            <v>1</v>
          </cell>
          <cell r="R164" t="b">
            <v>1</v>
          </cell>
        </row>
        <row r="165">
          <cell r="A165">
            <v>724</v>
          </cell>
          <cell r="C165" t="str">
            <v>developed</v>
          </cell>
          <cell r="E165" t="b">
            <v>1</v>
          </cell>
          <cell r="F165" t="b">
            <v>1</v>
          </cell>
          <cell r="G165" t="b">
            <v>1</v>
          </cell>
          <cell r="H165" t="b">
            <v>1</v>
          </cell>
          <cell r="I165" t="b">
            <v>1</v>
          </cell>
          <cell r="J165" t="b">
            <v>1</v>
          </cell>
          <cell r="K165" t="b">
            <v>1</v>
          </cell>
          <cell r="L165" t="b">
            <v>1</v>
          </cell>
          <cell r="M165" t="b">
            <v>1</v>
          </cell>
          <cell r="N165" t="b">
            <v>1</v>
          </cell>
          <cell r="O165" t="b">
            <v>1</v>
          </cell>
          <cell r="P165" t="b">
            <v>1</v>
          </cell>
          <cell r="Q165" t="b">
            <v>1</v>
          </cell>
          <cell r="R165" t="b">
            <v>1</v>
          </cell>
        </row>
        <row r="166">
          <cell r="A166">
            <v>728</v>
          </cell>
          <cell r="C166" t="str">
            <v>developing</v>
          </cell>
          <cell r="E166" t="b">
            <v>0</v>
          </cell>
          <cell r="F166" t="b">
            <v>0</v>
          </cell>
          <cell r="G166" t="b">
            <v>0</v>
          </cell>
          <cell r="H166" t="b">
            <v>1</v>
          </cell>
          <cell r="I166" t="b">
            <v>1</v>
          </cell>
          <cell r="J166" t="b">
            <v>1</v>
          </cell>
          <cell r="K166" t="b">
            <v>1</v>
          </cell>
          <cell r="L166" t="b">
            <v>1</v>
          </cell>
          <cell r="M166" t="b">
            <v>1</v>
          </cell>
          <cell r="N166" t="b">
            <v>1</v>
          </cell>
          <cell r="O166" t="b">
            <v>1</v>
          </cell>
          <cell r="P166" t="b">
            <v>1</v>
          </cell>
          <cell r="Q166" t="b">
            <v>1</v>
          </cell>
          <cell r="R166" t="b">
            <v>1</v>
          </cell>
        </row>
        <row r="167">
          <cell r="A167">
            <v>729</v>
          </cell>
          <cell r="C167" t="str">
            <v>developing</v>
          </cell>
          <cell r="E167" t="b">
            <v>1</v>
          </cell>
          <cell r="F167" t="b">
            <v>1</v>
          </cell>
          <cell r="G167" t="b">
            <v>1</v>
          </cell>
          <cell r="H167" t="b">
            <v>1</v>
          </cell>
          <cell r="I167" t="b">
            <v>1</v>
          </cell>
          <cell r="J167" t="b">
            <v>1</v>
          </cell>
          <cell r="K167" t="b">
            <v>1</v>
          </cell>
          <cell r="L167" t="b">
            <v>1</v>
          </cell>
          <cell r="M167" t="b">
            <v>1</v>
          </cell>
          <cell r="N167" t="b">
            <v>1</v>
          </cell>
          <cell r="O167" t="b">
            <v>1</v>
          </cell>
          <cell r="P167" t="b">
            <v>1</v>
          </cell>
          <cell r="Q167" t="b">
            <v>1</v>
          </cell>
          <cell r="R167" t="b">
            <v>1</v>
          </cell>
        </row>
        <row r="168">
          <cell r="A168">
            <v>740</v>
          </cell>
          <cell r="C168" t="str">
            <v>developing</v>
          </cell>
          <cell r="E168" t="b">
            <v>1</v>
          </cell>
          <cell r="F168" t="b">
            <v>1</v>
          </cell>
          <cell r="G168" t="b">
            <v>1</v>
          </cell>
          <cell r="H168" t="b">
            <v>1</v>
          </cell>
          <cell r="I168" t="b">
            <v>1</v>
          </cell>
          <cell r="J168" t="b">
            <v>1</v>
          </cell>
          <cell r="K168" t="b">
            <v>1</v>
          </cell>
          <cell r="L168" t="b">
            <v>1</v>
          </cell>
          <cell r="M168" t="b">
            <v>1</v>
          </cell>
          <cell r="N168" t="b">
            <v>1</v>
          </cell>
          <cell r="O168" t="b">
            <v>1</v>
          </cell>
          <cell r="P168" t="b">
            <v>1</v>
          </cell>
          <cell r="Q168" t="b">
            <v>1</v>
          </cell>
          <cell r="R168" t="b">
            <v>1</v>
          </cell>
        </row>
        <row r="169">
          <cell r="A169">
            <v>748</v>
          </cell>
          <cell r="C169" t="str">
            <v>developing</v>
          </cell>
          <cell r="E169" t="b">
            <v>1</v>
          </cell>
          <cell r="F169" t="b">
            <v>1</v>
          </cell>
          <cell r="G169" t="b">
            <v>1</v>
          </cell>
          <cell r="H169" t="b">
            <v>1</v>
          </cell>
          <cell r="I169" t="b">
            <v>1</v>
          </cell>
          <cell r="J169" t="b">
            <v>1</v>
          </cell>
          <cell r="K169" t="b">
            <v>1</v>
          </cell>
          <cell r="L169" t="b">
            <v>1</v>
          </cell>
          <cell r="M169" t="b">
            <v>1</v>
          </cell>
          <cell r="N169" t="b">
            <v>1</v>
          </cell>
          <cell r="O169" t="b">
            <v>1</v>
          </cell>
          <cell r="P169" t="b">
            <v>1</v>
          </cell>
          <cell r="Q169" t="b">
            <v>1</v>
          </cell>
          <cell r="R169" t="b">
            <v>1</v>
          </cell>
        </row>
        <row r="170">
          <cell r="A170">
            <v>752</v>
          </cell>
          <cell r="C170" t="str">
            <v>developed</v>
          </cell>
          <cell r="E170" t="b">
            <v>1</v>
          </cell>
          <cell r="F170" t="b">
            <v>1</v>
          </cell>
          <cell r="G170" t="b">
            <v>1</v>
          </cell>
          <cell r="H170" t="b">
            <v>1</v>
          </cell>
          <cell r="I170" t="b">
            <v>1</v>
          </cell>
          <cell r="J170" t="b">
            <v>1</v>
          </cell>
          <cell r="K170" t="b">
            <v>1</v>
          </cell>
          <cell r="L170" t="b">
            <v>1</v>
          </cell>
          <cell r="M170" t="b">
            <v>1</v>
          </cell>
          <cell r="N170" t="b">
            <v>1</v>
          </cell>
          <cell r="O170" t="b">
            <v>1</v>
          </cell>
          <cell r="P170" t="b">
            <v>1</v>
          </cell>
          <cell r="Q170" t="b">
            <v>1</v>
          </cell>
          <cell r="R170" t="b">
            <v>1</v>
          </cell>
        </row>
        <row r="171">
          <cell r="A171">
            <v>756</v>
          </cell>
          <cell r="C171" t="str">
            <v>developed</v>
          </cell>
          <cell r="E171" t="b">
            <v>0</v>
          </cell>
          <cell r="F171" t="b">
            <v>1</v>
          </cell>
          <cell r="G171" t="b">
            <v>1</v>
          </cell>
          <cell r="H171" t="b">
            <v>1</v>
          </cell>
          <cell r="I171" t="b">
            <v>1</v>
          </cell>
          <cell r="J171" t="b">
            <v>1</v>
          </cell>
          <cell r="K171" t="b">
            <v>1</v>
          </cell>
          <cell r="L171" t="b">
            <v>1</v>
          </cell>
          <cell r="M171" t="b">
            <v>1</v>
          </cell>
          <cell r="N171" t="b">
            <v>1</v>
          </cell>
          <cell r="O171" t="b">
            <v>1</v>
          </cell>
          <cell r="P171" t="b">
            <v>1</v>
          </cell>
          <cell r="Q171" t="b">
            <v>1</v>
          </cell>
          <cell r="R171" t="b">
            <v>1</v>
          </cell>
        </row>
        <row r="172">
          <cell r="A172">
            <v>760</v>
          </cell>
          <cell r="C172" t="str">
            <v>developing</v>
          </cell>
          <cell r="E172" t="b">
            <v>1</v>
          </cell>
          <cell r="F172" t="b">
            <v>1</v>
          </cell>
          <cell r="G172" t="b">
            <v>1</v>
          </cell>
          <cell r="H172" t="b">
            <v>1</v>
          </cell>
          <cell r="I172" t="b">
            <v>1</v>
          </cell>
          <cell r="J172" t="b">
            <v>1</v>
          </cell>
          <cell r="K172" t="b">
            <v>1</v>
          </cell>
          <cell r="L172" t="b">
            <v>1</v>
          </cell>
          <cell r="M172" t="b">
            <v>1</v>
          </cell>
          <cell r="N172" t="b">
            <v>1</v>
          </cell>
          <cell r="O172" t="b">
            <v>1</v>
          </cell>
          <cell r="P172" t="b">
            <v>1</v>
          </cell>
          <cell r="Q172" t="b">
            <v>1</v>
          </cell>
          <cell r="R172" t="b">
            <v>1</v>
          </cell>
        </row>
        <row r="173">
          <cell r="A173">
            <v>762</v>
          </cell>
          <cell r="C173" t="str">
            <v>developing</v>
          </cell>
          <cell r="E173" t="b">
            <v>1</v>
          </cell>
          <cell r="F173" t="b">
            <v>1</v>
          </cell>
          <cell r="G173" t="b">
            <v>1</v>
          </cell>
          <cell r="H173" t="b">
            <v>1</v>
          </cell>
          <cell r="I173" t="b">
            <v>1</v>
          </cell>
          <cell r="J173" t="b">
            <v>1</v>
          </cell>
          <cell r="K173" t="b">
            <v>1</v>
          </cell>
          <cell r="L173" t="b">
            <v>1</v>
          </cell>
          <cell r="M173" t="b">
            <v>1</v>
          </cell>
          <cell r="N173" t="b">
            <v>1</v>
          </cell>
          <cell r="O173" t="b">
            <v>1</v>
          </cell>
          <cell r="P173" t="b">
            <v>1</v>
          </cell>
          <cell r="Q173" t="b">
            <v>1</v>
          </cell>
          <cell r="R173" t="b">
            <v>1</v>
          </cell>
        </row>
        <row r="174">
          <cell r="A174">
            <v>764</v>
          </cell>
          <cell r="C174" t="str">
            <v>developing</v>
          </cell>
          <cell r="E174" t="b">
            <v>1</v>
          </cell>
          <cell r="F174" t="b">
            <v>1</v>
          </cell>
          <cell r="G174" t="b">
            <v>1</v>
          </cell>
          <cell r="H174" t="b">
            <v>1</v>
          </cell>
          <cell r="I174" t="b">
            <v>1</v>
          </cell>
          <cell r="J174" t="b">
            <v>1</v>
          </cell>
          <cell r="K174" t="b">
            <v>1</v>
          </cell>
          <cell r="L174" t="b">
            <v>1</v>
          </cell>
          <cell r="M174" t="b">
            <v>1</v>
          </cell>
          <cell r="N174" t="b">
            <v>1</v>
          </cell>
          <cell r="O174" t="b">
            <v>1</v>
          </cell>
          <cell r="P174" t="b">
            <v>1</v>
          </cell>
          <cell r="Q174" t="b">
            <v>1</v>
          </cell>
          <cell r="R174" t="b">
            <v>1</v>
          </cell>
        </row>
        <row r="175">
          <cell r="A175">
            <v>768</v>
          </cell>
          <cell r="C175" t="str">
            <v>developing</v>
          </cell>
          <cell r="E175" t="b">
            <v>1</v>
          </cell>
          <cell r="F175" t="b">
            <v>1</v>
          </cell>
          <cell r="G175" t="b">
            <v>1</v>
          </cell>
          <cell r="H175" t="b">
            <v>1</v>
          </cell>
          <cell r="I175" t="b">
            <v>1</v>
          </cell>
          <cell r="J175" t="b">
            <v>1</v>
          </cell>
          <cell r="K175" t="b">
            <v>1</v>
          </cell>
          <cell r="L175" t="b">
            <v>1</v>
          </cell>
          <cell r="M175" t="b">
            <v>1</v>
          </cell>
          <cell r="N175" t="b">
            <v>1</v>
          </cell>
          <cell r="O175" t="b">
            <v>1</v>
          </cell>
          <cell r="P175" t="b">
            <v>1</v>
          </cell>
          <cell r="Q175" t="b">
            <v>1</v>
          </cell>
          <cell r="R175" t="b">
            <v>1</v>
          </cell>
        </row>
        <row r="176">
          <cell r="A176">
            <v>776</v>
          </cell>
          <cell r="C176" t="str">
            <v>developing</v>
          </cell>
          <cell r="E176" t="b">
            <v>1</v>
          </cell>
          <cell r="F176" t="b">
            <v>1</v>
          </cell>
          <cell r="G176" t="b">
            <v>1</v>
          </cell>
          <cell r="H176" t="b">
            <v>1</v>
          </cell>
          <cell r="I176" t="b">
            <v>1</v>
          </cell>
          <cell r="J176" t="b">
            <v>1</v>
          </cell>
          <cell r="K176" t="b">
            <v>1</v>
          </cell>
          <cell r="L176" t="b">
            <v>1</v>
          </cell>
          <cell r="M176" t="b">
            <v>1</v>
          </cell>
          <cell r="N176" t="b">
            <v>1</v>
          </cell>
          <cell r="O176" t="b">
            <v>1</v>
          </cell>
          <cell r="P176" t="b">
            <v>1</v>
          </cell>
          <cell r="Q176" t="b">
            <v>1</v>
          </cell>
          <cell r="R176" t="b">
            <v>1</v>
          </cell>
        </row>
        <row r="177">
          <cell r="A177">
            <v>780</v>
          </cell>
          <cell r="C177" t="str">
            <v>developing</v>
          </cell>
          <cell r="E177" t="b">
            <v>1</v>
          </cell>
          <cell r="F177" t="b">
            <v>1</v>
          </cell>
          <cell r="G177" t="b">
            <v>1</v>
          </cell>
          <cell r="H177" t="b">
            <v>1</v>
          </cell>
          <cell r="I177" t="b">
            <v>1</v>
          </cell>
          <cell r="J177" t="b">
            <v>1</v>
          </cell>
          <cell r="K177" t="b">
            <v>1</v>
          </cell>
          <cell r="L177" t="b">
            <v>1</v>
          </cell>
          <cell r="M177" t="b">
            <v>1</v>
          </cell>
          <cell r="N177" t="b">
            <v>1</v>
          </cell>
          <cell r="O177" t="b">
            <v>1</v>
          </cell>
          <cell r="P177" t="b">
            <v>1</v>
          </cell>
          <cell r="Q177" t="b">
            <v>1</v>
          </cell>
          <cell r="R177" t="b">
            <v>1</v>
          </cell>
        </row>
        <row r="178">
          <cell r="A178">
            <v>784</v>
          </cell>
          <cell r="C178" t="str">
            <v>developing</v>
          </cell>
          <cell r="E178" t="b">
            <v>1</v>
          </cell>
          <cell r="F178" t="b">
            <v>1</v>
          </cell>
          <cell r="G178" t="b">
            <v>1</v>
          </cell>
          <cell r="H178" t="b">
            <v>1</v>
          </cell>
          <cell r="I178" t="b">
            <v>1</v>
          </cell>
          <cell r="J178" t="b">
            <v>1</v>
          </cell>
          <cell r="K178" t="b">
            <v>1</v>
          </cell>
          <cell r="L178" t="b">
            <v>1</v>
          </cell>
          <cell r="M178" t="b">
            <v>1</v>
          </cell>
          <cell r="N178" t="b">
            <v>1</v>
          </cell>
          <cell r="O178" t="b">
            <v>1</v>
          </cell>
          <cell r="P178" t="b">
            <v>1</v>
          </cell>
          <cell r="Q178" t="b">
            <v>1</v>
          </cell>
          <cell r="R178" t="b">
            <v>1</v>
          </cell>
        </row>
        <row r="179">
          <cell r="A179">
            <v>788</v>
          </cell>
          <cell r="C179" t="str">
            <v>developing</v>
          </cell>
          <cell r="E179" t="b">
            <v>1</v>
          </cell>
          <cell r="F179" t="b">
            <v>1</v>
          </cell>
          <cell r="G179" t="b">
            <v>1</v>
          </cell>
          <cell r="H179" t="b">
            <v>1</v>
          </cell>
          <cell r="I179" t="b">
            <v>1</v>
          </cell>
          <cell r="J179" t="b">
            <v>1</v>
          </cell>
          <cell r="K179" t="b">
            <v>1</v>
          </cell>
          <cell r="L179" t="b">
            <v>1</v>
          </cell>
          <cell r="M179" t="b">
            <v>1</v>
          </cell>
          <cell r="N179" t="b">
            <v>1</v>
          </cell>
          <cell r="O179" t="b">
            <v>1</v>
          </cell>
          <cell r="P179" t="b">
            <v>1</v>
          </cell>
          <cell r="Q179" t="b">
            <v>1</v>
          </cell>
          <cell r="R179" t="b">
            <v>1</v>
          </cell>
        </row>
        <row r="180">
          <cell r="A180">
            <v>792</v>
          </cell>
          <cell r="C180" t="str">
            <v>developing</v>
          </cell>
          <cell r="E180" t="b">
            <v>1</v>
          </cell>
          <cell r="F180" t="b">
            <v>1</v>
          </cell>
          <cell r="G180" t="b">
            <v>1</v>
          </cell>
          <cell r="H180" t="b">
            <v>1</v>
          </cell>
          <cell r="I180" t="b">
            <v>1</v>
          </cell>
          <cell r="J180" t="b">
            <v>1</v>
          </cell>
          <cell r="K180" t="b">
            <v>1</v>
          </cell>
          <cell r="L180" t="b">
            <v>1</v>
          </cell>
          <cell r="M180" t="b">
            <v>1</v>
          </cell>
          <cell r="N180" t="b">
            <v>1</v>
          </cell>
          <cell r="O180" t="b">
            <v>1</v>
          </cell>
          <cell r="P180" t="b">
            <v>1</v>
          </cell>
          <cell r="Q180" t="b">
            <v>1</v>
          </cell>
          <cell r="R180" t="b">
            <v>1</v>
          </cell>
        </row>
        <row r="181">
          <cell r="A181">
            <v>795</v>
          </cell>
          <cell r="C181" t="str">
            <v>developing</v>
          </cell>
          <cell r="E181" t="b">
            <v>1</v>
          </cell>
          <cell r="F181" t="b">
            <v>1</v>
          </cell>
          <cell r="G181" t="b">
            <v>1</v>
          </cell>
          <cell r="H181" t="b">
            <v>1</v>
          </cell>
          <cell r="I181" t="b">
            <v>1</v>
          </cell>
          <cell r="J181" t="b">
            <v>1</v>
          </cell>
          <cell r="K181" t="b">
            <v>1</v>
          </cell>
          <cell r="L181" t="b">
            <v>1</v>
          </cell>
          <cell r="M181" t="b">
            <v>1</v>
          </cell>
          <cell r="N181" t="b">
            <v>1</v>
          </cell>
          <cell r="O181" t="b">
            <v>1</v>
          </cell>
          <cell r="P181" t="b">
            <v>1</v>
          </cell>
          <cell r="Q181" t="b">
            <v>1</v>
          </cell>
          <cell r="R181" t="b">
            <v>1</v>
          </cell>
        </row>
        <row r="182">
          <cell r="A182">
            <v>798</v>
          </cell>
          <cell r="C182" t="str">
            <v>developing</v>
          </cell>
          <cell r="E182" t="b">
            <v>1</v>
          </cell>
          <cell r="F182" t="b">
            <v>1</v>
          </cell>
          <cell r="G182" t="b">
            <v>1</v>
          </cell>
          <cell r="H182" t="b">
            <v>1</v>
          </cell>
          <cell r="I182" t="b">
            <v>1</v>
          </cell>
          <cell r="J182" t="b">
            <v>1</v>
          </cell>
          <cell r="K182" t="b">
            <v>1</v>
          </cell>
          <cell r="L182" t="b">
            <v>1</v>
          </cell>
          <cell r="M182" t="b">
            <v>1</v>
          </cell>
          <cell r="N182" t="b">
            <v>1</v>
          </cell>
          <cell r="O182" t="b">
            <v>1</v>
          </cell>
          <cell r="P182" t="b">
            <v>1</v>
          </cell>
          <cell r="Q182" t="b">
            <v>1</v>
          </cell>
          <cell r="R182" t="b">
            <v>1</v>
          </cell>
        </row>
        <row r="183">
          <cell r="A183">
            <v>800</v>
          </cell>
          <cell r="C183" t="str">
            <v>developing</v>
          </cell>
          <cell r="E183" t="b">
            <v>1</v>
          </cell>
          <cell r="F183" t="b">
            <v>1</v>
          </cell>
          <cell r="G183" t="b">
            <v>1</v>
          </cell>
          <cell r="H183" t="b">
            <v>1</v>
          </cell>
          <cell r="I183" t="b">
            <v>1</v>
          </cell>
          <cell r="J183" t="b">
            <v>1</v>
          </cell>
          <cell r="K183" t="b">
            <v>1</v>
          </cell>
          <cell r="L183" t="b">
            <v>1</v>
          </cell>
          <cell r="M183" t="b">
            <v>1</v>
          </cell>
          <cell r="N183" t="b">
            <v>1</v>
          </cell>
          <cell r="O183" t="b">
            <v>1</v>
          </cell>
          <cell r="P183" t="b">
            <v>1</v>
          </cell>
          <cell r="Q183" t="b">
            <v>1</v>
          </cell>
          <cell r="R183" t="b">
            <v>1</v>
          </cell>
        </row>
        <row r="184">
          <cell r="A184">
            <v>804</v>
          </cell>
          <cell r="C184" t="str">
            <v>developed</v>
          </cell>
          <cell r="E184" t="b">
            <v>1</v>
          </cell>
          <cell r="F184" t="b">
            <v>1</v>
          </cell>
          <cell r="G184" t="b">
            <v>1</v>
          </cell>
          <cell r="H184" t="b">
            <v>1</v>
          </cell>
          <cell r="I184" t="b">
            <v>1</v>
          </cell>
          <cell r="J184" t="b">
            <v>1</v>
          </cell>
          <cell r="K184" t="b">
            <v>1</v>
          </cell>
          <cell r="L184" t="b">
            <v>1</v>
          </cell>
          <cell r="M184" t="b">
            <v>1</v>
          </cell>
          <cell r="N184" t="b">
            <v>1</v>
          </cell>
          <cell r="O184" t="b">
            <v>1</v>
          </cell>
          <cell r="P184" t="b">
            <v>1</v>
          </cell>
          <cell r="Q184" t="b">
            <v>1</v>
          </cell>
          <cell r="R184" t="b">
            <v>1</v>
          </cell>
        </row>
        <row r="185">
          <cell r="A185">
            <v>807</v>
          </cell>
          <cell r="C185" t="str">
            <v>developed</v>
          </cell>
          <cell r="E185" t="b">
            <v>1</v>
          </cell>
          <cell r="F185" t="b">
            <v>1</v>
          </cell>
          <cell r="G185" t="b">
            <v>1</v>
          </cell>
          <cell r="H185" t="b">
            <v>1</v>
          </cell>
          <cell r="I185" t="b">
            <v>1</v>
          </cell>
          <cell r="J185" t="b">
            <v>1</v>
          </cell>
          <cell r="K185" t="b">
            <v>1</v>
          </cell>
          <cell r="L185" t="b">
            <v>1</v>
          </cell>
          <cell r="M185" t="b">
            <v>1</v>
          </cell>
          <cell r="N185" t="b">
            <v>1</v>
          </cell>
          <cell r="O185" t="b">
            <v>1</v>
          </cell>
          <cell r="P185" t="b">
            <v>1</v>
          </cell>
          <cell r="Q185" t="b">
            <v>1</v>
          </cell>
          <cell r="R185" t="b">
            <v>1</v>
          </cell>
        </row>
        <row r="186">
          <cell r="A186">
            <v>818</v>
          </cell>
          <cell r="C186" t="str">
            <v>developing</v>
          </cell>
          <cell r="E186" t="b">
            <v>1</v>
          </cell>
          <cell r="F186" t="b">
            <v>1</v>
          </cell>
          <cell r="G186" t="b">
            <v>1</v>
          </cell>
          <cell r="H186" t="b">
            <v>1</v>
          </cell>
          <cell r="I186" t="b">
            <v>1</v>
          </cell>
          <cell r="J186" t="b">
            <v>1</v>
          </cell>
          <cell r="K186" t="b">
            <v>1</v>
          </cell>
          <cell r="L186" t="b">
            <v>1</v>
          </cell>
          <cell r="M186" t="b">
            <v>1</v>
          </cell>
          <cell r="N186" t="b">
            <v>1</v>
          </cell>
          <cell r="O186" t="b">
            <v>1</v>
          </cell>
          <cell r="P186" t="b">
            <v>1</v>
          </cell>
          <cell r="Q186" t="b">
            <v>1</v>
          </cell>
          <cell r="R186" t="b">
            <v>1</v>
          </cell>
        </row>
        <row r="187">
          <cell r="A187">
            <v>826</v>
          </cell>
          <cell r="C187" t="str">
            <v>developed</v>
          </cell>
          <cell r="E187" t="b">
            <v>1</v>
          </cell>
          <cell r="F187" t="b">
            <v>1</v>
          </cell>
          <cell r="G187" t="b">
            <v>1</v>
          </cell>
          <cell r="H187" t="b">
            <v>1</v>
          </cell>
          <cell r="I187" t="b">
            <v>1</v>
          </cell>
          <cell r="J187" t="b">
            <v>1</v>
          </cell>
          <cell r="K187" t="b">
            <v>1</v>
          </cell>
          <cell r="L187" t="b">
            <v>1</v>
          </cell>
          <cell r="M187" t="b">
            <v>1</v>
          </cell>
          <cell r="N187" t="b">
            <v>1</v>
          </cell>
          <cell r="O187" t="b">
            <v>1</v>
          </cell>
          <cell r="P187" t="b">
            <v>1</v>
          </cell>
          <cell r="Q187" t="b">
            <v>1</v>
          </cell>
          <cell r="R187" t="b">
            <v>1</v>
          </cell>
        </row>
        <row r="188">
          <cell r="A188">
            <v>834</v>
          </cell>
          <cell r="C188" t="str">
            <v>developing</v>
          </cell>
          <cell r="E188" t="b">
            <v>1</v>
          </cell>
          <cell r="F188" t="b">
            <v>1</v>
          </cell>
          <cell r="G188" t="b">
            <v>1</v>
          </cell>
          <cell r="H188" t="b">
            <v>1</v>
          </cell>
          <cell r="I188" t="b">
            <v>1</v>
          </cell>
          <cell r="J188" t="b">
            <v>1</v>
          </cell>
          <cell r="K188" t="b">
            <v>1</v>
          </cell>
          <cell r="L188" t="b">
            <v>1</v>
          </cell>
          <cell r="M188" t="b">
            <v>1</v>
          </cell>
          <cell r="N188" t="b">
            <v>1</v>
          </cell>
          <cell r="O188" t="b">
            <v>1</v>
          </cell>
          <cell r="P188" t="b">
            <v>1</v>
          </cell>
          <cell r="Q188" t="b">
            <v>1</v>
          </cell>
          <cell r="R188" t="b">
            <v>1</v>
          </cell>
        </row>
        <row r="189">
          <cell r="A189">
            <v>840</v>
          </cell>
          <cell r="C189" t="str">
            <v>developed</v>
          </cell>
          <cell r="E189" t="b">
            <v>1</v>
          </cell>
          <cell r="F189" t="b">
            <v>1</v>
          </cell>
          <cell r="G189" t="b">
            <v>1</v>
          </cell>
          <cell r="H189" t="b">
            <v>1</v>
          </cell>
          <cell r="I189" t="b">
            <v>1</v>
          </cell>
          <cell r="J189" t="b">
            <v>1</v>
          </cell>
          <cell r="K189" t="b">
            <v>1</v>
          </cell>
          <cell r="L189" t="b">
            <v>1</v>
          </cell>
          <cell r="M189" t="b">
            <v>1</v>
          </cell>
          <cell r="N189" t="b">
            <v>1</v>
          </cell>
          <cell r="O189" t="b">
            <v>1</v>
          </cell>
          <cell r="P189" t="b">
            <v>1</v>
          </cell>
          <cell r="Q189" t="b">
            <v>1</v>
          </cell>
          <cell r="R189" t="b">
            <v>1</v>
          </cell>
        </row>
        <row r="190">
          <cell r="A190">
            <v>854</v>
          </cell>
          <cell r="C190" t="str">
            <v>developing</v>
          </cell>
          <cell r="E190" t="b">
            <v>1</v>
          </cell>
          <cell r="F190" t="b">
            <v>1</v>
          </cell>
          <cell r="G190" t="b">
            <v>1</v>
          </cell>
          <cell r="H190" t="b">
            <v>1</v>
          </cell>
          <cell r="I190" t="b">
            <v>1</v>
          </cell>
          <cell r="J190" t="b">
            <v>1</v>
          </cell>
          <cell r="K190" t="b">
            <v>1</v>
          </cell>
          <cell r="L190" t="b">
            <v>1</v>
          </cell>
          <cell r="M190" t="b">
            <v>1</v>
          </cell>
          <cell r="N190" t="b">
            <v>1</v>
          </cell>
          <cell r="O190" t="b">
            <v>1</v>
          </cell>
          <cell r="P190" t="b">
            <v>1</v>
          </cell>
          <cell r="Q190" t="b">
            <v>1</v>
          </cell>
          <cell r="R190" t="b">
            <v>1</v>
          </cell>
        </row>
        <row r="191">
          <cell r="A191">
            <v>858</v>
          </cell>
          <cell r="C191" t="str">
            <v>developing</v>
          </cell>
          <cell r="E191" t="b">
            <v>1</v>
          </cell>
          <cell r="F191" t="b">
            <v>1</v>
          </cell>
          <cell r="G191" t="b">
            <v>1</v>
          </cell>
          <cell r="H191" t="b">
            <v>1</v>
          </cell>
          <cell r="I191" t="b">
            <v>1</v>
          </cell>
          <cell r="J191" t="b">
            <v>1</v>
          </cell>
          <cell r="K191" t="b">
            <v>1</v>
          </cell>
          <cell r="L191" t="b">
            <v>1</v>
          </cell>
          <cell r="M191" t="b">
            <v>1</v>
          </cell>
          <cell r="N191" t="b">
            <v>1</v>
          </cell>
          <cell r="O191" t="b">
            <v>1</v>
          </cell>
          <cell r="P191" t="b">
            <v>1</v>
          </cell>
          <cell r="Q191" t="b">
            <v>1</v>
          </cell>
          <cell r="R191" t="b">
            <v>1</v>
          </cell>
        </row>
        <row r="192">
          <cell r="A192">
            <v>860</v>
          </cell>
          <cell r="C192" t="str">
            <v>developing</v>
          </cell>
          <cell r="E192" t="b">
            <v>1</v>
          </cell>
          <cell r="F192" t="b">
            <v>1</v>
          </cell>
          <cell r="G192" t="b">
            <v>1</v>
          </cell>
          <cell r="H192" t="b">
            <v>1</v>
          </cell>
          <cell r="I192" t="b">
            <v>1</v>
          </cell>
          <cell r="J192" t="b">
            <v>1</v>
          </cell>
          <cell r="K192" t="b">
            <v>1</v>
          </cell>
          <cell r="L192" t="b">
            <v>1</v>
          </cell>
          <cell r="M192" t="b">
            <v>1</v>
          </cell>
          <cell r="N192" t="b">
            <v>1</v>
          </cell>
          <cell r="O192" t="b">
            <v>1</v>
          </cell>
          <cell r="P192" t="b">
            <v>1</v>
          </cell>
          <cell r="Q192" t="b">
            <v>1</v>
          </cell>
          <cell r="R192" t="b">
            <v>1</v>
          </cell>
        </row>
        <row r="193">
          <cell r="A193">
            <v>862</v>
          </cell>
          <cell r="C193" t="str">
            <v>developing</v>
          </cell>
          <cell r="E193" t="b">
            <v>1</v>
          </cell>
          <cell r="F193" t="b">
            <v>1</v>
          </cell>
          <cell r="G193" t="b">
            <v>1</v>
          </cell>
          <cell r="H193" t="b">
            <v>1</v>
          </cell>
          <cell r="I193" t="b">
            <v>1</v>
          </cell>
          <cell r="J193" t="b">
            <v>1</v>
          </cell>
          <cell r="K193" t="b">
            <v>1</v>
          </cell>
          <cell r="L193" t="b">
            <v>1</v>
          </cell>
          <cell r="M193" t="b">
            <v>1</v>
          </cell>
          <cell r="N193" t="b">
            <v>1</v>
          </cell>
          <cell r="O193" t="b">
            <v>1</v>
          </cell>
          <cell r="P193" t="b">
            <v>1</v>
          </cell>
          <cell r="Q193" t="b">
            <v>1</v>
          </cell>
          <cell r="R193" t="b">
            <v>1</v>
          </cell>
        </row>
        <row r="194">
          <cell r="A194">
            <v>882</v>
          </cell>
          <cell r="C194" t="str">
            <v>developing</v>
          </cell>
          <cell r="E194" t="b">
            <v>1</v>
          </cell>
          <cell r="F194" t="b">
            <v>1</v>
          </cell>
          <cell r="G194" t="b">
            <v>1</v>
          </cell>
          <cell r="H194" t="b">
            <v>1</v>
          </cell>
          <cell r="I194" t="b">
            <v>1</v>
          </cell>
          <cell r="J194" t="b">
            <v>1</v>
          </cell>
          <cell r="K194" t="b">
            <v>1</v>
          </cell>
          <cell r="L194" t="b">
            <v>1</v>
          </cell>
          <cell r="M194" t="b">
            <v>1</v>
          </cell>
          <cell r="N194" t="b">
            <v>1</v>
          </cell>
          <cell r="O194" t="b">
            <v>1</v>
          </cell>
          <cell r="P194" t="b">
            <v>1</v>
          </cell>
          <cell r="Q194" t="b">
            <v>1</v>
          </cell>
          <cell r="R194" t="b">
            <v>1</v>
          </cell>
        </row>
        <row r="195">
          <cell r="A195">
            <v>887</v>
          </cell>
          <cell r="C195" t="str">
            <v>developing</v>
          </cell>
          <cell r="E195" t="b">
            <v>1</v>
          </cell>
          <cell r="F195" t="b">
            <v>1</v>
          </cell>
          <cell r="G195" t="b">
            <v>1</v>
          </cell>
          <cell r="H195" t="b">
            <v>1</v>
          </cell>
          <cell r="I195" t="b">
            <v>1</v>
          </cell>
          <cell r="J195" t="b">
            <v>1</v>
          </cell>
          <cell r="K195" t="b">
            <v>1</v>
          </cell>
          <cell r="L195" t="b">
            <v>1</v>
          </cell>
          <cell r="M195" t="b">
            <v>1</v>
          </cell>
          <cell r="N195" t="b">
            <v>1</v>
          </cell>
          <cell r="O195" t="b">
            <v>1</v>
          </cell>
          <cell r="P195" t="b">
            <v>1</v>
          </cell>
          <cell r="Q195" t="b">
            <v>1</v>
          </cell>
          <cell r="R195" t="b">
            <v>1</v>
          </cell>
        </row>
        <row r="196">
          <cell r="A196">
            <v>894</v>
          </cell>
          <cell r="C196" t="str">
            <v>developing</v>
          </cell>
          <cell r="E196" t="b">
            <v>1</v>
          </cell>
          <cell r="F196" t="b">
            <v>1</v>
          </cell>
          <cell r="G196" t="b">
            <v>1</v>
          </cell>
          <cell r="H196" t="b">
            <v>1</v>
          </cell>
          <cell r="I196" t="b">
            <v>1</v>
          </cell>
          <cell r="J196" t="b">
            <v>1</v>
          </cell>
          <cell r="K196" t="b">
            <v>1</v>
          </cell>
          <cell r="L196" t="b">
            <v>1</v>
          </cell>
          <cell r="M196" t="b">
            <v>1</v>
          </cell>
          <cell r="N196" t="b">
            <v>1</v>
          </cell>
          <cell r="O196" t="b">
            <v>1</v>
          </cell>
          <cell r="P196" t="b">
            <v>1</v>
          </cell>
          <cell r="Q196" t="b">
            <v>1</v>
          </cell>
          <cell r="R196" t="b">
            <v>1</v>
          </cell>
        </row>
      </sheetData>
      <sheetData sheetId="4">
        <row r="5">
          <cell r="A5">
            <v>4</v>
          </cell>
          <cell r="C5" t="str">
            <v>developing</v>
          </cell>
          <cell r="I5" t="b">
            <v>1</v>
          </cell>
          <cell r="J5" t="b">
            <v>1</v>
          </cell>
          <cell r="K5" t="b">
            <v>1</v>
          </cell>
          <cell r="O5" t="b">
            <v>1</v>
          </cell>
          <cell r="P5" t="b">
            <v>1</v>
          </cell>
          <cell r="Q5" t="b">
            <v>1</v>
          </cell>
        </row>
        <row r="6">
          <cell r="A6">
            <v>8</v>
          </cell>
          <cell r="C6" t="str">
            <v>developed</v>
          </cell>
          <cell r="F6" t="b">
            <v>1</v>
          </cell>
          <cell r="H6" t="b">
            <v>1</v>
          </cell>
        </row>
        <row r="7">
          <cell r="A7">
            <v>12</v>
          </cell>
          <cell r="C7" t="str">
            <v>developing</v>
          </cell>
          <cell r="E7" t="b">
            <v>1</v>
          </cell>
          <cell r="I7" t="b">
            <v>1</v>
          </cell>
          <cell r="J7" t="b">
            <v>1</v>
          </cell>
          <cell r="K7" t="b">
            <v>1</v>
          </cell>
          <cell r="R7" t="b">
            <v>1</v>
          </cell>
        </row>
        <row r="8">
          <cell r="A8">
            <v>20</v>
          </cell>
          <cell r="C8" t="str">
            <v>developed</v>
          </cell>
          <cell r="J8" t="b">
            <v>1</v>
          </cell>
          <cell r="K8" t="b">
            <v>1</v>
          </cell>
          <cell r="L8" t="b">
            <v>1</v>
          </cell>
        </row>
        <row r="9">
          <cell r="A9">
            <v>24</v>
          </cell>
          <cell r="C9" t="str">
            <v>developing</v>
          </cell>
          <cell r="E9" t="b">
            <v>1</v>
          </cell>
          <cell r="L9" t="b">
            <v>1</v>
          </cell>
          <cell r="M9" t="b">
            <v>1</v>
          </cell>
          <cell r="N9" t="b">
            <v>1</v>
          </cell>
        </row>
        <row r="10">
          <cell r="A10">
            <v>28</v>
          </cell>
          <cell r="C10" t="str">
            <v>developing</v>
          </cell>
          <cell r="H10" t="b">
            <v>1</v>
          </cell>
          <cell r="I10" t="b">
            <v>1</v>
          </cell>
          <cell r="R10" t="b">
            <v>1</v>
          </cell>
        </row>
        <row r="11">
          <cell r="A11">
            <v>32</v>
          </cell>
          <cell r="C11" t="str">
            <v>developing</v>
          </cell>
          <cell r="G11" t="b">
            <v>1</v>
          </cell>
          <cell r="H11" t="b">
            <v>1</v>
          </cell>
          <cell r="I11" t="b">
            <v>1</v>
          </cell>
          <cell r="J11" t="b">
            <v>1</v>
          </cell>
          <cell r="N11" t="b">
            <v>1</v>
          </cell>
          <cell r="O11" t="b">
            <v>1</v>
          </cell>
          <cell r="P11" t="b">
            <v>1</v>
          </cell>
        </row>
        <row r="12">
          <cell r="A12">
            <v>51</v>
          </cell>
          <cell r="C12" t="str">
            <v>developing</v>
          </cell>
          <cell r="F12" t="b">
            <v>1</v>
          </cell>
          <cell r="L12" t="b">
            <v>1</v>
          </cell>
          <cell r="M12" t="b">
            <v>1</v>
          </cell>
          <cell r="N12" t="b">
            <v>1</v>
          </cell>
          <cell r="R12" t="b">
            <v>1</v>
          </cell>
        </row>
        <row r="13">
          <cell r="A13">
            <v>36</v>
          </cell>
          <cell r="C13" t="str">
            <v>developed</v>
          </cell>
          <cell r="F13" t="b">
            <v>1</v>
          </cell>
          <cell r="G13" t="b">
            <v>1</v>
          </cell>
          <cell r="H13" t="b">
            <v>1</v>
          </cell>
          <cell r="I13" t="b">
            <v>1</v>
          </cell>
          <cell r="J13" t="b">
            <v>1</v>
          </cell>
          <cell r="M13" t="b">
            <v>1</v>
          </cell>
          <cell r="N13" t="b">
            <v>1</v>
          </cell>
          <cell r="R13" t="b">
            <v>1</v>
          </cell>
        </row>
        <row r="14">
          <cell r="A14">
            <v>40</v>
          </cell>
          <cell r="C14" t="str">
            <v>developed</v>
          </cell>
          <cell r="E14" t="b">
            <v>1</v>
          </cell>
          <cell r="H14" t="b">
            <v>1</v>
          </cell>
          <cell r="N14" t="b">
            <v>1</v>
          </cell>
          <cell r="O14" t="b">
            <v>1</v>
          </cell>
          <cell r="R14" t="b">
            <v>1</v>
          </cell>
        </row>
        <row r="15">
          <cell r="A15">
            <v>31</v>
          </cell>
          <cell r="C15" t="str">
            <v>developing</v>
          </cell>
          <cell r="F15" t="b">
            <v>1</v>
          </cell>
          <cell r="J15" t="b">
            <v>1</v>
          </cell>
          <cell r="K15" t="b">
            <v>1</v>
          </cell>
          <cell r="L15" t="b">
            <v>1</v>
          </cell>
          <cell r="R15" t="b">
            <v>1</v>
          </cell>
        </row>
        <row r="16">
          <cell r="A16">
            <v>44</v>
          </cell>
          <cell r="C16" t="str">
            <v>developing</v>
          </cell>
          <cell r="G16" t="b">
            <v>1</v>
          </cell>
        </row>
        <row r="17">
          <cell r="A17">
            <v>48</v>
          </cell>
          <cell r="C17" t="str">
            <v>developing</v>
          </cell>
          <cell r="E17" t="b">
            <v>1</v>
          </cell>
        </row>
        <row r="18">
          <cell r="A18">
            <v>50</v>
          </cell>
          <cell r="C18" t="str">
            <v>developing</v>
          </cell>
          <cell r="F18" t="b">
            <v>1</v>
          </cell>
          <cell r="G18" t="b">
            <v>1</v>
          </cell>
          <cell r="H18" t="b">
            <v>1</v>
          </cell>
          <cell r="I18" t="b">
            <v>1</v>
          </cell>
          <cell r="M18" t="b">
            <v>1</v>
          </cell>
          <cell r="N18" t="b">
            <v>1</v>
          </cell>
          <cell r="O18" t="b">
            <v>1</v>
          </cell>
          <cell r="R18" t="b">
            <v>1</v>
          </cell>
        </row>
        <row r="19">
          <cell r="A19">
            <v>52</v>
          </cell>
          <cell r="C19" t="str">
            <v>developing</v>
          </cell>
        </row>
        <row r="20">
          <cell r="A20">
            <v>112</v>
          </cell>
          <cell r="C20" t="str">
            <v>developed</v>
          </cell>
          <cell r="E20" t="b">
            <v>1</v>
          </cell>
          <cell r="K20" t="b">
            <v>1</v>
          </cell>
          <cell r="L20" t="b">
            <v>1</v>
          </cell>
          <cell r="M20" t="b">
            <v>1</v>
          </cell>
        </row>
        <row r="21">
          <cell r="A21">
            <v>56</v>
          </cell>
          <cell r="C21" t="str">
            <v>developed</v>
          </cell>
          <cell r="E21" t="b">
            <v>1</v>
          </cell>
          <cell r="F21" t="b">
            <v>1</v>
          </cell>
          <cell r="G21" t="b">
            <v>1</v>
          </cell>
          <cell r="I21" t="b">
            <v>1</v>
          </cell>
          <cell r="J21" t="b">
            <v>1</v>
          </cell>
          <cell r="K21" t="b">
            <v>1</v>
          </cell>
          <cell r="O21" t="b">
            <v>1</v>
          </cell>
          <cell r="P21" t="b">
            <v>1</v>
          </cell>
          <cell r="Q21" t="b">
            <v>1</v>
          </cell>
        </row>
        <row r="22">
          <cell r="A22">
            <v>84</v>
          </cell>
          <cell r="C22" t="str">
            <v>developing</v>
          </cell>
          <cell r="F22" t="b">
            <v>1</v>
          </cell>
          <cell r="O22" t="b">
            <v>1</v>
          </cell>
          <cell r="P22" t="b">
            <v>1</v>
          </cell>
          <cell r="Q22" t="b">
            <v>1</v>
          </cell>
        </row>
        <row r="23">
          <cell r="A23">
            <v>204</v>
          </cell>
          <cell r="C23" t="str">
            <v>developing</v>
          </cell>
          <cell r="E23" t="b">
            <v>1</v>
          </cell>
          <cell r="F23" t="b">
            <v>1</v>
          </cell>
          <cell r="H23" t="b">
            <v>1</v>
          </cell>
          <cell r="J23" t="b">
            <v>1</v>
          </cell>
          <cell r="K23" t="b">
            <v>1</v>
          </cell>
          <cell r="L23" t="b">
            <v>1</v>
          </cell>
          <cell r="M23" t="b">
            <v>1</v>
          </cell>
          <cell r="N23" t="b">
            <v>1</v>
          </cell>
          <cell r="O23" t="b">
            <v>1</v>
          </cell>
        </row>
        <row r="24">
          <cell r="A24">
            <v>64</v>
          </cell>
          <cell r="C24" t="str">
            <v>developing</v>
          </cell>
        </row>
        <row r="25">
          <cell r="A25">
            <v>68</v>
          </cell>
          <cell r="C25" t="str">
            <v>developing</v>
          </cell>
          <cell r="E25" t="b">
            <v>1</v>
          </cell>
          <cell r="H25" t="b">
            <v>1</v>
          </cell>
          <cell r="N25" t="b">
            <v>1</v>
          </cell>
          <cell r="O25" t="b">
            <v>1</v>
          </cell>
          <cell r="P25" t="b">
            <v>1</v>
          </cell>
        </row>
        <row r="26">
          <cell r="A26">
            <v>70</v>
          </cell>
          <cell r="C26" t="str">
            <v>developed</v>
          </cell>
        </row>
        <row r="27">
          <cell r="A27">
            <v>72</v>
          </cell>
          <cell r="C27" t="str">
            <v>developing</v>
          </cell>
          <cell r="H27" t="b">
            <v>1</v>
          </cell>
          <cell r="I27" t="b">
            <v>1</v>
          </cell>
          <cell r="M27" t="b">
            <v>1</v>
          </cell>
          <cell r="N27" t="b">
            <v>1</v>
          </cell>
          <cell r="O27" t="b">
            <v>1</v>
          </cell>
          <cell r="P27" t="b">
            <v>1</v>
          </cell>
          <cell r="Q27" t="b">
            <v>1</v>
          </cell>
          <cell r="R27" t="b">
            <v>1</v>
          </cell>
        </row>
        <row r="28">
          <cell r="A28">
            <v>76</v>
          </cell>
          <cell r="C28" t="str">
            <v>developing</v>
          </cell>
          <cell r="E28" t="b">
            <v>1</v>
          </cell>
          <cell r="F28" t="b">
            <v>1</v>
          </cell>
          <cell r="G28" t="b">
            <v>1</v>
          </cell>
          <cell r="H28" t="b">
            <v>1</v>
          </cell>
          <cell r="I28" t="b">
            <v>1</v>
          </cell>
          <cell r="J28" t="b">
            <v>1</v>
          </cell>
          <cell r="L28" t="b">
            <v>1</v>
          </cell>
          <cell r="M28" t="b">
            <v>1</v>
          </cell>
          <cell r="N28" t="b">
            <v>1</v>
          </cell>
          <cell r="P28" t="b">
            <v>1</v>
          </cell>
          <cell r="Q28" t="b">
            <v>1</v>
          </cell>
          <cell r="R28" t="b">
            <v>1</v>
          </cell>
        </row>
        <row r="29">
          <cell r="A29">
            <v>96</v>
          </cell>
          <cell r="C29" t="str">
            <v>developing</v>
          </cell>
        </row>
        <row r="30">
          <cell r="A30">
            <v>100</v>
          </cell>
          <cell r="C30" t="str">
            <v>developed</v>
          </cell>
          <cell r="E30" t="b">
            <v>1</v>
          </cell>
          <cell r="N30" t="b">
            <v>1</v>
          </cell>
          <cell r="O30" t="b">
            <v>1</v>
          </cell>
          <cell r="P30" t="b">
            <v>1</v>
          </cell>
        </row>
        <row r="31">
          <cell r="A31">
            <v>854</v>
          </cell>
          <cell r="C31" t="str">
            <v>developing</v>
          </cell>
          <cell r="E31" t="b">
            <v>1</v>
          </cell>
          <cell r="H31" t="b">
            <v>1</v>
          </cell>
          <cell r="I31" t="b">
            <v>1</v>
          </cell>
          <cell r="J31" t="b">
            <v>1</v>
          </cell>
        </row>
        <row r="32">
          <cell r="A32">
            <v>108</v>
          </cell>
          <cell r="C32" t="str">
            <v>developing</v>
          </cell>
        </row>
        <row r="33">
          <cell r="A33">
            <v>132</v>
          </cell>
          <cell r="C33" t="str">
            <v>developing</v>
          </cell>
          <cell r="P33" t="b">
            <v>1</v>
          </cell>
          <cell r="Q33" t="b">
            <v>1</v>
          </cell>
          <cell r="R33" t="b">
            <v>1</v>
          </cell>
        </row>
        <row r="34">
          <cell r="A34">
            <v>116</v>
          </cell>
          <cell r="C34" t="str">
            <v>developing</v>
          </cell>
          <cell r="L34" t="b">
            <v>1</v>
          </cell>
        </row>
        <row r="35">
          <cell r="A35">
            <v>120</v>
          </cell>
          <cell r="C35" t="str">
            <v>developing</v>
          </cell>
          <cell r="E35" t="b">
            <v>1</v>
          </cell>
          <cell r="G35" t="b">
            <v>1</v>
          </cell>
          <cell r="J35" t="b">
            <v>1</v>
          </cell>
          <cell r="K35" t="b">
            <v>1</v>
          </cell>
          <cell r="L35" t="b">
            <v>1</v>
          </cell>
          <cell r="P35" t="b">
            <v>1</v>
          </cell>
          <cell r="Q35" t="b">
            <v>1</v>
          </cell>
          <cell r="R35" t="b">
            <v>1</v>
          </cell>
        </row>
        <row r="36">
          <cell r="A36">
            <v>124</v>
          </cell>
          <cell r="C36" t="str">
            <v>developed</v>
          </cell>
          <cell r="E36" t="b">
            <v>1</v>
          </cell>
          <cell r="F36" t="b">
            <v>1</v>
          </cell>
          <cell r="G36" t="b">
            <v>1</v>
          </cell>
          <cell r="K36" t="b">
            <v>1</v>
          </cell>
          <cell r="L36" t="b">
            <v>1</v>
          </cell>
          <cell r="M36" t="b">
            <v>1</v>
          </cell>
          <cell r="N36" t="b">
            <v>1</v>
          </cell>
          <cell r="O36" t="b">
            <v>1</v>
          </cell>
          <cell r="P36" t="b">
            <v>1</v>
          </cell>
          <cell r="Q36" t="b">
            <v>1</v>
          </cell>
          <cell r="R36" t="b">
            <v>1</v>
          </cell>
        </row>
        <row r="37">
          <cell r="A37">
            <v>140</v>
          </cell>
          <cell r="C37" t="str">
            <v>developing</v>
          </cell>
        </row>
        <row r="38">
          <cell r="A38">
            <v>148</v>
          </cell>
          <cell r="C38" t="str">
            <v>developing</v>
          </cell>
          <cell r="F38" t="b">
            <v>1</v>
          </cell>
          <cell r="J38" t="b">
            <v>1</v>
          </cell>
          <cell r="K38" t="b">
            <v>1</v>
          </cell>
          <cell r="L38" t="b">
            <v>1</v>
          </cell>
        </row>
        <row r="39">
          <cell r="A39">
            <v>152</v>
          </cell>
          <cell r="C39" t="str">
            <v>developing</v>
          </cell>
          <cell r="G39" t="b">
            <v>1</v>
          </cell>
          <cell r="I39" t="b">
            <v>1</v>
          </cell>
          <cell r="J39" t="b">
            <v>1</v>
          </cell>
          <cell r="K39" t="b">
            <v>1</v>
          </cell>
          <cell r="O39" t="b">
            <v>1</v>
          </cell>
          <cell r="P39" t="b">
            <v>1</v>
          </cell>
          <cell r="Q39" t="b">
            <v>1</v>
          </cell>
        </row>
        <row r="40">
          <cell r="A40">
            <v>156</v>
          </cell>
          <cell r="C40" t="str">
            <v>developing</v>
          </cell>
          <cell r="E40" t="b">
            <v>1</v>
          </cell>
          <cell r="F40" t="b">
            <v>1</v>
          </cell>
          <cell r="G40" t="b">
            <v>1</v>
          </cell>
          <cell r="H40" t="b">
            <v>1</v>
          </cell>
          <cell r="I40" t="b">
            <v>1</v>
          </cell>
          <cell r="J40" t="b">
            <v>1</v>
          </cell>
          <cell r="K40" t="b">
            <v>1</v>
          </cell>
          <cell r="L40" t="b">
            <v>1</v>
          </cell>
          <cell r="M40" t="b">
            <v>1</v>
          </cell>
          <cell r="N40" t="b">
            <v>1</v>
          </cell>
          <cell r="O40" t="b">
            <v>1</v>
          </cell>
          <cell r="P40" t="b">
            <v>1</v>
          </cell>
          <cell r="Q40" t="b">
            <v>1</v>
          </cell>
          <cell r="R40" t="b">
            <v>1</v>
          </cell>
        </row>
        <row r="41">
          <cell r="A41">
            <v>170</v>
          </cell>
          <cell r="C41" t="str">
            <v>developing</v>
          </cell>
          <cell r="E41" t="b">
            <v>1</v>
          </cell>
          <cell r="F41" t="b">
            <v>1</v>
          </cell>
          <cell r="H41" t="b">
            <v>1</v>
          </cell>
          <cell r="J41" t="b">
            <v>1</v>
          </cell>
          <cell r="K41" t="b">
            <v>1</v>
          </cell>
          <cell r="L41" t="b">
            <v>1</v>
          </cell>
          <cell r="M41" t="b">
            <v>1</v>
          </cell>
          <cell r="N41" t="b">
            <v>1</v>
          </cell>
          <cell r="O41" t="b">
            <v>1</v>
          </cell>
          <cell r="P41" t="b">
            <v>1</v>
          </cell>
          <cell r="Q41" t="b">
            <v>1</v>
          </cell>
          <cell r="R41" t="b">
            <v>1</v>
          </cell>
        </row>
        <row r="42">
          <cell r="A42">
            <v>174</v>
          </cell>
          <cell r="C42" t="str">
            <v>developing</v>
          </cell>
          <cell r="E42" t="b">
            <v>1</v>
          </cell>
          <cell r="G42" t="b">
            <v>1</v>
          </cell>
        </row>
        <row r="43">
          <cell r="A43">
            <v>178</v>
          </cell>
          <cell r="C43" t="str">
            <v>developing</v>
          </cell>
          <cell r="F43" t="b">
            <v>1</v>
          </cell>
          <cell r="G43" t="b">
            <v>1</v>
          </cell>
          <cell r="H43" t="b">
            <v>1</v>
          </cell>
          <cell r="I43" t="b">
            <v>1</v>
          </cell>
          <cell r="M43" t="b">
            <v>1</v>
          </cell>
          <cell r="N43" t="b">
            <v>1</v>
          </cell>
          <cell r="O43" t="b">
            <v>1</v>
          </cell>
        </row>
        <row r="44">
          <cell r="A44">
            <v>188</v>
          </cell>
          <cell r="C44" t="str">
            <v>developing</v>
          </cell>
          <cell r="E44" t="b">
            <v>1</v>
          </cell>
          <cell r="F44" t="b">
            <v>1</v>
          </cell>
          <cell r="P44" t="b">
            <v>1</v>
          </cell>
          <cell r="Q44" t="b">
            <v>1</v>
          </cell>
          <cell r="R44" t="b">
            <v>1</v>
          </cell>
        </row>
        <row r="45">
          <cell r="A45">
            <v>384</v>
          </cell>
          <cell r="C45" t="str">
            <v>developing</v>
          </cell>
          <cell r="G45" t="b">
            <v>1</v>
          </cell>
          <cell r="O45" t="b">
            <v>1</v>
          </cell>
          <cell r="P45" t="b">
            <v>1</v>
          </cell>
          <cell r="Q45" t="b">
            <v>1</v>
          </cell>
          <cell r="R45" t="b">
            <v>1</v>
          </cell>
        </row>
        <row r="46">
          <cell r="A46">
            <v>191</v>
          </cell>
          <cell r="C46" t="str">
            <v>developed</v>
          </cell>
          <cell r="E46" t="b">
            <v>1</v>
          </cell>
          <cell r="H46" t="b">
            <v>1</v>
          </cell>
          <cell r="O46" t="b">
            <v>1</v>
          </cell>
          <cell r="P46" t="b">
            <v>1</v>
          </cell>
          <cell r="Q46" t="b">
            <v>1</v>
          </cell>
        </row>
        <row r="47">
          <cell r="A47">
            <v>192</v>
          </cell>
          <cell r="C47" t="str">
            <v>developing</v>
          </cell>
          <cell r="E47" t="b">
            <v>1</v>
          </cell>
          <cell r="F47" t="b">
            <v>1</v>
          </cell>
        </row>
        <row r="48">
          <cell r="A48">
            <v>196</v>
          </cell>
          <cell r="C48" t="str">
            <v>developed</v>
          </cell>
        </row>
        <row r="49">
          <cell r="A49">
            <v>203</v>
          </cell>
          <cell r="C49" t="str">
            <v>developed</v>
          </cell>
          <cell r="E49" t="b">
            <v>1</v>
          </cell>
          <cell r="I49" t="b">
            <v>1</v>
          </cell>
          <cell r="J49" t="b">
            <v>1</v>
          </cell>
          <cell r="K49" t="b">
            <v>1</v>
          </cell>
          <cell r="O49" t="b">
            <v>1</v>
          </cell>
          <cell r="P49" t="b">
            <v>1</v>
          </cell>
          <cell r="Q49" t="b">
            <v>1</v>
          </cell>
        </row>
        <row r="50">
          <cell r="A50">
            <v>408</v>
          </cell>
          <cell r="C50" t="str">
            <v>developing</v>
          </cell>
          <cell r="H50" t="b">
            <v>1</v>
          </cell>
        </row>
        <row r="51">
          <cell r="A51">
            <v>180</v>
          </cell>
          <cell r="C51" t="str">
            <v>developing</v>
          </cell>
          <cell r="E51" t="b">
            <v>1</v>
          </cell>
          <cell r="F51" t="b">
            <v>1</v>
          </cell>
          <cell r="H51" t="b">
            <v>1</v>
          </cell>
          <cell r="I51" t="b">
            <v>1</v>
          </cell>
        </row>
        <row r="52">
          <cell r="A52">
            <v>208</v>
          </cell>
          <cell r="C52" t="str">
            <v>developed</v>
          </cell>
          <cell r="E52" t="b">
            <v>1</v>
          </cell>
          <cell r="F52" t="b">
            <v>1</v>
          </cell>
          <cell r="J52" t="b">
            <v>1</v>
          </cell>
          <cell r="K52" t="b">
            <v>1</v>
          </cell>
          <cell r="L52" t="b">
            <v>1</v>
          </cell>
          <cell r="O52" t="b">
            <v>1</v>
          </cell>
          <cell r="P52" t="b">
            <v>1</v>
          </cell>
          <cell r="Q52" t="b">
            <v>1</v>
          </cell>
        </row>
        <row r="53">
          <cell r="A53">
            <v>262</v>
          </cell>
          <cell r="C53" t="str">
            <v>developing</v>
          </cell>
          <cell r="R53" t="b">
            <v>1</v>
          </cell>
        </row>
        <row r="54">
          <cell r="A54">
            <v>212</v>
          </cell>
          <cell r="C54" t="str">
            <v>developing</v>
          </cell>
        </row>
        <row r="55">
          <cell r="A55">
            <v>214</v>
          </cell>
          <cell r="C55" t="str">
            <v>developing</v>
          </cell>
          <cell r="R55" t="b">
            <v>1</v>
          </cell>
        </row>
        <row r="56">
          <cell r="A56">
            <v>218</v>
          </cell>
          <cell r="C56" t="str">
            <v>developing</v>
          </cell>
          <cell r="F56" t="b">
            <v>1</v>
          </cell>
          <cell r="K56" t="b">
            <v>1</v>
          </cell>
          <cell r="L56" t="b">
            <v>1</v>
          </cell>
          <cell r="M56" t="b">
            <v>1</v>
          </cell>
        </row>
        <row r="57">
          <cell r="A57">
            <v>818</v>
          </cell>
          <cell r="C57" t="str">
            <v>developing</v>
          </cell>
          <cell r="G57" t="b">
            <v>1</v>
          </cell>
          <cell r="L57" t="b">
            <v>1</v>
          </cell>
          <cell r="M57" t="b">
            <v>1</v>
          </cell>
          <cell r="N57" t="b">
            <v>1</v>
          </cell>
        </row>
        <row r="58">
          <cell r="A58">
            <v>222</v>
          </cell>
          <cell r="C58" t="str">
            <v>developing</v>
          </cell>
          <cell r="K58" t="b">
            <v>1</v>
          </cell>
          <cell r="L58" t="b">
            <v>1</v>
          </cell>
          <cell r="M58" t="b">
            <v>1</v>
          </cell>
        </row>
        <row r="59">
          <cell r="A59">
            <v>226</v>
          </cell>
          <cell r="C59" t="str">
            <v>developing</v>
          </cell>
          <cell r="P59" t="b">
            <v>1</v>
          </cell>
          <cell r="Q59" t="b">
            <v>1</v>
          </cell>
          <cell r="R59" t="b">
            <v>1</v>
          </cell>
        </row>
        <row r="60">
          <cell r="A60">
            <v>232</v>
          </cell>
          <cell r="C60" t="str">
            <v>developing</v>
          </cell>
        </row>
        <row r="61">
          <cell r="A61">
            <v>233</v>
          </cell>
          <cell r="C61" t="str">
            <v>developed</v>
          </cell>
          <cell r="G61" t="b">
            <v>1</v>
          </cell>
          <cell r="H61" t="b">
            <v>1</v>
          </cell>
          <cell r="I61" t="b">
            <v>1</v>
          </cell>
          <cell r="J61" t="b">
            <v>1</v>
          </cell>
        </row>
        <row r="62">
          <cell r="A62">
            <v>748</v>
          </cell>
          <cell r="C62" t="str">
            <v>developing</v>
          </cell>
          <cell r="J62" t="b">
            <v>1</v>
          </cell>
          <cell r="K62" t="b">
            <v>1</v>
          </cell>
          <cell r="L62" t="b">
            <v>1</v>
          </cell>
          <cell r="O62" t="b">
            <v>1</v>
          </cell>
          <cell r="P62" t="b">
            <v>1</v>
          </cell>
          <cell r="Q62" t="b">
            <v>1</v>
          </cell>
        </row>
        <row r="63">
          <cell r="A63">
            <v>231</v>
          </cell>
          <cell r="C63" t="str">
            <v>developing</v>
          </cell>
          <cell r="L63" t="b">
            <v>1</v>
          </cell>
          <cell r="M63" t="b">
            <v>1</v>
          </cell>
          <cell r="N63" t="b">
            <v>1</v>
          </cell>
        </row>
        <row r="64">
          <cell r="A64">
            <v>242</v>
          </cell>
          <cell r="C64" t="str">
            <v>developing</v>
          </cell>
          <cell r="E64" t="b">
            <v>1</v>
          </cell>
        </row>
        <row r="65">
          <cell r="A65">
            <v>246</v>
          </cell>
          <cell r="C65" t="str">
            <v>developed</v>
          </cell>
          <cell r="G65" t="b">
            <v>1</v>
          </cell>
          <cell r="H65" t="b">
            <v>1</v>
          </cell>
          <cell r="I65" t="b">
            <v>1</v>
          </cell>
          <cell r="M65" t="b">
            <v>1</v>
          </cell>
          <cell r="N65" t="b">
            <v>1</v>
          </cell>
          <cell r="O65" t="b">
            <v>1</v>
          </cell>
          <cell r="R65" t="b">
            <v>1</v>
          </cell>
        </row>
        <row r="66">
          <cell r="A66">
            <v>250</v>
          </cell>
          <cell r="C66" t="str">
            <v>developed</v>
          </cell>
          <cell r="E66" t="b">
            <v>1</v>
          </cell>
          <cell r="F66" t="b">
            <v>1</v>
          </cell>
          <cell r="G66" t="b">
            <v>1</v>
          </cell>
          <cell r="H66" t="b">
            <v>1</v>
          </cell>
          <cell r="I66" t="b">
            <v>1</v>
          </cell>
          <cell r="J66" t="b">
            <v>1</v>
          </cell>
          <cell r="K66" t="b">
            <v>1</v>
          </cell>
          <cell r="L66" t="b">
            <v>1</v>
          </cell>
          <cell r="M66" t="b">
            <v>1</v>
          </cell>
          <cell r="N66" t="b">
            <v>1</v>
          </cell>
          <cell r="O66" t="b">
            <v>1</v>
          </cell>
          <cell r="P66" t="b">
            <v>1</v>
          </cell>
          <cell r="Q66" t="b">
            <v>1</v>
          </cell>
          <cell r="R66" t="b">
            <v>1</v>
          </cell>
        </row>
        <row r="67">
          <cell r="A67">
            <v>266</v>
          </cell>
          <cell r="C67" t="str">
            <v>developing</v>
          </cell>
          <cell r="M67" t="b">
            <v>1</v>
          </cell>
          <cell r="N67" t="b">
            <v>1</v>
          </cell>
          <cell r="O67" t="b">
            <v>1</v>
          </cell>
        </row>
        <row r="68">
          <cell r="A68">
            <v>270</v>
          </cell>
          <cell r="C68" t="str">
            <v>developing</v>
          </cell>
        </row>
        <row r="69">
          <cell r="A69">
            <v>268</v>
          </cell>
          <cell r="C69" t="str">
            <v>developing</v>
          </cell>
          <cell r="H69" t="b">
            <v>1</v>
          </cell>
          <cell r="I69" t="b">
            <v>1</v>
          </cell>
        </row>
        <row r="70">
          <cell r="A70">
            <v>276</v>
          </cell>
          <cell r="C70" t="str">
            <v>developed</v>
          </cell>
          <cell r="E70" t="b">
            <v>1</v>
          </cell>
          <cell r="F70" t="b">
            <v>1</v>
          </cell>
          <cell r="G70" t="b">
            <v>1</v>
          </cell>
          <cell r="H70" t="b">
            <v>1</v>
          </cell>
          <cell r="I70" t="b">
            <v>1</v>
          </cell>
          <cell r="J70" t="b">
            <v>1</v>
          </cell>
          <cell r="K70" t="b">
            <v>1</v>
          </cell>
          <cell r="L70" t="b">
            <v>1</v>
          </cell>
          <cell r="M70" t="b">
            <v>1</v>
          </cell>
          <cell r="N70" t="b">
            <v>1</v>
          </cell>
          <cell r="Q70" t="b">
            <v>1</v>
          </cell>
        </row>
        <row r="71">
          <cell r="A71">
            <v>288</v>
          </cell>
          <cell r="C71" t="str">
            <v>developing</v>
          </cell>
          <cell r="G71" t="b">
            <v>1</v>
          </cell>
          <cell r="H71" t="b">
            <v>1</v>
          </cell>
          <cell r="I71" t="b">
            <v>1</v>
          </cell>
          <cell r="J71" t="b">
            <v>1</v>
          </cell>
          <cell r="K71" t="b">
            <v>1</v>
          </cell>
          <cell r="L71" t="b">
            <v>1</v>
          </cell>
          <cell r="M71" t="b">
            <v>1</v>
          </cell>
        </row>
        <row r="72">
          <cell r="A72">
            <v>300</v>
          </cell>
          <cell r="C72" t="str">
            <v>developed</v>
          </cell>
          <cell r="E72" t="b">
            <v>1</v>
          </cell>
          <cell r="H72" t="b">
            <v>1</v>
          </cell>
          <cell r="I72" t="b">
            <v>1</v>
          </cell>
          <cell r="J72" t="b">
            <v>1</v>
          </cell>
          <cell r="O72" t="b">
            <v>1</v>
          </cell>
          <cell r="P72" t="b">
            <v>1</v>
          </cell>
        </row>
        <row r="73">
          <cell r="A73">
            <v>308</v>
          </cell>
          <cell r="C73" t="str">
            <v>developing</v>
          </cell>
        </row>
        <row r="74">
          <cell r="A74">
            <v>320</v>
          </cell>
          <cell r="C74" t="str">
            <v>developing</v>
          </cell>
          <cell r="G74" t="b">
            <v>1</v>
          </cell>
          <cell r="H74" t="b">
            <v>1</v>
          </cell>
          <cell r="I74" t="b">
            <v>1</v>
          </cell>
          <cell r="N74" t="b">
            <v>1</v>
          </cell>
          <cell r="O74" t="b">
            <v>1</v>
          </cell>
          <cell r="P74" t="b">
            <v>1</v>
          </cell>
        </row>
        <row r="75">
          <cell r="A75">
            <v>324</v>
          </cell>
          <cell r="C75" t="str">
            <v>developing</v>
          </cell>
          <cell r="F75" t="b">
            <v>1</v>
          </cell>
        </row>
        <row r="76">
          <cell r="A76">
            <v>624</v>
          </cell>
          <cell r="C76" t="str">
            <v>developing</v>
          </cell>
          <cell r="E76" t="b">
            <v>1</v>
          </cell>
          <cell r="G76" t="b">
            <v>1</v>
          </cell>
        </row>
        <row r="77">
          <cell r="A77">
            <v>328</v>
          </cell>
          <cell r="C77" t="str">
            <v>developing</v>
          </cell>
          <cell r="I77" t="b">
            <v>1</v>
          </cell>
          <cell r="J77" t="b">
            <v>1</v>
          </cell>
          <cell r="K77" t="b">
            <v>1</v>
          </cell>
        </row>
        <row r="78">
          <cell r="A78">
            <v>332</v>
          </cell>
          <cell r="C78" t="str">
            <v>developing</v>
          </cell>
          <cell r="H78" t="b">
            <v>1</v>
          </cell>
          <cell r="Q78" t="b">
            <v>1</v>
          </cell>
          <cell r="R78" t="b">
            <v>1</v>
          </cell>
        </row>
        <row r="79">
          <cell r="A79">
            <v>340</v>
          </cell>
          <cell r="C79" t="str">
            <v>developing</v>
          </cell>
          <cell r="E79" t="b">
            <v>1</v>
          </cell>
          <cell r="H79" t="b">
            <v>1</v>
          </cell>
          <cell r="I79" t="b">
            <v>1</v>
          </cell>
          <cell r="J79" t="b">
            <v>1</v>
          </cell>
        </row>
        <row r="80">
          <cell r="A80">
            <v>348</v>
          </cell>
          <cell r="C80" t="str">
            <v>developed</v>
          </cell>
        </row>
        <row r="81">
          <cell r="A81">
            <v>352</v>
          </cell>
          <cell r="C81" t="str">
            <v>developed</v>
          </cell>
          <cell r="F81" t="b">
            <v>1</v>
          </cell>
        </row>
        <row r="82">
          <cell r="A82">
            <v>356</v>
          </cell>
          <cell r="C82" t="str">
            <v>developing</v>
          </cell>
          <cell r="E82" t="b">
            <v>1</v>
          </cell>
          <cell r="F82" t="b">
            <v>1</v>
          </cell>
          <cell r="G82" t="b">
            <v>1</v>
          </cell>
          <cell r="H82" t="b">
            <v>1</v>
          </cell>
          <cell r="I82" t="b">
            <v>1</v>
          </cell>
          <cell r="J82" t="b">
            <v>1</v>
          </cell>
          <cell r="K82" t="b">
            <v>1</v>
          </cell>
          <cell r="L82" t="b">
            <v>1</v>
          </cell>
          <cell r="M82" t="b">
            <v>1</v>
          </cell>
          <cell r="O82" t="b">
            <v>1</v>
          </cell>
          <cell r="P82" t="b">
            <v>1</v>
          </cell>
          <cell r="Q82" t="b">
            <v>1</v>
          </cell>
        </row>
        <row r="83">
          <cell r="A83">
            <v>360</v>
          </cell>
          <cell r="C83" t="str">
            <v>developing</v>
          </cell>
          <cell r="E83" t="b">
            <v>1</v>
          </cell>
          <cell r="F83" t="b">
            <v>1</v>
          </cell>
          <cell r="N83" t="b">
            <v>1</v>
          </cell>
          <cell r="O83" t="b">
            <v>1</v>
          </cell>
          <cell r="P83" t="b">
            <v>1</v>
          </cell>
        </row>
        <row r="84">
          <cell r="A84">
            <v>364</v>
          </cell>
          <cell r="C84" t="str">
            <v>developing</v>
          </cell>
          <cell r="L84" t="b">
            <v>1</v>
          </cell>
          <cell r="M84" t="b">
            <v>1</v>
          </cell>
          <cell r="N84" t="b">
            <v>1</v>
          </cell>
        </row>
        <row r="85">
          <cell r="A85">
            <v>368</v>
          </cell>
          <cell r="C85" t="str">
            <v>developing</v>
          </cell>
          <cell r="G85" t="b">
            <v>1</v>
          </cell>
          <cell r="I85" t="b">
            <v>1</v>
          </cell>
          <cell r="J85" t="b">
            <v>1</v>
          </cell>
          <cell r="K85" t="b">
            <v>1</v>
          </cell>
        </row>
        <row r="86">
          <cell r="A86">
            <v>372</v>
          </cell>
          <cell r="C86" t="str">
            <v>developed</v>
          </cell>
          <cell r="F86" t="b">
            <v>1</v>
          </cell>
          <cell r="I86" t="b">
            <v>1</v>
          </cell>
          <cell r="J86" t="b">
            <v>1</v>
          </cell>
          <cell r="K86" t="b">
            <v>1</v>
          </cell>
          <cell r="L86" t="b">
            <v>1</v>
          </cell>
          <cell r="M86" t="b">
            <v>1</v>
          </cell>
        </row>
        <row r="87">
          <cell r="A87">
            <v>376</v>
          </cell>
          <cell r="C87" t="str">
            <v>developed</v>
          </cell>
          <cell r="O87" t="b">
            <v>1</v>
          </cell>
          <cell r="P87" t="b">
            <v>1</v>
          </cell>
        </row>
        <row r="88">
          <cell r="A88">
            <v>380</v>
          </cell>
          <cell r="C88" t="str">
            <v>developed</v>
          </cell>
          <cell r="E88" t="b">
            <v>1</v>
          </cell>
          <cell r="F88" t="b">
            <v>1</v>
          </cell>
          <cell r="G88" t="b">
            <v>1</v>
          </cell>
          <cell r="H88" t="b">
            <v>1</v>
          </cell>
          <cell r="I88" t="b">
            <v>1</v>
          </cell>
          <cell r="J88" t="b">
            <v>1</v>
          </cell>
          <cell r="K88" t="b">
            <v>1</v>
          </cell>
          <cell r="O88" t="b">
            <v>1</v>
          </cell>
          <cell r="P88" t="b">
            <v>1</v>
          </cell>
          <cell r="Q88" t="b">
            <v>1</v>
          </cell>
          <cell r="R88" t="b">
            <v>1</v>
          </cell>
        </row>
        <row r="89">
          <cell r="A89">
            <v>388</v>
          </cell>
          <cell r="C89" t="str">
            <v>developing</v>
          </cell>
          <cell r="F89" t="b">
            <v>1</v>
          </cell>
          <cell r="L89" t="b">
            <v>1</v>
          </cell>
          <cell r="M89" t="b">
            <v>1</v>
          </cell>
          <cell r="N89" t="b">
            <v>1</v>
          </cell>
        </row>
        <row r="90">
          <cell r="A90">
            <v>392</v>
          </cell>
          <cell r="C90" t="str">
            <v>developed</v>
          </cell>
          <cell r="E90" t="b">
            <v>1</v>
          </cell>
          <cell r="F90" t="b">
            <v>1</v>
          </cell>
          <cell r="G90" t="b">
            <v>1</v>
          </cell>
          <cell r="H90" t="b">
            <v>1</v>
          </cell>
          <cell r="I90" t="b">
            <v>1</v>
          </cell>
          <cell r="J90" t="b">
            <v>1</v>
          </cell>
          <cell r="K90" t="b">
            <v>1</v>
          </cell>
          <cell r="L90" t="b">
            <v>1</v>
          </cell>
          <cell r="M90" t="b">
            <v>1</v>
          </cell>
          <cell r="N90" t="b">
            <v>1</v>
          </cell>
          <cell r="O90" t="b">
            <v>1</v>
          </cell>
          <cell r="P90" t="b">
            <v>1</v>
          </cell>
          <cell r="Q90" t="b">
            <v>1</v>
          </cell>
          <cell r="R90" t="b">
            <v>1</v>
          </cell>
        </row>
        <row r="91">
          <cell r="A91">
            <v>400</v>
          </cell>
          <cell r="C91" t="str">
            <v>developing</v>
          </cell>
        </row>
        <row r="92">
          <cell r="A92">
            <v>398</v>
          </cell>
          <cell r="C92" t="str">
            <v>developing</v>
          </cell>
          <cell r="H92" t="b">
            <v>1</v>
          </cell>
          <cell r="I92" t="b">
            <v>1</v>
          </cell>
          <cell r="O92" t="b">
            <v>1</v>
          </cell>
          <cell r="P92" t="b">
            <v>1</v>
          </cell>
          <cell r="Q92" t="b">
            <v>1</v>
          </cell>
        </row>
        <row r="93">
          <cell r="A93">
            <v>404</v>
          </cell>
          <cell r="C93" t="str">
            <v>developing</v>
          </cell>
          <cell r="F93" t="b">
            <v>1</v>
          </cell>
          <cell r="L93" t="b">
            <v>1</v>
          </cell>
          <cell r="M93" t="b">
            <v>1</v>
          </cell>
          <cell r="N93" t="b">
            <v>1</v>
          </cell>
          <cell r="Q93" t="b">
            <v>1</v>
          </cell>
          <cell r="R93" t="b">
            <v>1</v>
          </cell>
        </row>
        <row r="94">
          <cell r="A94">
            <v>296</v>
          </cell>
          <cell r="C94" t="str">
            <v>developing</v>
          </cell>
        </row>
        <row r="95">
          <cell r="A95">
            <v>414</v>
          </cell>
          <cell r="C95" t="str">
            <v>developing</v>
          </cell>
          <cell r="H95" t="b">
            <v>1</v>
          </cell>
        </row>
        <row r="96">
          <cell r="A96">
            <v>417</v>
          </cell>
          <cell r="C96" t="str">
            <v>developing</v>
          </cell>
          <cell r="H96" t="b">
            <v>1</v>
          </cell>
        </row>
        <row r="97">
          <cell r="A97">
            <v>418</v>
          </cell>
          <cell r="C97" t="str">
            <v>developing</v>
          </cell>
          <cell r="P97" t="b">
            <v>1</v>
          </cell>
          <cell r="Q97" t="b">
            <v>1</v>
          </cell>
          <cell r="R97" t="b">
            <v>1</v>
          </cell>
        </row>
        <row r="98">
          <cell r="A98">
            <v>428</v>
          </cell>
          <cell r="C98" t="str">
            <v>developed</v>
          </cell>
          <cell r="M98" t="b">
            <v>1</v>
          </cell>
          <cell r="N98" t="b">
            <v>1</v>
          </cell>
          <cell r="O98" t="b">
            <v>1</v>
          </cell>
        </row>
        <row r="99">
          <cell r="A99">
            <v>422</v>
          </cell>
          <cell r="C99" t="str">
            <v>developing</v>
          </cell>
          <cell r="I99" t="b">
            <v>1</v>
          </cell>
          <cell r="J99" t="b">
            <v>1</v>
          </cell>
          <cell r="K99" t="b">
            <v>1</v>
          </cell>
        </row>
        <row r="100">
          <cell r="A100">
            <v>426</v>
          </cell>
          <cell r="C100" t="str">
            <v>developing</v>
          </cell>
          <cell r="E100" t="b">
            <v>1</v>
          </cell>
        </row>
        <row r="101">
          <cell r="A101">
            <v>430</v>
          </cell>
          <cell r="C101" t="str">
            <v>developing</v>
          </cell>
          <cell r="N101" t="b">
            <v>1</v>
          </cell>
          <cell r="O101" t="b">
            <v>1</v>
          </cell>
          <cell r="P101" t="b">
            <v>1</v>
          </cell>
        </row>
        <row r="102">
          <cell r="A102">
            <v>434</v>
          </cell>
          <cell r="C102" t="str">
            <v>developing</v>
          </cell>
          <cell r="N102" t="b">
            <v>1</v>
          </cell>
          <cell r="O102" t="b">
            <v>1</v>
          </cell>
          <cell r="P102" t="b">
            <v>1</v>
          </cell>
        </row>
        <row r="103">
          <cell r="A103">
            <v>438</v>
          </cell>
          <cell r="C103" t="str">
            <v>developed</v>
          </cell>
          <cell r="G103" t="b">
            <v>1</v>
          </cell>
          <cell r="P103" t="b">
            <v>1</v>
          </cell>
          <cell r="Q103" t="b">
            <v>1</v>
          </cell>
          <cell r="R103" t="b">
            <v>1</v>
          </cell>
        </row>
        <row r="104">
          <cell r="A104">
            <v>440</v>
          </cell>
          <cell r="C104" t="str">
            <v>developed</v>
          </cell>
          <cell r="F104" t="b">
            <v>1</v>
          </cell>
        </row>
        <row r="105">
          <cell r="A105">
            <v>442</v>
          </cell>
          <cell r="C105" t="str">
            <v>developed</v>
          </cell>
          <cell r="L105" t="b">
            <v>1</v>
          </cell>
          <cell r="M105" t="b">
            <v>1</v>
          </cell>
          <cell r="N105" t="b">
            <v>1</v>
          </cell>
        </row>
        <row r="106">
          <cell r="A106">
            <v>450</v>
          </cell>
          <cell r="C106" t="str">
            <v>developing</v>
          </cell>
          <cell r="N106" t="b">
            <v>1</v>
          </cell>
          <cell r="O106" t="b">
            <v>1</v>
          </cell>
          <cell r="P106" t="b">
            <v>1</v>
          </cell>
        </row>
        <row r="107">
          <cell r="A107">
            <v>454</v>
          </cell>
          <cell r="C107" t="str">
            <v>developing</v>
          </cell>
          <cell r="K107" t="b">
            <v>1</v>
          </cell>
          <cell r="L107" t="b">
            <v>1</v>
          </cell>
          <cell r="M107" t="b">
            <v>1</v>
          </cell>
        </row>
        <row r="108">
          <cell r="A108">
            <v>458</v>
          </cell>
          <cell r="C108" t="str">
            <v>developing</v>
          </cell>
          <cell r="F108" t="b">
            <v>1</v>
          </cell>
          <cell r="G108" t="b">
            <v>1</v>
          </cell>
        </row>
        <row r="109">
          <cell r="A109">
            <v>462</v>
          </cell>
          <cell r="C109" t="str">
            <v>developing</v>
          </cell>
        </row>
        <row r="110">
          <cell r="A110">
            <v>466</v>
          </cell>
          <cell r="C110" t="str">
            <v>developing</v>
          </cell>
          <cell r="L110" t="b">
            <v>1</v>
          </cell>
          <cell r="M110" t="b">
            <v>1</v>
          </cell>
          <cell r="N110" t="b">
            <v>1</v>
          </cell>
        </row>
        <row r="111">
          <cell r="A111">
            <v>470</v>
          </cell>
          <cell r="C111" t="str">
            <v>developed</v>
          </cell>
          <cell r="G111" t="b">
            <v>1</v>
          </cell>
          <cell r="L111" t="b">
            <v>1</v>
          </cell>
          <cell r="M111" t="b">
            <v>1</v>
          </cell>
        </row>
        <row r="112">
          <cell r="A112">
            <v>584</v>
          </cell>
          <cell r="C112" t="str">
            <v>developing</v>
          </cell>
        </row>
        <row r="113">
          <cell r="A113">
            <v>478</v>
          </cell>
          <cell r="C113" t="str">
            <v>developing</v>
          </cell>
          <cell r="H113" t="b">
            <v>1</v>
          </cell>
          <cell r="I113" t="b">
            <v>1</v>
          </cell>
          <cell r="J113" t="b">
            <v>1</v>
          </cell>
          <cell r="Q113" t="b">
            <v>1</v>
          </cell>
          <cell r="R113" t="b">
            <v>1</v>
          </cell>
        </row>
        <row r="114">
          <cell r="A114">
            <v>480</v>
          </cell>
          <cell r="C114" t="str">
            <v>developing</v>
          </cell>
          <cell r="E114" t="b">
            <v>1</v>
          </cell>
          <cell r="F114" t="b">
            <v>1</v>
          </cell>
          <cell r="G114" t="b">
            <v>1</v>
          </cell>
          <cell r="H114" t="b">
            <v>1</v>
          </cell>
          <cell r="O114" t="b">
            <v>1</v>
          </cell>
          <cell r="P114" t="b">
            <v>1</v>
          </cell>
          <cell r="Q114" t="b">
            <v>1</v>
          </cell>
        </row>
        <row r="115">
          <cell r="A115">
            <v>484</v>
          </cell>
          <cell r="C115" t="str">
            <v>developing</v>
          </cell>
          <cell r="E115" t="b">
            <v>1</v>
          </cell>
          <cell r="F115" t="b">
            <v>1</v>
          </cell>
          <cell r="K115" t="b">
            <v>1</v>
          </cell>
          <cell r="L115" t="b">
            <v>1</v>
          </cell>
          <cell r="M115" t="b">
            <v>1</v>
          </cell>
          <cell r="N115" t="b">
            <v>1</v>
          </cell>
          <cell r="O115" t="b">
            <v>1</v>
          </cell>
          <cell r="P115" t="b">
            <v>1</v>
          </cell>
          <cell r="R115" t="b">
            <v>1</v>
          </cell>
        </row>
        <row r="116">
          <cell r="A116">
            <v>583</v>
          </cell>
          <cell r="C116" t="str">
            <v>developing</v>
          </cell>
        </row>
        <row r="117">
          <cell r="A117">
            <v>492</v>
          </cell>
          <cell r="C117" t="str">
            <v>developed</v>
          </cell>
        </row>
        <row r="118">
          <cell r="A118">
            <v>496</v>
          </cell>
          <cell r="C118" t="str">
            <v>developing</v>
          </cell>
          <cell r="G118" t="b">
            <v>1</v>
          </cell>
        </row>
        <row r="119">
          <cell r="A119">
            <v>499</v>
          </cell>
          <cell r="C119" t="str">
            <v>developed</v>
          </cell>
          <cell r="M119" t="b">
            <v>1</v>
          </cell>
          <cell r="N119" t="b">
            <v>1</v>
          </cell>
          <cell r="O119" t="b">
            <v>1</v>
          </cell>
        </row>
        <row r="120">
          <cell r="A120">
            <v>504</v>
          </cell>
          <cell r="C120" t="str">
            <v>developing</v>
          </cell>
          <cell r="E120" t="b">
            <v>1</v>
          </cell>
          <cell r="G120" t="b">
            <v>1</v>
          </cell>
          <cell r="K120" t="b">
            <v>1</v>
          </cell>
          <cell r="L120" t="b">
            <v>1</v>
          </cell>
          <cell r="M120" t="b">
            <v>1</v>
          </cell>
        </row>
        <row r="121">
          <cell r="A121">
            <v>508</v>
          </cell>
          <cell r="C121" t="str">
            <v>developing</v>
          </cell>
          <cell r="F121" t="b">
            <v>1</v>
          </cell>
          <cell r="G121" t="b">
            <v>1</v>
          </cell>
        </row>
        <row r="122">
          <cell r="A122">
            <v>104</v>
          </cell>
          <cell r="C122" t="str">
            <v>developing</v>
          </cell>
        </row>
        <row r="123">
          <cell r="A123">
            <v>516</v>
          </cell>
          <cell r="C123" t="str">
            <v>developing</v>
          </cell>
          <cell r="F123" t="b">
            <v>1</v>
          </cell>
          <cell r="G123" t="b">
            <v>1</v>
          </cell>
        </row>
        <row r="124">
          <cell r="A124">
            <v>520</v>
          </cell>
          <cell r="C124" t="str">
            <v>developing</v>
          </cell>
        </row>
        <row r="125">
          <cell r="A125">
            <v>524</v>
          </cell>
          <cell r="C125" t="str">
            <v>developing</v>
          </cell>
          <cell r="H125" t="b">
            <v>1</v>
          </cell>
          <cell r="Q125" t="b">
            <v>1</v>
          </cell>
          <cell r="R125" t="b">
            <v>1</v>
          </cell>
        </row>
        <row r="126">
          <cell r="A126">
            <v>528</v>
          </cell>
          <cell r="C126" t="str">
            <v>developed</v>
          </cell>
          <cell r="L126" t="b">
            <v>1</v>
          </cell>
          <cell r="M126" t="b">
            <v>1</v>
          </cell>
          <cell r="N126" t="b">
            <v>1</v>
          </cell>
        </row>
        <row r="127">
          <cell r="A127">
            <v>554</v>
          </cell>
          <cell r="C127" t="str">
            <v>developed</v>
          </cell>
          <cell r="E127" t="b">
            <v>1</v>
          </cell>
          <cell r="O127" t="b">
            <v>1</v>
          </cell>
          <cell r="P127" t="b">
            <v>1</v>
          </cell>
          <cell r="Q127" t="b">
            <v>1</v>
          </cell>
          <cell r="R127" t="b">
            <v>1</v>
          </cell>
        </row>
        <row r="128">
          <cell r="A128">
            <v>558</v>
          </cell>
          <cell r="C128" t="str">
            <v>developing</v>
          </cell>
          <cell r="F128" t="b">
            <v>1</v>
          </cell>
          <cell r="M128" t="b">
            <v>1</v>
          </cell>
          <cell r="N128" t="b">
            <v>1</v>
          </cell>
          <cell r="O128" t="b">
            <v>1</v>
          </cell>
        </row>
        <row r="129">
          <cell r="A129">
            <v>562</v>
          </cell>
          <cell r="C129" t="str">
            <v>developing</v>
          </cell>
          <cell r="G129" t="b">
            <v>1</v>
          </cell>
        </row>
        <row r="130">
          <cell r="A130">
            <v>566</v>
          </cell>
          <cell r="C130" t="str">
            <v>developing</v>
          </cell>
          <cell r="F130" t="b">
            <v>1</v>
          </cell>
          <cell r="I130" t="b">
            <v>1</v>
          </cell>
          <cell r="J130" t="b">
            <v>1</v>
          </cell>
          <cell r="K130" t="b">
            <v>1</v>
          </cell>
          <cell r="N130" t="b">
            <v>1</v>
          </cell>
          <cell r="O130" t="b">
            <v>1</v>
          </cell>
          <cell r="P130" t="b">
            <v>1</v>
          </cell>
          <cell r="Q130" t="b">
            <v>1</v>
          </cell>
          <cell r="R130" t="b">
            <v>1</v>
          </cell>
        </row>
        <row r="131">
          <cell r="A131">
            <v>807</v>
          </cell>
          <cell r="C131" t="str">
            <v>developed</v>
          </cell>
        </row>
        <row r="132">
          <cell r="A132">
            <v>578</v>
          </cell>
          <cell r="C132" t="str">
            <v>developed</v>
          </cell>
          <cell r="E132" t="b">
            <v>1</v>
          </cell>
          <cell r="G132" t="b">
            <v>1</v>
          </cell>
          <cell r="J132" t="b">
            <v>1</v>
          </cell>
          <cell r="K132" t="b">
            <v>1</v>
          </cell>
          <cell r="L132" t="b">
            <v>1</v>
          </cell>
          <cell r="M132" t="b">
            <v>1</v>
          </cell>
          <cell r="N132" t="b">
            <v>1</v>
          </cell>
        </row>
        <row r="133">
          <cell r="A133">
            <v>512</v>
          </cell>
          <cell r="C133" t="str">
            <v>developing</v>
          </cell>
          <cell r="E133" t="b">
            <v>1</v>
          </cell>
          <cell r="O133" t="b">
            <v>1</v>
          </cell>
          <cell r="P133" t="b">
            <v>1</v>
          </cell>
          <cell r="Q133" t="b">
            <v>1</v>
          </cell>
        </row>
        <row r="134">
          <cell r="A134">
            <v>586</v>
          </cell>
          <cell r="C134" t="str">
            <v>developing</v>
          </cell>
          <cell r="E134" t="b">
            <v>1</v>
          </cell>
          <cell r="F134" t="b">
            <v>1</v>
          </cell>
          <cell r="G134" t="b">
            <v>1</v>
          </cell>
          <cell r="H134" t="b">
            <v>1</v>
          </cell>
          <cell r="I134" t="b">
            <v>1</v>
          </cell>
          <cell r="J134" t="b">
            <v>1</v>
          </cell>
          <cell r="L134" t="b">
            <v>1</v>
          </cell>
          <cell r="M134" t="b">
            <v>1</v>
          </cell>
          <cell r="N134" t="b">
            <v>1</v>
          </cell>
          <cell r="Q134" t="b">
            <v>1</v>
          </cell>
          <cell r="R134" t="b">
            <v>1</v>
          </cell>
        </row>
        <row r="135">
          <cell r="A135">
            <v>585</v>
          </cell>
          <cell r="C135" t="str">
            <v>developing</v>
          </cell>
        </row>
        <row r="136">
          <cell r="A136">
            <v>591</v>
          </cell>
          <cell r="C136" t="str">
            <v>developing</v>
          </cell>
          <cell r="F136" t="b">
            <v>1</v>
          </cell>
          <cell r="H136" t="b">
            <v>1</v>
          </cell>
          <cell r="I136" t="b">
            <v>1</v>
          </cell>
          <cell r="M136" t="b">
            <v>1</v>
          </cell>
          <cell r="N136" t="b">
            <v>1</v>
          </cell>
          <cell r="O136" t="b">
            <v>1</v>
          </cell>
        </row>
        <row r="137">
          <cell r="A137">
            <v>598</v>
          </cell>
          <cell r="C137" t="str">
            <v>developing</v>
          </cell>
        </row>
        <row r="138">
          <cell r="A138">
            <v>600</v>
          </cell>
          <cell r="C138" t="str">
            <v>developing</v>
          </cell>
          <cell r="L138" t="b">
            <v>1</v>
          </cell>
          <cell r="M138" t="b">
            <v>1</v>
          </cell>
          <cell r="N138" t="b">
            <v>1</v>
          </cell>
          <cell r="Q138" t="b">
            <v>1</v>
          </cell>
          <cell r="R138" t="b">
            <v>1</v>
          </cell>
        </row>
        <row r="139">
          <cell r="A139">
            <v>604</v>
          </cell>
          <cell r="C139" t="str">
            <v>developing</v>
          </cell>
          <cell r="G139" t="b">
            <v>1</v>
          </cell>
          <cell r="I139" t="b">
            <v>1</v>
          </cell>
          <cell r="J139" t="b">
            <v>1</v>
          </cell>
          <cell r="K139" t="b">
            <v>1</v>
          </cell>
          <cell r="O139" t="b">
            <v>1</v>
          </cell>
          <cell r="P139" t="b">
            <v>1</v>
          </cell>
          <cell r="Q139" t="b">
            <v>1</v>
          </cell>
        </row>
        <row r="140">
          <cell r="A140">
            <v>608</v>
          </cell>
          <cell r="C140" t="str">
            <v>developing</v>
          </cell>
          <cell r="G140" t="b">
            <v>1</v>
          </cell>
          <cell r="K140" t="b">
            <v>1</v>
          </cell>
          <cell r="L140" t="b">
            <v>1</v>
          </cell>
          <cell r="M140" t="b">
            <v>1</v>
          </cell>
        </row>
        <row r="141">
          <cell r="A141">
            <v>616</v>
          </cell>
          <cell r="C141" t="str">
            <v>developed</v>
          </cell>
          <cell r="E141" t="b">
            <v>1</v>
          </cell>
          <cell r="F141" t="b">
            <v>1</v>
          </cell>
          <cell r="G141" t="b">
            <v>1</v>
          </cell>
          <cell r="Q141" t="b">
            <v>1</v>
          </cell>
          <cell r="R141" t="b">
            <v>1</v>
          </cell>
        </row>
        <row r="142">
          <cell r="A142">
            <v>620</v>
          </cell>
          <cell r="C142" t="str">
            <v>developed</v>
          </cell>
          <cell r="E142" t="b">
            <v>1</v>
          </cell>
          <cell r="H142" t="b">
            <v>1</v>
          </cell>
          <cell r="I142" t="b">
            <v>1</v>
          </cell>
          <cell r="J142" t="b">
            <v>1</v>
          </cell>
          <cell r="N142" t="b">
            <v>1</v>
          </cell>
          <cell r="O142" t="b">
            <v>1</v>
          </cell>
          <cell r="P142" t="b">
            <v>1</v>
          </cell>
        </row>
        <row r="143">
          <cell r="A143">
            <v>634</v>
          </cell>
          <cell r="C143" t="str">
            <v>developing</v>
          </cell>
          <cell r="P143" t="b">
            <v>1</v>
          </cell>
          <cell r="Q143" t="b">
            <v>1</v>
          </cell>
          <cell r="R143" t="b">
            <v>1</v>
          </cell>
        </row>
        <row r="144">
          <cell r="A144">
            <v>410</v>
          </cell>
          <cell r="C144" t="str">
            <v>developing</v>
          </cell>
          <cell r="F144" t="b">
            <v>1</v>
          </cell>
          <cell r="G144" t="b">
            <v>1</v>
          </cell>
          <cell r="I144" t="b">
            <v>1</v>
          </cell>
          <cell r="J144" t="b">
            <v>1</v>
          </cell>
          <cell r="K144" t="b">
            <v>1</v>
          </cell>
          <cell r="L144" t="b">
            <v>1</v>
          </cell>
          <cell r="M144" t="b">
            <v>1</v>
          </cell>
          <cell r="N144" t="b">
            <v>1</v>
          </cell>
          <cell r="O144" t="b">
            <v>1</v>
          </cell>
          <cell r="P144" t="b">
            <v>1</v>
          </cell>
          <cell r="Q144" t="b">
            <v>1</v>
          </cell>
          <cell r="R144" t="b">
            <v>1</v>
          </cell>
        </row>
        <row r="145">
          <cell r="A145">
            <v>498</v>
          </cell>
          <cell r="C145" t="str">
            <v>developed</v>
          </cell>
          <cell r="G145" t="b">
            <v>1</v>
          </cell>
          <cell r="I145" t="b">
            <v>1</v>
          </cell>
          <cell r="J145" t="b">
            <v>1</v>
          </cell>
          <cell r="K145" t="b">
            <v>1</v>
          </cell>
        </row>
        <row r="146">
          <cell r="A146">
            <v>642</v>
          </cell>
          <cell r="C146" t="str">
            <v>developed</v>
          </cell>
          <cell r="J146" t="b">
            <v>1</v>
          </cell>
          <cell r="K146" t="b">
            <v>1</v>
          </cell>
          <cell r="L146" t="b">
            <v>1</v>
          </cell>
        </row>
        <row r="147">
          <cell r="A147">
            <v>643</v>
          </cell>
          <cell r="C147" t="str">
            <v>developed</v>
          </cell>
          <cell r="E147" t="b">
            <v>1</v>
          </cell>
          <cell r="F147" t="b">
            <v>1</v>
          </cell>
          <cell r="G147" t="b">
            <v>1</v>
          </cell>
          <cell r="H147" t="b">
            <v>1</v>
          </cell>
          <cell r="I147" t="b">
            <v>1</v>
          </cell>
          <cell r="J147" t="b">
            <v>1</v>
          </cell>
          <cell r="K147" t="b">
            <v>1</v>
          </cell>
          <cell r="L147" t="b">
            <v>1</v>
          </cell>
          <cell r="M147" t="b">
            <v>1</v>
          </cell>
          <cell r="N147" t="b">
            <v>1</v>
          </cell>
          <cell r="O147" t="b">
            <v>1</v>
          </cell>
        </row>
        <row r="148">
          <cell r="A148">
            <v>646</v>
          </cell>
          <cell r="C148" t="str">
            <v>developing</v>
          </cell>
          <cell r="E148" t="b">
            <v>1</v>
          </cell>
          <cell r="G148" t="b">
            <v>1</v>
          </cell>
          <cell r="I148" t="b">
            <v>1</v>
          </cell>
          <cell r="J148" t="b">
            <v>1</v>
          </cell>
          <cell r="K148" t="b">
            <v>1</v>
          </cell>
        </row>
        <row r="149">
          <cell r="A149">
            <v>659</v>
          </cell>
          <cell r="C149" t="str">
            <v>developing</v>
          </cell>
          <cell r="G149" t="b">
            <v>1</v>
          </cell>
        </row>
        <row r="150">
          <cell r="A150">
            <v>662</v>
          </cell>
          <cell r="C150" t="str">
            <v>developing</v>
          </cell>
          <cell r="E150" t="b">
            <v>1</v>
          </cell>
          <cell r="G150" t="b">
            <v>1</v>
          </cell>
        </row>
        <row r="151">
          <cell r="A151">
            <v>670</v>
          </cell>
          <cell r="C151" t="str">
            <v>developing</v>
          </cell>
          <cell r="J151" t="b">
            <v>1</v>
          </cell>
          <cell r="K151" t="b">
            <v>1</v>
          </cell>
          <cell r="L151" t="b">
            <v>1</v>
          </cell>
        </row>
        <row r="152">
          <cell r="A152">
            <v>882</v>
          </cell>
          <cell r="C152" t="str">
            <v>developing</v>
          </cell>
        </row>
        <row r="153">
          <cell r="A153">
            <v>674</v>
          </cell>
          <cell r="C153" t="str">
            <v>developed</v>
          </cell>
          <cell r="H153" t="b">
            <v>1</v>
          </cell>
        </row>
        <row r="154">
          <cell r="A154">
            <v>678</v>
          </cell>
          <cell r="C154" t="str">
            <v>developing</v>
          </cell>
        </row>
        <row r="155">
          <cell r="A155">
            <v>682</v>
          </cell>
          <cell r="C155" t="str">
            <v>developing</v>
          </cell>
          <cell r="E155" t="b">
            <v>1</v>
          </cell>
          <cell r="F155" t="b">
            <v>1</v>
          </cell>
          <cell r="G155" t="b">
            <v>1</v>
          </cell>
          <cell r="L155" t="b">
            <v>1</v>
          </cell>
          <cell r="M155" t="b">
            <v>1</v>
          </cell>
          <cell r="N155" t="b">
            <v>1</v>
          </cell>
          <cell r="R155" t="b">
            <v>1</v>
          </cell>
        </row>
        <row r="156">
          <cell r="A156">
            <v>686</v>
          </cell>
          <cell r="C156" t="str">
            <v>developing</v>
          </cell>
          <cell r="F156" t="b">
            <v>1</v>
          </cell>
          <cell r="Q156" t="b">
            <v>1</v>
          </cell>
          <cell r="R156" t="b">
            <v>1</v>
          </cell>
        </row>
        <row r="157">
          <cell r="A157">
            <v>688</v>
          </cell>
          <cell r="C157" t="str">
            <v>developed</v>
          </cell>
          <cell r="H157" t="b">
            <v>1</v>
          </cell>
          <cell r="I157" t="b">
            <v>1</v>
          </cell>
        </row>
        <row r="158">
          <cell r="A158">
            <v>690</v>
          </cell>
          <cell r="C158" t="str">
            <v>developing</v>
          </cell>
        </row>
        <row r="159">
          <cell r="A159">
            <v>694</v>
          </cell>
          <cell r="C159" t="str">
            <v>developing</v>
          </cell>
          <cell r="E159" t="b">
            <v>1</v>
          </cell>
        </row>
        <row r="160">
          <cell r="A160">
            <v>702</v>
          </cell>
          <cell r="C160" t="str">
            <v>developing</v>
          </cell>
        </row>
        <row r="161">
          <cell r="A161">
            <v>703</v>
          </cell>
          <cell r="C161" t="str">
            <v>developed</v>
          </cell>
          <cell r="G161" t="b">
            <v>1</v>
          </cell>
          <cell r="P161" t="b">
            <v>1</v>
          </cell>
          <cell r="Q161" t="b">
            <v>1</v>
          </cell>
          <cell r="R161" t="b">
            <v>1</v>
          </cell>
        </row>
        <row r="162">
          <cell r="A162">
            <v>705</v>
          </cell>
          <cell r="C162" t="str">
            <v>developed</v>
          </cell>
          <cell r="P162" t="b">
            <v>1</v>
          </cell>
          <cell r="Q162" t="b">
            <v>1</v>
          </cell>
          <cell r="R162" t="b">
            <v>1</v>
          </cell>
        </row>
        <row r="163">
          <cell r="A163">
            <v>90</v>
          </cell>
          <cell r="C163" t="str">
            <v>developing</v>
          </cell>
          <cell r="N163" t="b">
            <v>1</v>
          </cell>
          <cell r="O163" t="b">
            <v>1</v>
          </cell>
          <cell r="P163" t="b">
            <v>1</v>
          </cell>
        </row>
        <row r="164">
          <cell r="A164">
            <v>706</v>
          </cell>
          <cell r="C164" t="str">
            <v>developing</v>
          </cell>
          <cell r="I164" t="b">
            <v>1</v>
          </cell>
          <cell r="J164" t="b">
            <v>1</v>
          </cell>
          <cell r="K164" t="b">
            <v>1</v>
          </cell>
        </row>
        <row r="165">
          <cell r="A165">
            <v>710</v>
          </cell>
          <cell r="C165" t="str">
            <v>developing</v>
          </cell>
          <cell r="F165" t="b">
            <v>1</v>
          </cell>
          <cell r="H165" t="b">
            <v>1</v>
          </cell>
          <cell r="I165" t="b">
            <v>1</v>
          </cell>
          <cell r="J165" t="b">
            <v>1</v>
          </cell>
          <cell r="K165" t="b">
            <v>1</v>
          </cell>
          <cell r="R165" t="b">
            <v>1</v>
          </cell>
        </row>
        <row r="166">
          <cell r="A166">
            <v>728</v>
          </cell>
          <cell r="C166" t="str">
            <v>developing</v>
          </cell>
        </row>
        <row r="167">
          <cell r="A167">
            <v>724</v>
          </cell>
          <cell r="C167" t="str">
            <v>developed</v>
          </cell>
          <cell r="F167" t="b">
            <v>1</v>
          </cell>
          <cell r="K167" t="b">
            <v>1</v>
          </cell>
          <cell r="M167" t="b">
            <v>1</v>
          </cell>
          <cell r="Q167" t="b">
            <v>1</v>
          </cell>
          <cell r="R167" t="b">
            <v>1</v>
          </cell>
        </row>
        <row r="168">
          <cell r="A168">
            <v>144</v>
          </cell>
          <cell r="C168" t="str">
            <v>developing</v>
          </cell>
          <cell r="R168" t="b">
            <v>1</v>
          </cell>
        </row>
        <row r="169">
          <cell r="A169">
            <v>729</v>
          </cell>
          <cell r="C169" t="str">
            <v>developing</v>
          </cell>
          <cell r="E169" t="b">
            <v>1</v>
          </cell>
          <cell r="H169" t="b">
            <v>1</v>
          </cell>
          <cell r="K169" t="b">
            <v>1</v>
          </cell>
          <cell r="L169" t="b">
            <v>1</v>
          </cell>
          <cell r="M169" t="b">
            <v>1</v>
          </cell>
        </row>
        <row r="170">
          <cell r="A170">
            <v>740</v>
          </cell>
          <cell r="C170" t="str">
            <v>developing</v>
          </cell>
          <cell r="E170" t="b">
            <v>1</v>
          </cell>
          <cell r="Q170" t="b">
            <v>1</v>
          </cell>
          <cell r="R170" t="b">
            <v>1</v>
          </cell>
        </row>
        <row r="171">
          <cell r="A171">
            <v>752</v>
          </cell>
          <cell r="C171" t="str">
            <v>developed</v>
          </cell>
          <cell r="H171" t="b">
            <v>1</v>
          </cell>
          <cell r="I171" t="b">
            <v>1</v>
          </cell>
          <cell r="P171" t="b">
            <v>1</v>
          </cell>
          <cell r="Q171" t="b">
            <v>1</v>
          </cell>
          <cell r="R171" t="b">
            <v>1</v>
          </cell>
        </row>
        <row r="172">
          <cell r="A172">
            <v>756</v>
          </cell>
          <cell r="C172" t="str">
            <v>developed</v>
          </cell>
          <cell r="H172" t="b">
            <v>1</v>
          </cell>
          <cell r="I172" t="b">
            <v>1</v>
          </cell>
          <cell r="M172" t="b">
            <v>1</v>
          </cell>
          <cell r="N172" t="b">
            <v>1</v>
          </cell>
          <cell r="R172" t="b">
            <v>1</v>
          </cell>
        </row>
        <row r="173">
          <cell r="A173">
            <v>760</v>
          </cell>
          <cell r="C173" t="str">
            <v>developing</v>
          </cell>
          <cell r="E173" t="b">
            <v>1</v>
          </cell>
        </row>
        <row r="174">
          <cell r="A174">
            <v>762</v>
          </cell>
          <cell r="C174" t="str">
            <v>developing</v>
          </cell>
          <cell r="J174" t="b">
            <v>1</v>
          </cell>
          <cell r="K174" t="b">
            <v>1</v>
          </cell>
        </row>
        <row r="175">
          <cell r="A175">
            <v>764</v>
          </cell>
          <cell r="C175" t="str">
            <v>developing</v>
          </cell>
          <cell r="F175" t="b">
            <v>1</v>
          </cell>
          <cell r="M175" t="b">
            <v>1</v>
          </cell>
          <cell r="N175" t="b">
            <v>1</v>
          </cell>
          <cell r="O175" t="b">
            <v>1</v>
          </cell>
        </row>
        <row r="176">
          <cell r="A176">
            <v>626</v>
          </cell>
          <cell r="C176" t="str">
            <v>developing</v>
          </cell>
        </row>
        <row r="177">
          <cell r="A177">
            <v>768</v>
          </cell>
          <cell r="C177" t="str">
            <v>developing</v>
          </cell>
          <cell r="H177" t="b">
            <v>1</v>
          </cell>
          <cell r="I177" t="b">
            <v>1</v>
          </cell>
          <cell r="K177" t="b">
            <v>1</v>
          </cell>
          <cell r="L177" t="b">
            <v>1</v>
          </cell>
          <cell r="M177" t="b">
            <v>1</v>
          </cell>
        </row>
        <row r="178">
          <cell r="A178">
            <v>776</v>
          </cell>
          <cell r="C178" t="str">
            <v>developing</v>
          </cell>
        </row>
        <row r="179">
          <cell r="A179">
            <v>780</v>
          </cell>
          <cell r="C179" t="str">
            <v>developing</v>
          </cell>
          <cell r="H179" t="b">
            <v>1</v>
          </cell>
          <cell r="I179" t="b">
            <v>1</v>
          </cell>
          <cell r="J179" t="b">
            <v>1</v>
          </cell>
        </row>
        <row r="180">
          <cell r="A180">
            <v>788</v>
          </cell>
          <cell r="C180" t="str">
            <v>developing</v>
          </cell>
          <cell r="F180" t="b">
            <v>1</v>
          </cell>
          <cell r="H180" t="b">
            <v>1</v>
          </cell>
          <cell r="O180" t="b">
            <v>1</v>
          </cell>
          <cell r="P180" t="b">
            <v>1</v>
          </cell>
          <cell r="Q180" t="b">
            <v>1</v>
          </cell>
        </row>
        <row r="181">
          <cell r="A181">
            <v>792</v>
          </cell>
          <cell r="C181" t="str">
            <v>developing</v>
          </cell>
          <cell r="F181" t="b">
            <v>1</v>
          </cell>
          <cell r="G181" t="b">
            <v>1</v>
          </cell>
          <cell r="K181" t="b">
            <v>1</v>
          </cell>
          <cell r="L181" t="b">
            <v>1</v>
          </cell>
          <cell r="Q181" t="b">
            <v>1</v>
          </cell>
          <cell r="R181" t="b">
            <v>1</v>
          </cell>
        </row>
        <row r="182">
          <cell r="A182">
            <v>795</v>
          </cell>
          <cell r="C182" t="str">
            <v>developing</v>
          </cell>
          <cell r="H182" t="b">
            <v>1</v>
          </cell>
          <cell r="L182" t="b">
            <v>1</v>
          </cell>
          <cell r="M182" t="b">
            <v>1</v>
          </cell>
          <cell r="N182" t="b">
            <v>1</v>
          </cell>
        </row>
        <row r="183">
          <cell r="A183">
            <v>798</v>
          </cell>
          <cell r="C183" t="str">
            <v>developing</v>
          </cell>
        </row>
        <row r="184">
          <cell r="A184">
            <v>800</v>
          </cell>
          <cell r="C184" t="str">
            <v>developing</v>
          </cell>
          <cell r="H184" t="b">
            <v>1</v>
          </cell>
          <cell r="I184" t="b">
            <v>1</v>
          </cell>
          <cell r="J184" t="b">
            <v>1</v>
          </cell>
        </row>
        <row r="185">
          <cell r="A185">
            <v>804</v>
          </cell>
          <cell r="C185" t="str">
            <v>developed</v>
          </cell>
          <cell r="G185" t="b">
            <v>1</v>
          </cell>
          <cell r="L185" t="b">
            <v>1</v>
          </cell>
          <cell r="M185" t="b">
            <v>1</v>
          </cell>
          <cell r="N185" t="b">
            <v>1</v>
          </cell>
        </row>
        <row r="186">
          <cell r="A186">
            <v>784</v>
          </cell>
          <cell r="C186" t="str">
            <v>developing</v>
          </cell>
          <cell r="F186" t="b">
            <v>1</v>
          </cell>
          <cell r="J186" t="b">
            <v>1</v>
          </cell>
          <cell r="K186" t="b">
            <v>1</v>
          </cell>
        </row>
        <row r="187">
          <cell r="A187">
            <v>826</v>
          </cell>
          <cell r="C187" t="str">
            <v>developed</v>
          </cell>
          <cell r="E187" t="b">
            <v>1</v>
          </cell>
          <cell r="F187" t="b">
            <v>1</v>
          </cell>
          <cell r="G187" t="b">
            <v>1</v>
          </cell>
          <cell r="H187" t="b">
            <v>1</v>
          </cell>
          <cell r="I187" t="b">
            <v>1</v>
          </cell>
          <cell r="J187" t="b">
            <v>1</v>
          </cell>
          <cell r="K187" t="b">
            <v>1</v>
          </cell>
          <cell r="L187" t="b">
            <v>1</v>
          </cell>
          <cell r="N187" t="b">
            <v>1</v>
          </cell>
          <cell r="O187" t="b">
            <v>1</v>
          </cell>
          <cell r="P187" t="b">
            <v>1</v>
          </cell>
          <cell r="Q187" t="b">
            <v>1</v>
          </cell>
          <cell r="R187" t="b">
            <v>1</v>
          </cell>
        </row>
        <row r="188">
          <cell r="A188">
            <v>834</v>
          </cell>
          <cell r="C188" t="str">
            <v>developing</v>
          </cell>
          <cell r="F188" t="b">
            <v>1</v>
          </cell>
          <cell r="O188" t="b">
            <v>1</v>
          </cell>
          <cell r="P188" t="b">
            <v>1</v>
          </cell>
          <cell r="Q188" t="b">
            <v>1</v>
          </cell>
          <cell r="R188" t="b">
            <v>1</v>
          </cell>
        </row>
        <row r="189">
          <cell r="A189">
            <v>840</v>
          </cell>
          <cell r="C189" t="str">
            <v>developed</v>
          </cell>
          <cell r="E189" t="b">
            <v>1</v>
          </cell>
          <cell r="F189" t="b">
            <v>1</v>
          </cell>
          <cell r="G189" t="b">
            <v>1</v>
          </cell>
          <cell r="H189" t="b">
            <v>1</v>
          </cell>
          <cell r="I189" t="b">
            <v>1</v>
          </cell>
          <cell r="J189" t="b">
            <v>1</v>
          </cell>
          <cell r="K189" t="b">
            <v>1</v>
          </cell>
          <cell r="L189" t="b">
            <v>1</v>
          </cell>
          <cell r="M189" t="b">
            <v>1</v>
          </cell>
          <cell r="N189" t="b">
            <v>1</v>
          </cell>
          <cell r="O189" t="b">
            <v>1</v>
          </cell>
          <cell r="P189" t="b">
            <v>1</v>
          </cell>
          <cell r="Q189" t="b">
            <v>1</v>
          </cell>
        </row>
        <row r="190">
          <cell r="A190">
            <v>858</v>
          </cell>
          <cell r="C190" t="str">
            <v>developing</v>
          </cell>
          <cell r="G190" t="b">
            <v>1</v>
          </cell>
          <cell r="K190" t="b">
            <v>1</v>
          </cell>
          <cell r="L190" t="b">
            <v>1</v>
          </cell>
          <cell r="M190" t="b">
            <v>1</v>
          </cell>
          <cell r="Q190" t="b">
            <v>1</v>
          </cell>
          <cell r="R190" t="b">
            <v>1</v>
          </cell>
        </row>
        <row r="191">
          <cell r="A191">
            <v>860</v>
          </cell>
          <cell r="C191" t="str">
            <v>developing</v>
          </cell>
          <cell r="R191" t="b">
            <v>1</v>
          </cell>
        </row>
        <row r="192">
          <cell r="A192">
            <v>548</v>
          </cell>
          <cell r="C192" t="str">
            <v>developing</v>
          </cell>
        </row>
        <row r="193">
          <cell r="A193">
            <v>862</v>
          </cell>
          <cell r="C193" t="str">
            <v>developing</v>
          </cell>
          <cell r="E193" t="b">
            <v>1</v>
          </cell>
          <cell r="G193" t="b">
            <v>1</v>
          </cell>
          <cell r="J193" t="b">
            <v>1</v>
          </cell>
          <cell r="K193" t="b">
            <v>1</v>
          </cell>
          <cell r="L193" t="b">
            <v>1</v>
          </cell>
        </row>
        <row r="194">
          <cell r="A194">
            <v>704</v>
          </cell>
          <cell r="C194" t="str">
            <v>developing</v>
          </cell>
          <cell r="E194" t="b">
            <v>1</v>
          </cell>
          <cell r="I194" t="b">
            <v>1</v>
          </cell>
          <cell r="J194" t="b">
            <v>1</v>
          </cell>
          <cell r="K194" t="b">
            <v>1</v>
          </cell>
        </row>
        <row r="195">
          <cell r="A195">
            <v>887</v>
          </cell>
          <cell r="C195" t="str">
            <v>developing</v>
          </cell>
          <cell r="L195" t="b">
            <v>1</v>
          </cell>
        </row>
        <row r="196">
          <cell r="A196">
            <v>894</v>
          </cell>
          <cell r="C196" t="str">
            <v>developing</v>
          </cell>
          <cell r="G196" t="b">
            <v>1</v>
          </cell>
          <cell r="Q196" t="b">
            <v>1</v>
          </cell>
          <cell r="R196" t="b">
            <v>1</v>
          </cell>
        </row>
        <row r="197">
          <cell r="A197">
            <v>716</v>
          </cell>
          <cell r="C197" t="str">
            <v>developing</v>
          </cell>
          <cell r="H197" t="b">
            <v>1</v>
          </cell>
          <cell r="I197" t="b">
            <v>1</v>
          </cell>
          <cell r="J197" t="b">
            <v>1</v>
          </cell>
          <cell r="N197" t="b">
            <v>1</v>
          </cell>
          <cell r="O197" t="b">
            <v>1</v>
          </cell>
          <cell r="P197" t="b">
            <v>1</v>
          </cell>
        </row>
      </sheetData>
      <sheetData sheetId="5">
        <row r="6">
          <cell r="A6">
            <v>4</v>
          </cell>
          <cell r="C6" t="str">
            <v>developing</v>
          </cell>
        </row>
        <row r="7">
          <cell r="A7">
            <v>8</v>
          </cell>
          <cell r="C7" t="str">
            <v>developed</v>
          </cell>
          <cell r="O7" t="b">
            <v>1</v>
          </cell>
          <cell r="P7" t="b">
            <v>1</v>
          </cell>
        </row>
        <row r="8">
          <cell r="A8">
            <v>12</v>
          </cell>
          <cell r="C8" t="str">
            <v>developing</v>
          </cell>
          <cell r="F8" t="b">
            <v>1</v>
          </cell>
          <cell r="Q8" t="b">
            <v>1</v>
          </cell>
          <cell r="R8" t="b">
            <v>1</v>
          </cell>
        </row>
        <row r="9">
          <cell r="A9">
            <v>20</v>
          </cell>
          <cell r="C9" t="str">
            <v>developed</v>
          </cell>
        </row>
        <row r="10">
          <cell r="A10">
            <v>24</v>
          </cell>
          <cell r="C10" t="str">
            <v>developing</v>
          </cell>
          <cell r="H10" t="b">
            <v>1</v>
          </cell>
          <cell r="I10" t="b">
            <v>1</v>
          </cell>
        </row>
        <row r="11">
          <cell r="A11">
            <v>28</v>
          </cell>
          <cell r="C11" t="str">
            <v>developing</v>
          </cell>
        </row>
        <row r="12">
          <cell r="A12">
            <v>31</v>
          </cell>
          <cell r="C12" t="str">
            <v>developing</v>
          </cell>
        </row>
        <row r="13">
          <cell r="A13">
            <v>32</v>
          </cell>
          <cell r="C13" t="str">
            <v>developing</v>
          </cell>
          <cell r="E13" t="b">
            <v>1</v>
          </cell>
          <cell r="F13" t="b">
            <v>1</v>
          </cell>
        </row>
        <row r="14">
          <cell r="A14">
            <v>36</v>
          </cell>
          <cell r="C14" t="str">
            <v>developed</v>
          </cell>
        </row>
        <row r="15">
          <cell r="A15">
            <v>40</v>
          </cell>
          <cell r="C15" t="str">
            <v>developed</v>
          </cell>
          <cell r="G15" t="b">
            <v>1</v>
          </cell>
        </row>
        <row r="16">
          <cell r="A16">
            <v>44</v>
          </cell>
          <cell r="C16" t="str">
            <v>developing</v>
          </cell>
        </row>
        <row r="17">
          <cell r="A17">
            <v>48</v>
          </cell>
          <cell r="C17" t="str">
            <v>developing</v>
          </cell>
        </row>
        <row r="18">
          <cell r="A18">
            <v>50</v>
          </cell>
          <cell r="C18" t="str">
            <v>developing</v>
          </cell>
          <cell r="E18" t="b">
            <v>1</v>
          </cell>
        </row>
        <row r="19">
          <cell r="A19">
            <v>51</v>
          </cell>
          <cell r="C19" t="str">
            <v>developing</v>
          </cell>
        </row>
        <row r="20">
          <cell r="A20">
            <v>52</v>
          </cell>
          <cell r="C20" t="str">
            <v>developing</v>
          </cell>
        </row>
        <row r="21">
          <cell r="A21">
            <v>56</v>
          </cell>
          <cell r="C21" t="str">
            <v>developed</v>
          </cell>
          <cell r="L21" t="b">
            <v>1</v>
          </cell>
          <cell r="M21" t="b">
            <v>1</v>
          </cell>
        </row>
        <row r="22">
          <cell r="A22">
            <v>64</v>
          </cell>
          <cell r="C22" t="str">
            <v>developing</v>
          </cell>
        </row>
        <row r="23">
          <cell r="A23">
            <v>68</v>
          </cell>
          <cell r="C23" t="str">
            <v>developing</v>
          </cell>
          <cell r="J23" t="b">
            <v>1</v>
          </cell>
          <cell r="K23" t="b">
            <v>1</v>
          </cell>
        </row>
        <row r="24">
          <cell r="A24">
            <v>70</v>
          </cell>
          <cell r="C24" t="str">
            <v>developed</v>
          </cell>
          <cell r="G24" t="b">
            <v>1</v>
          </cell>
        </row>
        <row r="25">
          <cell r="A25">
            <v>72</v>
          </cell>
          <cell r="C25" t="str">
            <v>developing</v>
          </cell>
        </row>
        <row r="26">
          <cell r="A26">
            <v>76</v>
          </cell>
          <cell r="C26" t="str">
            <v>developing</v>
          </cell>
          <cell r="F26" t="b">
            <v>1</v>
          </cell>
          <cell r="G26" t="b">
            <v>1</v>
          </cell>
          <cell r="O26" t="b">
            <v>1</v>
          </cell>
          <cell r="P26" t="b">
            <v>1</v>
          </cell>
        </row>
        <row r="27">
          <cell r="A27">
            <v>84</v>
          </cell>
          <cell r="C27" t="str">
            <v>developing</v>
          </cell>
        </row>
        <row r="28">
          <cell r="A28">
            <v>90</v>
          </cell>
          <cell r="C28" t="str">
            <v>developing</v>
          </cell>
        </row>
        <row r="29">
          <cell r="A29">
            <v>96</v>
          </cell>
          <cell r="C29" t="str">
            <v>developing</v>
          </cell>
        </row>
        <row r="30">
          <cell r="A30">
            <v>100</v>
          </cell>
          <cell r="C30" t="str">
            <v>developed</v>
          </cell>
        </row>
        <row r="31">
          <cell r="A31">
            <v>104</v>
          </cell>
          <cell r="C31" t="str">
            <v>developing</v>
          </cell>
        </row>
        <row r="32">
          <cell r="A32">
            <v>108</v>
          </cell>
          <cell r="C32" t="str">
            <v>developing</v>
          </cell>
        </row>
        <row r="33">
          <cell r="A33">
            <v>112</v>
          </cell>
          <cell r="C33" t="str">
            <v>developed</v>
          </cell>
        </row>
        <row r="34">
          <cell r="A34">
            <v>116</v>
          </cell>
          <cell r="C34" t="str">
            <v>developing</v>
          </cell>
        </row>
        <row r="35">
          <cell r="A35">
            <v>120</v>
          </cell>
          <cell r="C35" t="str">
            <v>developing</v>
          </cell>
        </row>
        <row r="36">
          <cell r="A36">
            <v>124</v>
          </cell>
          <cell r="C36" t="str">
            <v>developed</v>
          </cell>
          <cell r="E36" t="b">
            <v>1</v>
          </cell>
        </row>
        <row r="37">
          <cell r="A37">
            <v>132</v>
          </cell>
          <cell r="C37" t="str">
            <v>developing</v>
          </cell>
        </row>
        <row r="38">
          <cell r="A38">
            <v>140</v>
          </cell>
          <cell r="C38" t="str">
            <v>developing</v>
          </cell>
        </row>
        <row r="39">
          <cell r="A39">
            <v>144</v>
          </cell>
          <cell r="C39" t="str">
            <v>developing</v>
          </cell>
        </row>
        <row r="40">
          <cell r="A40">
            <v>148</v>
          </cell>
          <cell r="C40" t="str">
            <v>developing</v>
          </cell>
          <cell r="H40" t="b">
            <v>1</v>
          </cell>
        </row>
        <row r="41">
          <cell r="A41">
            <v>152</v>
          </cell>
          <cell r="C41" t="str">
            <v>developing</v>
          </cell>
          <cell r="H41" t="b">
            <v>1</v>
          </cell>
        </row>
        <row r="42">
          <cell r="A42">
            <v>156</v>
          </cell>
          <cell r="C42" t="str">
            <v>developing</v>
          </cell>
          <cell r="E42" t="b">
            <v>1</v>
          </cell>
          <cell r="F42" t="b">
            <v>1</v>
          </cell>
          <cell r="G42" t="b">
            <v>1</v>
          </cell>
          <cell r="H42" t="b">
            <v>1</v>
          </cell>
          <cell r="I42" t="b">
            <v>1</v>
          </cell>
          <cell r="J42" t="b">
            <v>1</v>
          </cell>
          <cell r="K42" t="b">
            <v>1</v>
          </cell>
          <cell r="L42" t="b">
            <v>1</v>
          </cell>
          <cell r="M42" t="b">
            <v>1</v>
          </cell>
          <cell r="N42" t="b">
            <v>1</v>
          </cell>
          <cell r="O42" t="b">
            <v>1</v>
          </cell>
          <cell r="P42" t="b">
            <v>1</v>
          </cell>
          <cell r="Q42" t="b">
            <v>1</v>
          </cell>
          <cell r="R42" t="b">
            <v>1</v>
          </cell>
        </row>
        <row r="43">
          <cell r="A43">
            <v>170</v>
          </cell>
          <cell r="C43" t="str">
            <v>developing</v>
          </cell>
        </row>
        <row r="44">
          <cell r="A44">
            <v>174</v>
          </cell>
          <cell r="C44" t="str">
            <v>developing</v>
          </cell>
        </row>
        <row r="45">
          <cell r="A45">
            <v>178</v>
          </cell>
          <cell r="C45" t="str">
            <v>developing</v>
          </cell>
        </row>
        <row r="46">
          <cell r="A46">
            <v>180</v>
          </cell>
          <cell r="C46" t="str">
            <v>developing</v>
          </cell>
        </row>
        <row r="47">
          <cell r="A47">
            <v>188</v>
          </cell>
          <cell r="C47" t="str">
            <v>developing</v>
          </cell>
        </row>
        <row r="48">
          <cell r="A48">
            <v>191</v>
          </cell>
          <cell r="C48" t="str">
            <v>developed</v>
          </cell>
        </row>
        <row r="49">
          <cell r="A49">
            <v>192</v>
          </cell>
          <cell r="C49" t="str">
            <v>developing</v>
          </cell>
        </row>
        <row r="50">
          <cell r="A50">
            <v>196</v>
          </cell>
          <cell r="C50" t="str">
            <v>developed</v>
          </cell>
        </row>
        <row r="51">
          <cell r="A51">
            <v>203</v>
          </cell>
          <cell r="C51" t="str">
            <v>developed</v>
          </cell>
        </row>
        <row r="52">
          <cell r="A52">
            <v>204</v>
          </cell>
          <cell r="C52" t="str">
            <v>developing</v>
          </cell>
          <cell r="F52" t="b">
            <v>1</v>
          </cell>
        </row>
        <row r="53">
          <cell r="A53">
            <v>208</v>
          </cell>
          <cell r="C53" t="str">
            <v>developed</v>
          </cell>
          <cell r="F53" t="b">
            <v>1</v>
          </cell>
          <cell r="R53" t="b">
            <v>1</v>
          </cell>
        </row>
        <row r="54">
          <cell r="A54">
            <v>212</v>
          </cell>
          <cell r="C54" t="str">
            <v>developing</v>
          </cell>
        </row>
        <row r="55">
          <cell r="A55">
            <v>214</v>
          </cell>
          <cell r="C55" t="str">
            <v>developing</v>
          </cell>
          <cell r="L55" t="b">
            <v>1</v>
          </cell>
          <cell r="M55" t="b">
            <v>1</v>
          </cell>
        </row>
        <row r="56">
          <cell r="A56">
            <v>218</v>
          </cell>
          <cell r="C56" t="str">
            <v>developing</v>
          </cell>
          <cell r="P56" t="b">
            <v>1</v>
          </cell>
          <cell r="Q56" t="b">
            <v>1</v>
          </cell>
        </row>
        <row r="57">
          <cell r="A57">
            <v>222</v>
          </cell>
          <cell r="C57" t="str">
            <v>developing</v>
          </cell>
        </row>
        <row r="58">
          <cell r="A58">
            <v>226</v>
          </cell>
          <cell r="C58" t="str">
            <v>developing</v>
          </cell>
          <cell r="K58" t="b">
            <v>1</v>
          </cell>
          <cell r="L58" t="b">
            <v>1</v>
          </cell>
        </row>
        <row r="59">
          <cell r="A59">
            <v>231</v>
          </cell>
          <cell r="C59" t="str">
            <v>developing</v>
          </cell>
          <cell r="J59" t="b">
            <v>1</v>
          </cell>
          <cell r="K59" t="b">
            <v>1</v>
          </cell>
        </row>
        <row r="60">
          <cell r="A60">
            <v>232</v>
          </cell>
          <cell r="C60" t="str">
            <v>developing</v>
          </cell>
        </row>
        <row r="61">
          <cell r="A61">
            <v>233</v>
          </cell>
          <cell r="C61" t="str">
            <v>developed</v>
          </cell>
          <cell r="M61" t="b">
            <v>1</v>
          </cell>
          <cell r="N61" t="b">
            <v>1</v>
          </cell>
        </row>
        <row r="62">
          <cell r="A62">
            <v>242</v>
          </cell>
          <cell r="C62" t="str">
            <v>developing</v>
          </cell>
        </row>
        <row r="63">
          <cell r="A63">
            <v>246</v>
          </cell>
          <cell r="C63" t="str">
            <v>developed</v>
          </cell>
        </row>
        <row r="64">
          <cell r="A64">
            <v>250</v>
          </cell>
          <cell r="C64" t="str">
            <v>developed</v>
          </cell>
          <cell r="E64" t="b">
            <v>1</v>
          </cell>
          <cell r="F64" t="b">
            <v>1</v>
          </cell>
          <cell r="G64" t="b">
            <v>1</v>
          </cell>
          <cell r="H64" t="b">
            <v>1</v>
          </cell>
          <cell r="I64" t="b">
            <v>1</v>
          </cell>
          <cell r="J64" t="b">
            <v>1</v>
          </cell>
          <cell r="K64" t="b">
            <v>1</v>
          </cell>
          <cell r="L64" t="b">
            <v>1</v>
          </cell>
          <cell r="M64" t="b">
            <v>1</v>
          </cell>
          <cell r="N64" t="b">
            <v>1</v>
          </cell>
          <cell r="O64" t="b">
            <v>1</v>
          </cell>
          <cell r="P64" t="b">
            <v>1</v>
          </cell>
          <cell r="Q64" t="b">
            <v>1</v>
          </cell>
          <cell r="R64" t="b">
            <v>1</v>
          </cell>
        </row>
        <row r="65">
          <cell r="A65">
            <v>262</v>
          </cell>
          <cell r="C65" t="str">
            <v>developing</v>
          </cell>
        </row>
        <row r="66">
          <cell r="A66">
            <v>266</v>
          </cell>
          <cell r="C66" t="str">
            <v>developing</v>
          </cell>
          <cell r="G66" t="b">
            <v>1</v>
          </cell>
          <cell r="O66" t="b">
            <v>1</v>
          </cell>
          <cell r="P66" t="b">
            <v>1</v>
          </cell>
        </row>
        <row r="67">
          <cell r="A67">
            <v>268</v>
          </cell>
          <cell r="C67" t="str">
            <v>developing</v>
          </cell>
        </row>
        <row r="68">
          <cell r="A68">
            <v>270</v>
          </cell>
          <cell r="C68" t="str">
            <v>developing</v>
          </cell>
        </row>
        <row r="69">
          <cell r="A69">
            <v>276</v>
          </cell>
          <cell r="C69" t="str">
            <v>developed</v>
          </cell>
          <cell r="L69" t="b">
            <v>1</v>
          </cell>
          <cell r="M69" t="b">
            <v>1</v>
          </cell>
        </row>
        <row r="70">
          <cell r="A70">
            <v>288</v>
          </cell>
          <cell r="C70" t="str">
            <v>developing</v>
          </cell>
          <cell r="O70" t="b">
            <v>1</v>
          </cell>
          <cell r="P70" t="b">
            <v>1</v>
          </cell>
        </row>
        <row r="71">
          <cell r="A71">
            <v>296</v>
          </cell>
          <cell r="C71" t="str">
            <v>developing</v>
          </cell>
        </row>
        <row r="72">
          <cell r="A72">
            <v>300</v>
          </cell>
          <cell r="C72" t="str">
            <v>developed</v>
          </cell>
          <cell r="F72" t="b">
            <v>1</v>
          </cell>
          <cell r="R72" t="b">
            <v>1</v>
          </cell>
        </row>
        <row r="73">
          <cell r="A73">
            <v>308</v>
          </cell>
          <cell r="C73" t="str">
            <v>developing</v>
          </cell>
        </row>
        <row r="74">
          <cell r="A74">
            <v>320</v>
          </cell>
          <cell r="C74" t="str">
            <v>developing</v>
          </cell>
        </row>
        <row r="75">
          <cell r="A75">
            <v>324</v>
          </cell>
          <cell r="C75" t="str">
            <v>developing</v>
          </cell>
        </row>
        <row r="76">
          <cell r="A76">
            <v>328</v>
          </cell>
          <cell r="C76" t="str">
            <v>developing</v>
          </cell>
          <cell r="Q76" t="b">
            <v>1</v>
          </cell>
          <cell r="R76" t="b">
            <v>1</v>
          </cell>
        </row>
        <row r="77">
          <cell r="A77">
            <v>332</v>
          </cell>
          <cell r="C77" t="str">
            <v>developing</v>
          </cell>
        </row>
        <row r="78">
          <cell r="A78">
            <v>340</v>
          </cell>
          <cell r="C78" t="str">
            <v>developing</v>
          </cell>
        </row>
        <row r="79">
          <cell r="A79">
            <v>348</v>
          </cell>
          <cell r="C79" t="str">
            <v>developed</v>
          </cell>
        </row>
        <row r="80">
          <cell r="A80">
            <v>352</v>
          </cell>
          <cell r="C80" t="str">
            <v>developed</v>
          </cell>
        </row>
        <row r="81">
          <cell r="A81">
            <v>356</v>
          </cell>
          <cell r="C81" t="str">
            <v>developing</v>
          </cell>
          <cell r="N81" t="b">
            <v>1</v>
          </cell>
          <cell r="O81" t="b">
            <v>1</v>
          </cell>
        </row>
        <row r="82">
          <cell r="A82">
            <v>360</v>
          </cell>
          <cell r="C82" t="str">
            <v>developing</v>
          </cell>
          <cell r="L82" t="b">
            <v>1</v>
          </cell>
          <cell r="M82" t="b">
            <v>1</v>
          </cell>
        </row>
        <row r="83">
          <cell r="A83">
            <v>364</v>
          </cell>
          <cell r="C83" t="str">
            <v>developing</v>
          </cell>
        </row>
        <row r="84">
          <cell r="A84">
            <v>368</v>
          </cell>
          <cell r="C84" t="str">
            <v>developing</v>
          </cell>
        </row>
        <row r="85">
          <cell r="A85">
            <v>372</v>
          </cell>
          <cell r="C85" t="str">
            <v>developed</v>
          </cell>
          <cell r="N85" t="b">
            <v>1</v>
          </cell>
          <cell r="O85" t="b">
            <v>1</v>
          </cell>
        </row>
        <row r="86">
          <cell r="A86">
            <v>376</v>
          </cell>
          <cell r="C86" t="str">
            <v>developed</v>
          </cell>
        </row>
        <row r="87">
          <cell r="A87">
            <v>380</v>
          </cell>
          <cell r="C87" t="str">
            <v>developed</v>
          </cell>
          <cell r="J87" t="b">
            <v>1</v>
          </cell>
        </row>
        <row r="88">
          <cell r="A88">
            <v>384</v>
          </cell>
          <cell r="C88" t="str">
            <v>developing</v>
          </cell>
          <cell r="K88" t="b">
            <v>1</v>
          </cell>
          <cell r="L88" t="b">
            <v>1</v>
          </cell>
        </row>
        <row r="89">
          <cell r="A89">
            <v>388</v>
          </cell>
          <cell r="C89" t="str">
            <v>developing</v>
          </cell>
          <cell r="E89" t="b">
            <v>1</v>
          </cell>
        </row>
        <row r="90">
          <cell r="A90">
            <v>392</v>
          </cell>
          <cell r="C90" t="str">
            <v>developed</v>
          </cell>
          <cell r="F90" t="b">
            <v>1</v>
          </cell>
          <cell r="G90" t="b">
            <v>1</v>
          </cell>
          <cell r="I90" t="b">
            <v>1</v>
          </cell>
          <cell r="J90" t="b">
            <v>1</v>
          </cell>
          <cell r="P90" t="b">
            <v>1</v>
          </cell>
          <cell r="Q90" t="b">
            <v>1</v>
          </cell>
        </row>
        <row r="91">
          <cell r="A91">
            <v>398</v>
          </cell>
          <cell r="C91" t="str">
            <v>developing</v>
          </cell>
          <cell r="J91" t="b">
            <v>1</v>
          </cell>
          <cell r="K91" t="b">
            <v>1</v>
          </cell>
        </row>
        <row r="92">
          <cell r="A92">
            <v>400</v>
          </cell>
          <cell r="C92" t="str">
            <v>developing</v>
          </cell>
          <cell r="H92" t="b">
            <v>1</v>
          </cell>
        </row>
        <row r="93">
          <cell r="A93">
            <v>404</v>
          </cell>
          <cell r="C93" t="str">
            <v>developing</v>
          </cell>
          <cell r="N93" t="b">
            <v>1</v>
          </cell>
          <cell r="O93" t="b">
            <v>1</v>
          </cell>
        </row>
        <row r="94">
          <cell r="A94">
            <v>408</v>
          </cell>
          <cell r="C94" t="str">
            <v>developing</v>
          </cell>
        </row>
        <row r="95">
          <cell r="A95">
            <v>410</v>
          </cell>
          <cell r="C95" t="str">
            <v>developing</v>
          </cell>
          <cell r="Q95" t="b">
            <v>1</v>
          </cell>
          <cell r="R95" t="b">
            <v>1</v>
          </cell>
        </row>
        <row r="96">
          <cell r="A96">
            <v>414</v>
          </cell>
          <cell r="C96" t="str">
            <v>developing</v>
          </cell>
          <cell r="K96" t="b">
            <v>1</v>
          </cell>
          <cell r="L96" t="b">
            <v>1</v>
          </cell>
        </row>
        <row r="97">
          <cell r="A97">
            <v>417</v>
          </cell>
          <cell r="C97" t="str">
            <v>developing</v>
          </cell>
        </row>
        <row r="98">
          <cell r="A98">
            <v>418</v>
          </cell>
          <cell r="C98" t="str">
            <v>developing</v>
          </cell>
        </row>
        <row r="99">
          <cell r="A99">
            <v>422</v>
          </cell>
          <cell r="C99" t="str">
            <v>developing</v>
          </cell>
          <cell r="G99" t="b">
            <v>1</v>
          </cell>
        </row>
        <row r="100">
          <cell r="A100">
            <v>426</v>
          </cell>
          <cell r="C100" t="str">
            <v>developing</v>
          </cell>
        </row>
        <row r="101">
          <cell r="A101">
            <v>428</v>
          </cell>
          <cell r="C101" t="str">
            <v>developed</v>
          </cell>
        </row>
        <row r="102">
          <cell r="A102">
            <v>430</v>
          </cell>
          <cell r="C102" t="str">
            <v>developing</v>
          </cell>
        </row>
        <row r="103">
          <cell r="A103">
            <v>434</v>
          </cell>
          <cell r="C103" t="str">
            <v>developing</v>
          </cell>
        </row>
        <row r="104">
          <cell r="A104">
            <v>438</v>
          </cell>
          <cell r="C104" t="str">
            <v>developed</v>
          </cell>
        </row>
        <row r="105">
          <cell r="A105">
            <v>440</v>
          </cell>
          <cell r="C105" t="str">
            <v>developed</v>
          </cell>
          <cell r="H105" t="b">
            <v>1</v>
          </cell>
        </row>
        <row r="106">
          <cell r="A106">
            <v>442</v>
          </cell>
          <cell r="C106" t="str">
            <v>developed</v>
          </cell>
        </row>
        <row r="107">
          <cell r="A107">
            <v>450</v>
          </cell>
          <cell r="C107" t="str">
            <v>developing</v>
          </cell>
        </row>
        <row r="108">
          <cell r="A108">
            <v>454</v>
          </cell>
          <cell r="C108" t="str">
            <v>developing</v>
          </cell>
        </row>
        <row r="109">
          <cell r="A109">
            <v>458</v>
          </cell>
          <cell r="C109" t="str">
            <v>developing</v>
          </cell>
          <cell r="E109" t="b">
            <v>1</v>
          </cell>
          <cell r="H109" t="b">
            <v>1</v>
          </cell>
          <cell r="I109" t="b">
            <v>1</v>
          </cell>
        </row>
        <row r="110">
          <cell r="A110">
            <v>462</v>
          </cell>
          <cell r="C110" t="str">
            <v>developing</v>
          </cell>
        </row>
        <row r="111">
          <cell r="A111">
            <v>466</v>
          </cell>
          <cell r="C111" t="str">
            <v>developing</v>
          </cell>
          <cell r="E111" t="b">
            <v>1</v>
          </cell>
        </row>
        <row r="112">
          <cell r="A112">
            <v>470</v>
          </cell>
          <cell r="C112" t="str">
            <v>developed</v>
          </cell>
          <cell r="P112" t="b">
            <v>1</v>
          </cell>
          <cell r="Q112" t="b">
            <v>1</v>
          </cell>
        </row>
        <row r="113">
          <cell r="A113">
            <v>478</v>
          </cell>
          <cell r="C113" t="str">
            <v>developing</v>
          </cell>
        </row>
        <row r="114">
          <cell r="A114">
            <v>480</v>
          </cell>
          <cell r="C114" t="str">
            <v>developing</v>
          </cell>
        </row>
        <row r="115">
          <cell r="A115">
            <v>484</v>
          </cell>
          <cell r="C115" t="str">
            <v>developing</v>
          </cell>
          <cell r="G115" t="b">
            <v>1</v>
          </cell>
          <cell r="N115" t="b">
            <v>1</v>
          </cell>
          <cell r="O115" t="b">
            <v>1</v>
          </cell>
        </row>
        <row r="116">
          <cell r="A116">
            <v>492</v>
          </cell>
          <cell r="C116" t="str">
            <v>developed</v>
          </cell>
        </row>
        <row r="117">
          <cell r="A117">
            <v>496</v>
          </cell>
          <cell r="C117" t="str">
            <v>developing</v>
          </cell>
        </row>
        <row r="118">
          <cell r="A118">
            <v>498</v>
          </cell>
          <cell r="C118" t="str">
            <v>developed</v>
          </cell>
        </row>
        <row r="119">
          <cell r="A119">
            <v>499</v>
          </cell>
          <cell r="C119" t="str">
            <v>developed</v>
          </cell>
        </row>
        <row r="120">
          <cell r="A120">
            <v>504</v>
          </cell>
          <cell r="C120" t="str">
            <v>developing</v>
          </cell>
        </row>
        <row r="121">
          <cell r="A121">
            <v>508</v>
          </cell>
          <cell r="C121" t="str">
            <v>developing</v>
          </cell>
          <cell r="P121" t="b">
            <v>1</v>
          </cell>
          <cell r="Q121" t="b">
            <v>1</v>
          </cell>
        </row>
        <row r="122">
          <cell r="A122">
            <v>512</v>
          </cell>
          <cell r="C122" t="str">
            <v>developing</v>
          </cell>
        </row>
        <row r="123">
          <cell r="A123">
            <v>516</v>
          </cell>
          <cell r="C123" t="str">
            <v>developing</v>
          </cell>
          <cell r="E123" t="b">
            <v>1</v>
          </cell>
        </row>
        <row r="124">
          <cell r="A124">
            <v>520</v>
          </cell>
          <cell r="C124" t="str">
            <v>developing</v>
          </cell>
        </row>
        <row r="125">
          <cell r="A125">
            <v>524</v>
          </cell>
          <cell r="C125" t="str">
            <v>developing</v>
          </cell>
        </row>
        <row r="126">
          <cell r="A126">
            <v>528</v>
          </cell>
          <cell r="C126" t="str">
            <v>developed</v>
          </cell>
          <cell r="E126" t="b">
            <v>1</v>
          </cell>
          <cell r="K126" t="b">
            <v>1</v>
          </cell>
        </row>
        <row r="127">
          <cell r="A127">
            <v>548</v>
          </cell>
          <cell r="C127" t="str">
            <v>developing</v>
          </cell>
        </row>
        <row r="128">
          <cell r="A128">
            <v>554</v>
          </cell>
          <cell r="C128" t="str">
            <v>developed</v>
          </cell>
          <cell r="H128" t="b">
            <v>1</v>
          </cell>
          <cell r="I128" t="b">
            <v>1</v>
          </cell>
        </row>
        <row r="129">
          <cell r="A129">
            <v>558</v>
          </cell>
          <cell r="C129" t="str">
            <v>developing</v>
          </cell>
        </row>
        <row r="130">
          <cell r="A130">
            <v>562</v>
          </cell>
          <cell r="C130" t="str">
            <v>developing</v>
          </cell>
          <cell r="M130" t="b">
            <v>1</v>
          </cell>
          <cell r="N130" t="b">
            <v>1</v>
          </cell>
        </row>
        <row r="131">
          <cell r="A131">
            <v>566</v>
          </cell>
          <cell r="C131" t="str">
            <v>developing</v>
          </cell>
          <cell r="G131" t="b">
            <v>1</v>
          </cell>
          <cell r="H131" t="b">
            <v>1</v>
          </cell>
        </row>
        <row r="132">
          <cell r="A132">
            <v>578</v>
          </cell>
          <cell r="C132" t="str">
            <v>developed</v>
          </cell>
          <cell r="N132" t="b">
            <v>1</v>
          </cell>
          <cell r="O132" t="b">
            <v>1</v>
          </cell>
        </row>
        <row r="133">
          <cell r="A133">
            <v>583</v>
          </cell>
          <cell r="C133" t="str">
            <v>developing</v>
          </cell>
        </row>
        <row r="134">
          <cell r="A134">
            <v>584</v>
          </cell>
          <cell r="C134" t="str">
            <v>developing</v>
          </cell>
        </row>
        <row r="135">
          <cell r="A135">
            <v>585</v>
          </cell>
          <cell r="C135" t="str">
            <v>developing</v>
          </cell>
        </row>
        <row r="136">
          <cell r="A136">
            <v>586</v>
          </cell>
          <cell r="C136" t="str">
            <v>developing</v>
          </cell>
          <cell r="R136" t="b">
            <v>1</v>
          </cell>
        </row>
        <row r="137">
          <cell r="A137">
            <v>591</v>
          </cell>
          <cell r="C137" t="str">
            <v>developing</v>
          </cell>
          <cell r="R137" t="b">
            <v>1</v>
          </cell>
        </row>
        <row r="138">
          <cell r="A138">
            <v>598</v>
          </cell>
          <cell r="C138" t="str">
            <v>developing</v>
          </cell>
        </row>
        <row r="139">
          <cell r="A139">
            <v>600</v>
          </cell>
          <cell r="C139" t="str">
            <v>developing</v>
          </cell>
        </row>
        <row r="140">
          <cell r="A140">
            <v>604</v>
          </cell>
          <cell r="C140" t="str">
            <v>developing</v>
          </cell>
          <cell r="K140" t="b">
            <v>1</v>
          </cell>
          <cell r="L140" t="b">
            <v>1</v>
          </cell>
        </row>
        <row r="141">
          <cell r="A141">
            <v>608</v>
          </cell>
          <cell r="C141" t="str">
            <v>developing</v>
          </cell>
          <cell r="F141" t="b">
            <v>1</v>
          </cell>
        </row>
        <row r="142">
          <cell r="A142">
            <v>616</v>
          </cell>
          <cell r="C142" t="str">
            <v>developed</v>
          </cell>
          <cell r="K142" t="b">
            <v>1</v>
          </cell>
          <cell r="L142" t="b">
            <v>1</v>
          </cell>
        </row>
        <row r="143">
          <cell r="A143">
            <v>620</v>
          </cell>
          <cell r="C143" t="str">
            <v>developed</v>
          </cell>
        </row>
        <row r="144">
          <cell r="A144">
            <v>624</v>
          </cell>
          <cell r="C144" t="str">
            <v>developing</v>
          </cell>
        </row>
        <row r="145">
          <cell r="A145">
            <v>626</v>
          </cell>
          <cell r="C145" t="str">
            <v>developing</v>
          </cell>
        </row>
        <row r="146">
          <cell r="A146">
            <v>634</v>
          </cell>
          <cell r="C146" t="str">
            <v>developing</v>
          </cell>
        </row>
        <row r="147">
          <cell r="A147">
            <v>642</v>
          </cell>
          <cell r="C147" t="str">
            <v>developed</v>
          </cell>
          <cell r="F147" t="b">
            <v>1</v>
          </cell>
        </row>
        <row r="148">
          <cell r="A148">
            <v>643</v>
          </cell>
          <cell r="C148" t="str">
            <v>developed</v>
          </cell>
          <cell r="E148" t="b">
            <v>1</v>
          </cell>
          <cell r="F148" t="b">
            <v>1</v>
          </cell>
          <cell r="G148" t="b">
            <v>1</v>
          </cell>
          <cell r="H148" t="b">
            <v>1</v>
          </cell>
          <cell r="I148" t="b">
            <v>1</v>
          </cell>
          <cell r="J148" t="b">
            <v>1</v>
          </cell>
          <cell r="K148" t="b">
            <v>1</v>
          </cell>
          <cell r="L148" t="b">
            <v>1</v>
          </cell>
          <cell r="M148" t="b">
            <v>1</v>
          </cell>
          <cell r="N148" t="b">
            <v>1</v>
          </cell>
          <cell r="O148" t="b">
            <v>1</v>
          </cell>
          <cell r="P148" t="b">
            <v>1</v>
          </cell>
          <cell r="Q148" t="b">
            <v>1</v>
          </cell>
          <cell r="R148" t="b">
            <v>1</v>
          </cell>
        </row>
        <row r="149">
          <cell r="A149">
            <v>646</v>
          </cell>
          <cell r="C149" t="str">
            <v>developing</v>
          </cell>
        </row>
        <row r="150">
          <cell r="A150">
            <v>659</v>
          </cell>
          <cell r="C150" t="str">
            <v>developing</v>
          </cell>
        </row>
        <row r="151">
          <cell r="A151">
            <v>662</v>
          </cell>
          <cell r="C151" t="str">
            <v>developing</v>
          </cell>
        </row>
        <row r="152">
          <cell r="A152">
            <v>670</v>
          </cell>
          <cell r="C152" t="str">
            <v>developing</v>
          </cell>
          <cell r="M152" t="b">
            <v>1</v>
          </cell>
          <cell r="N152" t="b">
            <v>1</v>
          </cell>
        </row>
        <row r="153">
          <cell r="A153">
            <v>674</v>
          </cell>
          <cell r="C153" t="str">
            <v>developed</v>
          </cell>
        </row>
        <row r="154">
          <cell r="A154">
            <v>678</v>
          </cell>
          <cell r="C154" t="str">
            <v>developing</v>
          </cell>
        </row>
        <row r="155">
          <cell r="A155">
            <v>682</v>
          </cell>
          <cell r="C155" t="str">
            <v>developing</v>
          </cell>
        </row>
        <row r="156">
          <cell r="A156">
            <v>686</v>
          </cell>
          <cell r="C156" t="str">
            <v>developing</v>
          </cell>
          <cell r="I156" t="b">
            <v>1</v>
          </cell>
          <cell r="J156" t="b">
            <v>1</v>
          </cell>
        </row>
        <row r="157">
          <cell r="A157">
            <v>688</v>
          </cell>
          <cell r="C157" t="str">
            <v>developed</v>
          </cell>
        </row>
        <row r="158">
          <cell r="A158">
            <v>690</v>
          </cell>
          <cell r="C158" t="str">
            <v>developing</v>
          </cell>
        </row>
        <row r="159">
          <cell r="A159">
            <v>694</v>
          </cell>
          <cell r="C159" t="str">
            <v>developing</v>
          </cell>
          <cell r="Q159" t="b">
            <v>1</v>
          </cell>
          <cell r="R159" t="b">
            <v>1</v>
          </cell>
        </row>
        <row r="160">
          <cell r="A160">
            <v>702</v>
          </cell>
          <cell r="C160" t="str">
            <v>developing</v>
          </cell>
        </row>
        <row r="161">
          <cell r="A161">
            <v>703</v>
          </cell>
          <cell r="C161" t="str">
            <v>developed</v>
          </cell>
        </row>
        <row r="162">
          <cell r="A162">
            <v>704</v>
          </cell>
          <cell r="C162" t="str">
            <v>developing</v>
          </cell>
          <cell r="M162" t="b">
            <v>1</v>
          </cell>
          <cell r="N162" t="b">
            <v>1</v>
          </cell>
        </row>
        <row r="163">
          <cell r="A163">
            <v>705</v>
          </cell>
          <cell r="C163" t="str">
            <v>developed</v>
          </cell>
          <cell r="Q163" t="b">
            <v>1</v>
          </cell>
          <cell r="R163" t="b">
            <v>1</v>
          </cell>
        </row>
        <row r="164">
          <cell r="A164">
            <v>706</v>
          </cell>
          <cell r="C164" t="str">
            <v>developing</v>
          </cell>
          <cell r="R164" t="b">
            <v>1</v>
          </cell>
        </row>
        <row r="165">
          <cell r="A165">
            <v>710</v>
          </cell>
          <cell r="C165" t="str">
            <v>developing</v>
          </cell>
          <cell r="L165" t="b">
            <v>1</v>
          </cell>
          <cell r="M165" t="b">
            <v>1</v>
          </cell>
        </row>
        <row r="166">
          <cell r="A166">
            <v>716</v>
          </cell>
          <cell r="C166" t="str">
            <v>developing</v>
          </cell>
        </row>
        <row r="167">
          <cell r="A167">
            <v>724</v>
          </cell>
          <cell r="C167" t="str">
            <v>developed</v>
          </cell>
          <cell r="H167" t="b">
            <v>1</v>
          </cell>
          <cell r="I167" t="b">
            <v>1</v>
          </cell>
        </row>
        <row r="168">
          <cell r="A168">
            <v>728</v>
          </cell>
          <cell r="C168" t="str">
            <v>developing</v>
          </cell>
        </row>
        <row r="169">
          <cell r="A169">
            <v>729</v>
          </cell>
          <cell r="C169" t="str">
            <v>developing</v>
          </cell>
        </row>
        <row r="170">
          <cell r="A170">
            <v>740</v>
          </cell>
          <cell r="C170" t="str">
            <v>developing</v>
          </cell>
        </row>
        <row r="171">
          <cell r="A171">
            <v>748</v>
          </cell>
          <cell r="C171" t="str">
            <v>developing</v>
          </cell>
        </row>
        <row r="172">
          <cell r="A172">
            <v>752</v>
          </cell>
          <cell r="C172" t="str">
            <v>developed</v>
          </cell>
          <cell r="J172" t="b">
            <v>1</v>
          </cell>
          <cell r="K172" t="b">
            <v>1</v>
          </cell>
        </row>
        <row r="173">
          <cell r="A173">
            <v>756</v>
          </cell>
          <cell r="C173" t="str">
            <v>developed</v>
          </cell>
          <cell r="P173" t="b">
            <v>1</v>
          </cell>
          <cell r="Q173" t="b">
            <v>1</v>
          </cell>
        </row>
        <row r="174">
          <cell r="A174">
            <v>760</v>
          </cell>
          <cell r="C174" t="str">
            <v>developing</v>
          </cell>
        </row>
        <row r="175">
          <cell r="A175">
            <v>762</v>
          </cell>
          <cell r="C175" t="str">
            <v>developing</v>
          </cell>
        </row>
        <row r="176">
          <cell r="A176">
            <v>764</v>
          </cell>
          <cell r="C176" t="str">
            <v>developing</v>
          </cell>
        </row>
        <row r="177">
          <cell r="A177">
            <v>768</v>
          </cell>
          <cell r="C177" t="str">
            <v>developing</v>
          </cell>
        </row>
        <row r="178">
          <cell r="A178">
            <v>776</v>
          </cell>
          <cell r="C178" t="str">
            <v>developing</v>
          </cell>
        </row>
        <row r="179">
          <cell r="A179">
            <v>780</v>
          </cell>
          <cell r="C179" t="str">
            <v>developing</v>
          </cell>
        </row>
        <row r="180">
          <cell r="A180">
            <v>784</v>
          </cell>
          <cell r="C180" t="str">
            <v>developing</v>
          </cell>
          <cell r="O180" t="b">
            <v>1</v>
          </cell>
          <cell r="P180" t="b">
            <v>1</v>
          </cell>
        </row>
        <row r="181">
          <cell r="A181">
            <v>788</v>
          </cell>
          <cell r="C181" t="str">
            <v>developing</v>
          </cell>
          <cell r="E181" t="b">
            <v>1</v>
          </cell>
          <cell r="M181" t="b">
            <v>1</v>
          </cell>
          <cell r="N181" t="b">
            <v>1</v>
          </cell>
        </row>
        <row r="182">
          <cell r="A182">
            <v>792</v>
          </cell>
          <cell r="C182" t="str">
            <v>developing</v>
          </cell>
          <cell r="G182" t="b">
            <v>1</v>
          </cell>
        </row>
        <row r="183">
          <cell r="A183">
            <v>795</v>
          </cell>
          <cell r="C183" t="str">
            <v>developing</v>
          </cell>
        </row>
        <row r="184">
          <cell r="A184">
            <v>798</v>
          </cell>
          <cell r="C184" t="str">
            <v>developing</v>
          </cell>
        </row>
        <row r="185">
          <cell r="A185">
            <v>800</v>
          </cell>
          <cell r="C185" t="str">
            <v>developing</v>
          </cell>
          <cell r="G185" t="b">
            <v>1</v>
          </cell>
        </row>
        <row r="186">
          <cell r="A186">
            <v>804</v>
          </cell>
          <cell r="C186" t="str">
            <v>developed</v>
          </cell>
          <cell r="E186" t="b">
            <v>1</v>
          </cell>
          <cell r="I186" t="b">
            <v>1</v>
          </cell>
          <cell r="J186" t="b">
            <v>1</v>
          </cell>
        </row>
        <row r="187">
          <cell r="A187">
            <v>807</v>
          </cell>
          <cell r="C187" t="str">
            <v>developed</v>
          </cell>
        </row>
        <row r="188">
          <cell r="A188">
            <v>818</v>
          </cell>
          <cell r="C188" t="str">
            <v>developing</v>
          </cell>
          <cell r="I188" t="b">
            <v>1</v>
          </cell>
          <cell r="J188" t="b">
            <v>1</v>
          </cell>
        </row>
        <row r="189">
          <cell r="A189">
            <v>826</v>
          </cell>
          <cell r="C189" t="str">
            <v>developed</v>
          </cell>
          <cell r="E189" t="b">
            <v>1</v>
          </cell>
          <cell r="F189" t="b">
            <v>1</v>
          </cell>
          <cell r="G189" t="b">
            <v>1</v>
          </cell>
          <cell r="H189" t="b">
            <v>1</v>
          </cell>
          <cell r="I189" t="b">
            <v>1</v>
          </cell>
          <cell r="J189" t="b">
            <v>1</v>
          </cell>
          <cell r="K189" t="b">
            <v>1</v>
          </cell>
          <cell r="L189" t="b">
            <v>1</v>
          </cell>
          <cell r="M189" t="b">
            <v>1</v>
          </cell>
          <cell r="N189" t="b">
            <v>1</v>
          </cell>
          <cell r="O189" t="b">
            <v>1</v>
          </cell>
          <cell r="P189" t="b">
            <v>1</v>
          </cell>
          <cell r="Q189" t="b">
            <v>1</v>
          </cell>
          <cell r="R189" t="b">
            <v>1</v>
          </cell>
        </row>
        <row r="190">
          <cell r="A190">
            <v>834</v>
          </cell>
          <cell r="C190" t="str">
            <v>developing</v>
          </cell>
          <cell r="F190" t="b">
            <v>1</v>
          </cell>
        </row>
        <row r="191">
          <cell r="A191">
            <v>840</v>
          </cell>
          <cell r="C191" t="str">
            <v>developed</v>
          </cell>
          <cell r="E191" t="b">
            <v>1</v>
          </cell>
          <cell r="F191" t="b">
            <v>1</v>
          </cell>
          <cell r="G191" t="b">
            <v>1</v>
          </cell>
          <cell r="H191" t="b">
            <v>1</v>
          </cell>
          <cell r="I191" t="b">
            <v>1</v>
          </cell>
          <cell r="J191" t="b">
            <v>1</v>
          </cell>
          <cell r="K191" t="b">
            <v>1</v>
          </cell>
          <cell r="L191" t="b">
            <v>1</v>
          </cell>
          <cell r="M191" t="b">
            <v>1</v>
          </cell>
          <cell r="N191" t="b">
            <v>1</v>
          </cell>
          <cell r="O191" t="b">
            <v>1</v>
          </cell>
          <cell r="P191" t="b">
            <v>1</v>
          </cell>
          <cell r="Q191" t="b">
            <v>1</v>
          </cell>
          <cell r="R191" t="b">
            <v>1</v>
          </cell>
        </row>
        <row r="192">
          <cell r="A192">
            <v>854</v>
          </cell>
          <cell r="C192" t="str">
            <v>developing</v>
          </cell>
        </row>
        <row r="193">
          <cell r="A193">
            <v>858</v>
          </cell>
          <cell r="C193" t="str">
            <v>developing</v>
          </cell>
          <cell r="I193" t="b">
            <v>1</v>
          </cell>
          <cell r="J193" t="b">
            <v>1</v>
          </cell>
        </row>
        <row r="194">
          <cell r="A194">
            <v>860</v>
          </cell>
          <cell r="C194" t="str">
            <v>developing</v>
          </cell>
        </row>
        <row r="195">
          <cell r="A195">
            <v>862</v>
          </cell>
          <cell r="C195" t="str">
            <v>developing</v>
          </cell>
          <cell r="H195" t="b">
            <v>1</v>
          </cell>
          <cell r="I195" t="b">
            <v>1</v>
          </cell>
        </row>
        <row r="196">
          <cell r="A196">
            <v>882</v>
          </cell>
          <cell r="C196" t="str">
            <v>developing</v>
          </cell>
        </row>
        <row r="197">
          <cell r="A197">
            <v>887</v>
          </cell>
          <cell r="C197" t="str">
            <v>developing</v>
          </cell>
        </row>
        <row r="198">
          <cell r="A198">
            <v>894</v>
          </cell>
          <cell r="C198" t="str">
            <v>developing</v>
          </cell>
        </row>
      </sheetData>
      <sheetData sheetId="6">
        <row r="6">
          <cell r="B6">
            <v>28</v>
          </cell>
          <cell r="C6" t="str">
            <v>developing</v>
          </cell>
          <cell r="E6" t="b">
            <v>1</v>
          </cell>
          <cell r="F6" t="b">
            <v>1</v>
          </cell>
          <cell r="G6" t="b">
            <v>1</v>
          </cell>
          <cell r="H6" t="b">
            <v>1</v>
          </cell>
          <cell r="I6" t="b">
            <v>1</v>
          </cell>
          <cell r="J6" t="b">
            <v>1</v>
          </cell>
          <cell r="K6" t="b">
            <v>1</v>
          </cell>
          <cell r="L6" t="b">
            <v>1</v>
          </cell>
          <cell r="M6" t="b">
            <v>1</v>
          </cell>
          <cell r="N6" t="b">
            <v>1</v>
          </cell>
          <cell r="O6" t="b">
            <v>1</v>
          </cell>
          <cell r="P6" t="b">
            <v>1</v>
          </cell>
          <cell r="Q6" t="b">
            <v>1</v>
          </cell>
          <cell r="R6" t="b">
            <v>1</v>
          </cell>
        </row>
        <row r="7">
          <cell r="B7">
            <v>32</v>
          </cell>
          <cell r="C7" t="str">
            <v>developing</v>
          </cell>
          <cell r="E7" t="b">
            <v>1</v>
          </cell>
          <cell r="F7" t="b">
            <v>1</v>
          </cell>
          <cell r="G7" t="b">
            <v>1</v>
          </cell>
          <cell r="H7" t="b">
            <v>1</v>
          </cell>
          <cell r="I7" t="b">
            <v>1</v>
          </cell>
          <cell r="J7" t="b">
            <v>1</v>
          </cell>
          <cell r="K7" t="b">
            <v>1</v>
          </cell>
          <cell r="L7" t="b">
            <v>1</v>
          </cell>
          <cell r="M7" t="b">
            <v>1</v>
          </cell>
          <cell r="N7" t="b">
            <v>1</v>
          </cell>
          <cell r="O7" t="b">
            <v>1</v>
          </cell>
          <cell r="P7" t="b">
            <v>1</v>
          </cell>
          <cell r="Q7" t="b">
            <v>1</v>
          </cell>
          <cell r="R7" t="b">
            <v>1</v>
          </cell>
        </row>
        <row r="8">
          <cell r="B8">
            <v>36</v>
          </cell>
          <cell r="C8" t="str">
            <v>developed</v>
          </cell>
          <cell r="E8" t="b">
            <v>1</v>
          </cell>
          <cell r="F8" t="b">
            <v>1</v>
          </cell>
          <cell r="G8" t="b">
            <v>1</v>
          </cell>
          <cell r="H8" t="b">
            <v>1</v>
          </cell>
          <cell r="I8" t="b">
            <v>1</v>
          </cell>
          <cell r="J8" t="b">
            <v>1</v>
          </cell>
          <cell r="K8" t="b">
            <v>1</v>
          </cell>
          <cell r="L8" t="b">
            <v>1</v>
          </cell>
          <cell r="M8" t="b">
            <v>1</v>
          </cell>
          <cell r="N8" t="b">
            <v>1</v>
          </cell>
          <cell r="O8" t="b">
            <v>1</v>
          </cell>
          <cell r="P8" t="b">
            <v>1</v>
          </cell>
          <cell r="Q8" t="b">
            <v>1</v>
          </cell>
          <cell r="R8" t="b">
            <v>1</v>
          </cell>
        </row>
        <row r="9">
          <cell r="B9">
            <v>40</v>
          </cell>
          <cell r="C9" t="str">
            <v>developed</v>
          </cell>
          <cell r="E9" t="b">
            <v>1</v>
          </cell>
          <cell r="F9" t="b">
            <v>1</v>
          </cell>
          <cell r="G9" t="b">
            <v>1</v>
          </cell>
          <cell r="H9" t="b">
            <v>1</v>
          </cell>
          <cell r="I9" t="b">
            <v>1</v>
          </cell>
          <cell r="J9" t="b">
            <v>1</v>
          </cell>
          <cell r="K9" t="b">
            <v>1</v>
          </cell>
          <cell r="L9" t="b">
            <v>1</v>
          </cell>
          <cell r="M9" t="b">
            <v>1</v>
          </cell>
          <cell r="N9" t="b">
            <v>1</v>
          </cell>
          <cell r="O9" t="b">
            <v>1</v>
          </cell>
          <cell r="P9" t="b">
            <v>1</v>
          </cell>
          <cell r="Q9" t="b">
            <v>1</v>
          </cell>
          <cell r="R9" t="b">
            <v>1</v>
          </cell>
        </row>
        <row r="10">
          <cell r="B10">
            <v>48</v>
          </cell>
          <cell r="C10" t="str">
            <v>developing</v>
          </cell>
          <cell r="E10" t="b">
            <v>1</v>
          </cell>
          <cell r="F10" t="b">
            <v>1</v>
          </cell>
          <cell r="G10" t="b">
            <v>1</v>
          </cell>
          <cell r="H10" t="b">
            <v>1</v>
          </cell>
          <cell r="I10" t="b">
            <v>1</v>
          </cell>
          <cell r="J10" t="b">
            <v>1</v>
          </cell>
          <cell r="K10" t="b">
            <v>1</v>
          </cell>
          <cell r="L10" t="b">
            <v>1</v>
          </cell>
          <cell r="M10" t="b">
            <v>1</v>
          </cell>
          <cell r="N10" t="b">
            <v>1</v>
          </cell>
          <cell r="O10" t="b">
            <v>1</v>
          </cell>
          <cell r="P10" t="b">
            <v>1</v>
          </cell>
          <cell r="Q10" t="b">
            <v>1</v>
          </cell>
          <cell r="R10" t="b">
            <v>1</v>
          </cell>
        </row>
        <row r="11">
          <cell r="B11">
            <v>50</v>
          </cell>
          <cell r="C11" t="str">
            <v>developing</v>
          </cell>
          <cell r="E11" t="b">
            <v>1</v>
          </cell>
          <cell r="F11" t="b">
            <v>1</v>
          </cell>
          <cell r="G11" t="b">
            <v>1</v>
          </cell>
          <cell r="H11" t="b">
            <v>1</v>
          </cell>
          <cell r="I11" t="b">
            <v>1</v>
          </cell>
          <cell r="J11" t="b">
            <v>1</v>
          </cell>
          <cell r="K11" t="b">
            <v>1</v>
          </cell>
          <cell r="L11" t="b">
            <v>1</v>
          </cell>
          <cell r="M11" t="b">
            <v>1</v>
          </cell>
          <cell r="N11" t="b">
            <v>1</v>
          </cell>
          <cell r="O11" t="b">
            <v>1</v>
          </cell>
          <cell r="P11" t="b">
            <v>1</v>
          </cell>
          <cell r="Q11" t="b">
            <v>1</v>
          </cell>
          <cell r="R11" t="b">
            <v>1</v>
          </cell>
        </row>
        <row r="12">
          <cell r="B12">
            <v>52</v>
          </cell>
          <cell r="C12" t="str">
            <v>developing</v>
          </cell>
          <cell r="E12" t="b">
            <v>1</v>
          </cell>
          <cell r="F12" t="b">
            <v>1</v>
          </cell>
          <cell r="G12" t="b">
            <v>1</v>
          </cell>
          <cell r="H12" t="b">
            <v>1</v>
          </cell>
          <cell r="I12" t="b">
            <v>1</v>
          </cell>
          <cell r="J12" t="b">
            <v>1</v>
          </cell>
          <cell r="K12" t="b">
            <v>1</v>
          </cell>
          <cell r="L12" t="b">
            <v>1</v>
          </cell>
          <cell r="M12" t="b">
            <v>1</v>
          </cell>
          <cell r="N12" t="b">
            <v>1</v>
          </cell>
          <cell r="O12" t="b">
            <v>1</v>
          </cell>
          <cell r="P12" t="b">
            <v>1</v>
          </cell>
          <cell r="Q12" t="b">
            <v>1</v>
          </cell>
          <cell r="R12" t="b">
            <v>1</v>
          </cell>
        </row>
        <row r="13">
          <cell r="B13">
            <v>56</v>
          </cell>
          <cell r="C13" t="str">
            <v>developed</v>
          </cell>
          <cell r="E13" t="b">
            <v>1</v>
          </cell>
          <cell r="F13" t="b">
            <v>1</v>
          </cell>
          <cell r="G13" t="b">
            <v>1</v>
          </cell>
          <cell r="H13" t="b">
            <v>1</v>
          </cell>
          <cell r="I13" t="b">
            <v>1</v>
          </cell>
          <cell r="J13" t="b">
            <v>1</v>
          </cell>
          <cell r="K13" t="b">
            <v>1</v>
          </cell>
          <cell r="L13" t="b">
            <v>1</v>
          </cell>
          <cell r="M13" t="b">
            <v>1</v>
          </cell>
          <cell r="N13" t="b">
            <v>1</v>
          </cell>
          <cell r="O13" t="b">
            <v>1</v>
          </cell>
          <cell r="P13" t="b">
            <v>1</v>
          </cell>
          <cell r="Q13" t="b">
            <v>1</v>
          </cell>
          <cell r="R13" t="b">
            <v>1</v>
          </cell>
        </row>
        <row r="14">
          <cell r="B14">
            <v>84</v>
          </cell>
          <cell r="C14" t="str">
            <v>developing</v>
          </cell>
          <cell r="E14" t="b">
            <v>1</v>
          </cell>
          <cell r="F14" t="b">
            <v>1</v>
          </cell>
          <cell r="G14" t="b">
            <v>1</v>
          </cell>
          <cell r="H14" t="b">
            <v>1</v>
          </cell>
          <cell r="I14" t="b">
            <v>1</v>
          </cell>
          <cell r="J14" t="b">
            <v>1</v>
          </cell>
          <cell r="K14" t="b">
            <v>1</v>
          </cell>
          <cell r="L14" t="b">
            <v>1</v>
          </cell>
          <cell r="M14" t="b">
            <v>1</v>
          </cell>
          <cell r="N14" t="b">
            <v>1</v>
          </cell>
          <cell r="O14" t="b">
            <v>1</v>
          </cell>
          <cell r="P14" t="b">
            <v>1</v>
          </cell>
          <cell r="Q14" t="b">
            <v>1</v>
          </cell>
          <cell r="R14" t="b">
            <v>1</v>
          </cell>
        </row>
        <row r="15">
          <cell r="B15">
            <v>68</v>
          </cell>
          <cell r="C15" t="str">
            <v>developing</v>
          </cell>
          <cell r="E15" t="b">
            <v>1</v>
          </cell>
          <cell r="F15" t="b">
            <v>1</v>
          </cell>
          <cell r="G15" t="b">
            <v>1</v>
          </cell>
          <cell r="H15" t="b">
            <v>1</v>
          </cell>
          <cell r="I15" t="b">
            <v>1</v>
          </cell>
          <cell r="J15" t="b">
            <v>1</v>
          </cell>
          <cell r="K15" t="b">
            <v>1</v>
          </cell>
          <cell r="L15" t="b">
            <v>1</v>
          </cell>
          <cell r="M15" t="b">
            <v>1</v>
          </cell>
          <cell r="N15" t="b">
            <v>1</v>
          </cell>
          <cell r="O15" t="b">
            <v>1</v>
          </cell>
          <cell r="P15" t="b">
            <v>1</v>
          </cell>
          <cell r="Q15" t="b">
            <v>1</v>
          </cell>
          <cell r="R15" t="b">
            <v>1</v>
          </cell>
        </row>
        <row r="16">
          <cell r="B16">
            <v>72</v>
          </cell>
          <cell r="C16" t="str">
            <v>developing</v>
          </cell>
          <cell r="E16" t="b">
            <v>1</v>
          </cell>
          <cell r="F16" t="b">
            <v>1</v>
          </cell>
          <cell r="G16" t="b">
            <v>1</v>
          </cell>
          <cell r="H16" t="b">
            <v>1</v>
          </cell>
          <cell r="I16" t="b">
            <v>1</v>
          </cell>
          <cell r="J16" t="b">
            <v>1</v>
          </cell>
          <cell r="K16" t="b">
            <v>1</v>
          </cell>
          <cell r="L16" t="b">
            <v>1</v>
          </cell>
          <cell r="M16" t="b">
            <v>1</v>
          </cell>
          <cell r="N16" t="b">
            <v>1</v>
          </cell>
          <cell r="O16" t="b">
            <v>1</v>
          </cell>
          <cell r="P16" t="b">
            <v>1</v>
          </cell>
          <cell r="Q16" t="b">
            <v>1</v>
          </cell>
          <cell r="R16" t="b">
            <v>1</v>
          </cell>
        </row>
        <row r="17">
          <cell r="B17">
            <v>76</v>
          </cell>
          <cell r="C17" t="str">
            <v>developing</v>
          </cell>
          <cell r="E17" t="b">
            <v>1</v>
          </cell>
          <cell r="F17" t="b">
            <v>1</v>
          </cell>
          <cell r="G17" t="b">
            <v>1</v>
          </cell>
          <cell r="H17" t="b">
            <v>1</v>
          </cell>
          <cell r="I17" t="b">
            <v>1</v>
          </cell>
          <cell r="J17" t="b">
            <v>1</v>
          </cell>
          <cell r="K17" t="b">
            <v>1</v>
          </cell>
          <cell r="L17" t="b">
            <v>1</v>
          </cell>
          <cell r="M17" t="b">
            <v>1</v>
          </cell>
          <cell r="N17" t="b">
            <v>1</v>
          </cell>
          <cell r="O17" t="b">
            <v>1</v>
          </cell>
          <cell r="P17" t="b">
            <v>1</v>
          </cell>
          <cell r="Q17" t="b">
            <v>1</v>
          </cell>
          <cell r="R17" t="b">
            <v>1</v>
          </cell>
        </row>
        <row r="18">
          <cell r="B18">
            <v>96</v>
          </cell>
          <cell r="C18" t="str">
            <v>developing</v>
          </cell>
          <cell r="E18" t="b">
            <v>1</v>
          </cell>
          <cell r="F18" t="b">
            <v>1</v>
          </cell>
          <cell r="G18" t="b">
            <v>1</v>
          </cell>
          <cell r="H18" t="b">
            <v>1</v>
          </cell>
          <cell r="I18" t="b">
            <v>1</v>
          </cell>
          <cell r="J18" t="b">
            <v>1</v>
          </cell>
          <cell r="K18" t="b">
            <v>1</v>
          </cell>
          <cell r="L18" t="b">
            <v>1</v>
          </cell>
          <cell r="M18" t="b">
            <v>1</v>
          </cell>
          <cell r="N18" t="b">
            <v>1</v>
          </cell>
          <cell r="O18" t="b">
            <v>1</v>
          </cell>
          <cell r="P18" t="b">
            <v>1</v>
          </cell>
          <cell r="Q18" t="b">
            <v>1</v>
          </cell>
          <cell r="R18" t="b">
            <v>1</v>
          </cell>
        </row>
        <row r="19">
          <cell r="B19">
            <v>854</v>
          </cell>
          <cell r="C19" t="str">
            <v>developing</v>
          </cell>
          <cell r="E19" t="b">
            <v>1</v>
          </cell>
          <cell r="F19" t="b">
            <v>1</v>
          </cell>
          <cell r="G19" t="b">
            <v>1</v>
          </cell>
          <cell r="H19" t="b">
            <v>1</v>
          </cell>
          <cell r="I19" t="b">
            <v>1</v>
          </cell>
          <cell r="J19" t="b">
            <v>1</v>
          </cell>
          <cell r="K19" t="b">
            <v>1</v>
          </cell>
          <cell r="L19" t="b">
            <v>1</v>
          </cell>
          <cell r="M19" t="b">
            <v>1</v>
          </cell>
          <cell r="N19" t="b">
            <v>1</v>
          </cell>
          <cell r="O19" t="b">
            <v>1</v>
          </cell>
          <cell r="P19" t="b">
            <v>1</v>
          </cell>
          <cell r="Q19" t="b">
            <v>1</v>
          </cell>
          <cell r="R19" t="b">
            <v>1</v>
          </cell>
        </row>
        <row r="20">
          <cell r="B20">
            <v>108</v>
          </cell>
          <cell r="C20" t="str">
            <v>developing</v>
          </cell>
          <cell r="E20" t="b">
            <v>1</v>
          </cell>
          <cell r="F20" t="b">
            <v>1</v>
          </cell>
          <cell r="G20" t="b">
            <v>1</v>
          </cell>
          <cell r="H20" t="b">
            <v>1</v>
          </cell>
          <cell r="I20" t="b">
            <v>1</v>
          </cell>
          <cell r="J20" t="b">
            <v>1</v>
          </cell>
          <cell r="K20" t="b">
            <v>1</v>
          </cell>
          <cell r="L20" t="b">
            <v>1</v>
          </cell>
          <cell r="M20" t="b">
            <v>1</v>
          </cell>
          <cell r="N20" t="b">
            <v>1</v>
          </cell>
          <cell r="O20" t="b">
            <v>1</v>
          </cell>
          <cell r="P20" t="b">
            <v>1</v>
          </cell>
          <cell r="Q20" t="b">
            <v>1</v>
          </cell>
          <cell r="R20" t="b">
            <v>1</v>
          </cell>
        </row>
        <row r="21">
          <cell r="B21">
            <v>120</v>
          </cell>
          <cell r="C21" t="str">
            <v>developing</v>
          </cell>
          <cell r="E21" t="b">
            <v>1</v>
          </cell>
          <cell r="F21" t="b">
            <v>1</v>
          </cell>
          <cell r="G21" t="b">
            <v>1</v>
          </cell>
          <cell r="H21" t="b">
            <v>1</v>
          </cell>
          <cell r="I21" t="b">
            <v>1</v>
          </cell>
          <cell r="J21" t="b">
            <v>1</v>
          </cell>
          <cell r="K21" t="b">
            <v>1</v>
          </cell>
          <cell r="L21" t="b">
            <v>1</v>
          </cell>
          <cell r="M21" t="b">
            <v>1</v>
          </cell>
          <cell r="N21" t="b">
            <v>1</v>
          </cell>
          <cell r="O21" t="b">
            <v>1</v>
          </cell>
          <cell r="P21" t="b">
            <v>1</v>
          </cell>
          <cell r="Q21" t="b">
            <v>1</v>
          </cell>
          <cell r="R21" t="b">
            <v>1</v>
          </cell>
        </row>
        <row r="22">
          <cell r="B22">
            <v>124</v>
          </cell>
          <cell r="C22" t="str">
            <v>developed</v>
          </cell>
          <cell r="E22" t="b">
            <v>1</v>
          </cell>
          <cell r="F22" t="b">
            <v>1</v>
          </cell>
          <cell r="G22" t="b">
            <v>1</v>
          </cell>
          <cell r="H22" t="b">
            <v>1</v>
          </cell>
          <cell r="I22" t="b">
            <v>1</v>
          </cell>
          <cell r="J22" t="b">
            <v>1</v>
          </cell>
          <cell r="K22" t="b">
            <v>1</v>
          </cell>
          <cell r="L22" t="b">
            <v>1</v>
          </cell>
          <cell r="M22" t="b">
            <v>1</v>
          </cell>
          <cell r="N22" t="b">
            <v>1</v>
          </cell>
          <cell r="O22" t="b">
            <v>1</v>
          </cell>
          <cell r="P22" t="b">
            <v>1</v>
          </cell>
          <cell r="Q22" t="b">
            <v>1</v>
          </cell>
          <cell r="R22" t="b">
            <v>1</v>
          </cell>
        </row>
        <row r="23">
          <cell r="B23">
            <v>140</v>
          </cell>
          <cell r="C23" t="str">
            <v>developing</v>
          </cell>
          <cell r="E23" t="b">
            <v>1</v>
          </cell>
          <cell r="F23" t="b">
            <v>1</v>
          </cell>
          <cell r="G23" t="b">
            <v>1</v>
          </cell>
          <cell r="H23" t="b">
            <v>1</v>
          </cell>
          <cell r="I23" t="b">
            <v>1</v>
          </cell>
          <cell r="J23" t="b">
            <v>1</v>
          </cell>
          <cell r="K23" t="b">
            <v>1</v>
          </cell>
          <cell r="L23" t="b">
            <v>1</v>
          </cell>
          <cell r="M23" t="b">
            <v>1</v>
          </cell>
          <cell r="N23" t="b">
            <v>1</v>
          </cell>
          <cell r="O23" t="b">
            <v>1</v>
          </cell>
          <cell r="P23" t="b">
            <v>1</v>
          </cell>
          <cell r="Q23" t="b">
            <v>1</v>
          </cell>
          <cell r="R23" t="b">
            <v>1</v>
          </cell>
        </row>
        <row r="24">
          <cell r="B24">
            <v>152</v>
          </cell>
          <cell r="C24" t="str">
            <v>developing</v>
          </cell>
          <cell r="E24" t="b">
            <v>1</v>
          </cell>
          <cell r="F24" t="b">
            <v>1</v>
          </cell>
          <cell r="G24" t="b">
            <v>1</v>
          </cell>
          <cell r="H24" t="b">
            <v>1</v>
          </cell>
          <cell r="I24" t="b">
            <v>1</v>
          </cell>
          <cell r="J24" t="b">
            <v>1</v>
          </cell>
          <cell r="K24" t="b">
            <v>1</v>
          </cell>
          <cell r="L24" t="b">
            <v>1</v>
          </cell>
          <cell r="M24" t="b">
            <v>1</v>
          </cell>
          <cell r="N24" t="b">
            <v>1</v>
          </cell>
          <cell r="O24" t="b">
            <v>1</v>
          </cell>
          <cell r="P24" t="b">
            <v>1</v>
          </cell>
          <cell r="Q24" t="b">
            <v>1</v>
          </cell>
          <cell r="R24" t="b">
            <v>1</v>
          </cell>
        </row>
        <row r="25">
          <cell r="B25">
            <v>170</v>
          </cell>
          <cell r="C25" t="str">
            <v>developing</v>
          </cell>
          <cell r="E25" t="b">
            <v>1</v>
          </cell>
          <cell r="F25" t="b">
            <v>1</v>
          </cell>
          <cell r="G25" t="b">
            <v>1</v>
          </cell>
          <cell r="H25" t="b">
            <v>1</v>
          </cell>
          <cell r="I25" t="b">
            <v>1</v>
          </cell>
          <cell r="J25" t="b">
            <v>1</v>
          </cell>
          <cell r="K25" t="b">
            <v>1</v>
          </cell>
          <cell r="L25" t="b">
            <v>1</v>
          </cell>
          <cell r="M25" t="b">
            <v>1</v>
          </cell>
          <cell r="N25" t="b">
            <v>1</v>
          </cell>
          <cell r="O25" t="b">
            <v>1</v>
          </cell>
          <cell r="P25" t="b">
            <v>1</v>
          </cell>
          <cell r="Q25" t="b">
            <v>1</v>
          </cell>
          <cell r="R25" t="b">
            <v>1</v>
          </cell>
        </row>
        <row r="26">
          <cell r="B26">
            <v>188</v>
          </cell>
          <cell r="C26" t="str">
            <v>developing</v>
          </cell>
          <cell r="E26" t="b">
            <v>1</v>
          </cell>
          <cell r="F26" t="b">
            <v>1</v>
          </cell>
          <cell r="G26" t="b">
            <v>1</v>
          </cell>
          <cell r="H26" t="b">
            <v>1</v>
          </cell>
          <cell r="I26" t="b">
            <v>1</v>
          </cell>
          <cell r="J26" t="b">
            <v>1</v>
          </cell>
          <cell r="K26" t="b">
            <v>1</v>
          </cell>
          <cell r="L26" t="b">
            <v>1</v>
          </cell>
          <cell r="M26" t="b">
            <v>1</v>
          </cell>
          <cell r="N26" t="b">
            <v>1</v>
          </cell>
          <cell r="O26" t="b">
            <v>1</v>
          </cell>
          <cell r="P26" t="b">
            <v>1</v>
          </cell>
          <cell r="Q26" t="b">
            <v>1</v>
          </cell>
          <cell r="R26" t="b">
            <v>1</v>
          </cell>
        </row>
        <row r="27">
          <cell r="B27">
            <v>384</v>
          </cell>
          <cell r="C27" t="str">
            <v>developing</v>
          </cell>
          <cell r="E27" t="b">
            <v>1</v>
          </cell>
          <cell r="F27" t="b">
            <v>1</v>
          </cell>
          <cell r="G27" t="b">
            <v>1</v>
          </cell>
          <cell r="H27" t="b">
            <v>1</v>
          </cell>
          <cell r="I27" t="b">
            <v>1</v>
          </cell>
          <cell r="J27" t="b">
            <v>1</v>
          </cell>
          <cell r="K27" t="b">
            <v>1</v>
          </cell>
          <cell r="L27" t="b">
            <v>1</v>
          </cell>
          <cell r="M27" t="b">
            <v>1</v>
          </cell>
          <cell r="N27" t="b">
            <v>1</v>
          </cell>
          <cell r="O27" t="b">
            <v>1</v>
          </cell>
          <cell r="P27" t="b">
            <v>1</v>
          </cell>
          <cell r="Q27" t="b">
            <v>1</v>
          </cell>
          <cell r="R27" t="b">
            <v>1</v>
          </cell>
        </row>
        <row r="28">
          <cell r="B28">
            <v>192</v>
          </cell>
          <cell r="C28" t="str">
            <v>developing</v>
          </cell>
          <cell r="E28" t="b">
            <v>1</v>
          </cell>
          <cell r="F28" t="b">
            <v>1</v>
          </cell>
          <cell r="G28" t="b">
            <v>1</v>
          </cell>
          <cell r="H28" t="b">
            <v>1</v>
          </cell>
          <cell r="I28" t="b">
            <v>1</v>
          </cell>
          <cell r="J28" t="b">
            <v>1</v>
          </cell>
          <cell r="K28" t="b">
            <v>1</v>
          </cell>
          <cell r="L28" t="b">
            <v>1</v>
          </cell>
          <cell r="M28" t="b">
            <v>1</v>
          </cell>
          <cell r="N28" t="b">
            <v>1</v>
          </cell>
          <cell r="O28" t="b">
            <v>1</v>
          </cell>
          <cell r="P28" t="b">
            <v>1</v>
          </cell>
          <cell r="Q28" t="b">
            <v>1</v>
          </cell>
          <cell r="R28" t="b">
            <v>1</v>
          </cell>
        </row>
        <row r="29">
          <cell r="B29">
            <v>196</v>
          </cell>
          <cell r="C29" t="str">
            <v>developed</v>
          </cell>
          <cell r="E29" t="b">
            <v>1</v>
          </cell>
          <cell r="F29" t="b">
            <v>1</v>
          </cell>
          <cell r="G29" t="b">
            <v>1</v>
          </cell>
          <cell r="H29" t="b">
            <v>1</v>
          </cell>
          <cell r="I29" t="b">
            <v>1</v>
          </cell>
          <cell r="J29" t="b">
            <v>1</v>
          </cell>
          <cell r="K29" t="b">
            <v>1</v>
          </cell>
          <cell r="L29" t="b">
            <v>1</v>
          </cell>
          <cell r="M29" t="b">
            <v>1</v>
          </cell>
          <cell r="N29" t="b">
            <v>1</v>
          </cell>
          <cell r="O29" t="b">
            <v>1</v>
          </cell>
          <cell r="P29" t="b">
            <v>1</v>
          </cell>
          <cell r="Q29" t="b">
            <v>1</v>
          </cell>
          <cell r="R29" t="b">
            <v>1</v>
          </cell>
        </row>
        <row r="30">
          <cell r="B30">
            <v>203</v>
          </cell>
          <cell r="C30" t="str">
            <v>developed</v>
          </cell>
          <cell r="E30" t="b">
            <v>1</v>
          </cell>
          <cell r="F30" t="b">
            <v>1</v>
          </cell>
          <cell r="G30" t="b">
            <v>1</v>
          </cell>
          <cell r="H30" t="b">
            <v>1</v>
          </cell>
          <cell r="I30" t="b">
            <v>1</v>
          </cell>
          <cell r="J30" t="b">
            <v>1</v>
          </cell>
          <cell r="K30" t="b">
            <v>1</v>
          </cell>
          <cell r="L30" t="b">
            <v>1</v>
          </cell>
          <cell r="M30" t="b">
            <v>1</v>
          </cell>
          <cell r="N30" t="b">
            <v>1</v>
          </cell>
          <cell r="O30" t="b">
            <v>1</v>
          </cell>
          <cell r="P30" t="b">
            <v>1</v>
          </cell>
          <cell r="Q30" t="b">
            <v>1</v>
          </cell>
          <cell r="R30" t="b">
            <v>1</v>
          </cell>
        </row>
        <row r="31">
          <cell r="B31">
            <v>208</v>
          </cell>
          <cell r="C31" t="str">
            <v>developed</v>
          </cell>
          <cell r="E31" t="b">
            <v>1</v>
          </cell>
          <cell r="F31" t="b">
            <v>1</v>
          </cell>
          <cell r="G31" t="b">
            <v>1</v>
          </cell>
          <cell r="H31" t="b">
            <v>1</v>
          </cell>
          <cell r="I31" t="b">
            <v>1</v>
          </cell>
          <cell r="J31" t="b">
            <v>1</v>
          </cell>
          <cell r="K31" t="b">
            <v>1</v>
          </cell>
          <cell r="L31" t="b">
            <v>1</v>
          </cell>
          <cell r="M31" t="b">
            <v>1</v>
          </cell>
          <cell r="N31" t="b">
            <v>1</v>
          </cell>
          <cell r="O31" t="b">
            <v>1</v>
          </cell>
          <cell r="P31" t="b">
            <v>1</v>
          </cell>
          <cell r="Q31" t="b">
            <v>1</v>
          </cell>
          <cell r="R31" t="b">
            <v>1</v>
          </cell>
        </row>
        <row r="32">
          <cell r="B32">
            <v>262</v>
          </cell>
          <cell r="C32" t="str">
            <v>developing</v>
          </cell>
          <cell r="E32" t="b">
            <v>1</v>
          </cell>
          <cell r="F32" t="b">
            <v>1</v>
          </cell>
          <cell r="G32" t="b">
            <v>1</v>
          </cell>
          <cell r="H32" t="b">
            <v>1</v>
          </cell>
          <cell r="I32" t="b">
            <v>1</v>
          </cell>
          <cell r="J32" t="b">
            <v>1</v>
          </cell>
          <cell r="K32" t="b">
            <v>1</v>
          </cell>
          <cell r="L32" t="b">
            <v>1</v>
          </cell>
          <cell r="M32" t="b">
            <v>1</v>
          </cell>
          <cell r="N32" t="b">
            <v>1</v>
          </cell>
          <cell r="O32" t="b">
            <v>1</v>
          </cell>
          <cell r="P32" t="b">
            <v>1</v>
          </cell>
          <cell r="Q32" t="b">
            <v>1</v>
          </cell>
          <cell r="R32" t="b">
            <v>1</v>
          </cell>
        </row>
        <row r="33">
          <cell r="B33">
            <v>212</v>
          </cell>
          <cell r="C33" t="str">
            <v>developing</v>
          </cell>
          <cell r="E33" t="b">
            <v>1</v>
          </cell>
          <cell r="F33" t="b">
            <v>1</v>
          </cell>
          <cell r="G33" t="b">
            <v>1</v>
          </cell>
          <cell r="H33" t="b">
            <v>1</v>
          </cell>
          <cell r="I33" t="b">
            <v>1</v>
          </cell>
          <cell r="J33" t="b">
            <v>1</v>
          </cell>
          <cell r="K33" t="b">
            <v>1</v>
          </cell>
          <cell r="L33" t="b">
            <v>1</v>
          </cell>
          <cell r="M33" t="b">
            <v>1</v>
          </cell>
          <cell r="N33" t="b">
            <v>1</v>
          </cell>
          <cell r="O33" t="b">
            <v>1</v>
          </cell>
          <cell r="P33" t="b">
            <v>1</v>
          </cell>
          <cell r="Q33" t="b">
            <v>1</v>
          </cell>
          <cell r="R33" t="b">
            <v>1</v>
          </cell>
        </row>
        <row r="34">
          <cell r="B34">
            <v>214</v>
          </cell>
          <cell r="C34" t="str">
            <v>developing</v>
          </cell>
          <cell r="E34" t="b">
            <v>1</v>
          </cell>
          <cell r="F34" t="b">
            <v>1</v>
          </cell>
          <cell r="G34" t="b">
            <v>1</v>
          </cell>
          <cell r="H34" t="b">
            <v>1</v>
          </cell>
          <cell r="I34" t="b">
            <v>1</v>
          </cell>
          <cell r="J34" t="b">
            <v>1</v>
          </cell>
          <cell r="K34" t="b">
            <v>1</v>
          </cell>
          <cell r="L34" t="b">
            <v>1</v>
          </cell>
          <cell r="M34" t="b">
            <v>1</v>
          </cell>
          <cell r="N34" t="b">
            <v>1</v>
          </cell>
          <cell r="O34" t="b">
            <v>1</v>
          </cell>
          <cell r="P34" t="b">
            <v>1</v>
          </cell>
          <cell r="Q34" t="b">
            <v>1</v>
          </cell>
          <cell r="R34" t="b">
            <v>1</v>
          </cell>
        </row>
        <row r="35">
          <cell r="B35">
            <v>818</v>
          </cell>
          <cell r="C35" t="str">
            <v>developing</v>
          </cell>
          <cell r="E35" t="b">
            <v>1</v>
          </cell>
          <cell r="F35" t="b">
            <v>1</v>
          </cell>
          <cell r="G35" t="b">
            <v>1</v>
          </cell>
          <cell r="H35" t="b">
            <v>1</v>
          </cell>
          <cell r="I35" t="b">
            <v>1</v>
          </cell>
          <cell r="J35" t="b">
            <v>1</v>
          </cell>
          <cell r="K35" t="b">
            <v>1</v>
          </cell>
          <cell r="L35" t="b">
            <v>1</v>
          </cell>
          <cell r="M35" t="b">
            <v>1</v>
          </cell>
          <cell r="N35" t="b">
            <v>1</v>
          </cell>
          <cell r="O35" t="b">
            <v>1</v>
          </cell>
          <cell r="P35" t="b">
            <v>1</v>
          </cell>
          <cell r="Q35" t="b">
            <v>1</v>
          </cell>
          <cell r="R35" t="b">
            <v>1</v>
          </cell>
        </row>
        <row r="36">
          <cell r="B36">
            <v>222</v>
          </cell>
          <cell r="C36" t="str">
            <v>developing</v>
          </cell>
          <cell r="E36" t="b">
            <v>1</v>
          </cell>
          <cell r="F36" t="b">
            <v>1</v>
          </cell>
          <cell r="G36" t="b">
            <v>1</v>
          </cell>
          <cell r="H36" t="b">
            <v>1</v>
          </cell>
          <cell r="I36" t="b">
            <v>1</v>
          </cell>
          <cell r="J36" t="b">
            <v>1</v>
          </cell>
          <cell r="K36" t="b">
            <v>1</v>
          </cell>
          <cell r="L36" t="b">
            <v>1</v>
          </cell>
          <cell r="M36" t="b">
            <v>1</v>
          </cell>
          <cell r="N36" t="b">
            <v>1</v>
          </cell>
          <cell r="O36" t="b">
            <v>1</v>
          </cell>
          <cell r="P36" t="b">
            <v>1</v>
          </cell>
          <cell r="Q36" t="b">
            <v>1</v>
          </cell>
          <cell r="R36" t="b">
            <v>1</v>
          </cell>
        </row>
        <row r="37">
          <cell r="B37">
            <v>97</v>
          </cell>
          <cell r="C37" t="str">
            <v>developed</v>
          </cell>
          <cell r="E37" t="b">
            <v>1</v>
          </cell>
          <cell r="F37" t="b">
            <v>1</v>
          </cell>
          <cell r="G37" t="b">
            <v>1</v>
          </cell>
          <cell r="H37" t="b">
            <v>1</v>
          </cell>
          <cell r="I37" t="b">
            <v>1</v>
          </cell>
          <cell r="J37" t="b">
            <v>1</v>
          </cell>
          <cell r="K37" t="b">
            <v>1</v>
          </cell>
          <cell r="L37" t="b">
            <v>1</v>
          </cell>
          <cell r="M37" t="b">
            <v>1</v>
          </cell>
          <cell r="N37" t="b">
            <v>1</v>
          </cell>
          <cell r="O37" t="b">
            <v>1</v>
          </cell>
          <cell r="P37" t="b">
            <v>1</v>
          </cell>
          <cell r="Q37" t="b">
            <v>1</v>
          </cell>
          <cell r="R37" t="b">
            <v>1</v>
          </cell>
        </row>
        <row r="38">
          <cell r="B38">
            <v>246</v>
          </cell>
          <cell r="C38" t="str">
            <v>developed</v>
          </cell>
          <cell r="E38" t="b">
            <v>1</v>
          </cell>
          <cell r="F38" t="b">
            <v>1</v>
          </cell>
          <cell r="G38" t="b">
            <v>1</v>
          </cell>
          <cell r="H38" t="b">
            <v>1</v>
          </cell>
          <cell r="I38" t="b">
            <v>1</v>
          </cell>
          <cell r="J38" t="b">
            <v>1</v>
          </cell>
          <cell r="K38" t="b">
            <v>1</v>
          </cell>
          <cell r="L38" t="b">
            <v>1</v>
          </cell>
          <cell r="M38" t="b">
            <v>1</v>
          </cell>
          <cell r="N38" t="b">
            <v>1</v>
          </cell>
          <cell r="O38" t="b">
            <v>1</v>
          </cell>
          <cell r="P38" t="b">
            <v>1</v>
          </cell>
          <cell r="Q38" t="b">
            <v>1</v>
          </cell>
          <cell r="R38" t="b">
            <v>1</v>
          </cell>
        </row>
        <row r="39">
          <cell r="B39">
            <v>250</v>
          </cell>
          <cell r="C39" t="str">
            <v>developed</v>
          </cell>
          <cell r="E39" t="b">
            <v>1</v>
          </cell>
          <cell r="F39" t="b">
            <v>1</v>
          </cell>
          <cell r="G39" t="b">
            <v>1</v>
          </cell>
          <cell r="H39" t="b">
            <v>1</v>
          </cell>
          <cell r="I39" t="b">
            <v>1</v>
          </cell>
          <cell r="J39" t="b">
            <v>1</v>
          </cell>
          <cell r="K39" t="b">
            <v>1</v>
          </cell>
          <cell r="L39" t="b">
            <v>1</v>
          </cell>
          <cell r="M39" t="b">
            <v>1</v>
          </cell>
          <cell r="N39" t="b">
            <v>1</v>
          </cell>
          <cell r="O39" t="b">
            <v>1</v>
          </cell>
          <cell r="P39" t="b">
            <v>1</v>
          </cell>
          <cell r="Q39" t="b">
            <v>1</v>
          </cell>
          <cell r="R39" t="b">
            <v>1</v>
          </cell>
        </row>
        <row r="40">
          <cell r="B40">
            <v>266</v>
          </cell>
          <cell r="C40" t="str">
            <v>developing</v>
          </cell>
          <cell r="E40" t="b">
            <v>1</v>
          </cell>
          <cell r="F40" t="b">
            <v>1</v>
          </cell>
          <cell r="G40" t="b">
            <v>1</v>
          </cell>
          <cell r="H40" t="b">
            <v>1</v>
          </cell>
          <cell r="I40" t="b">
            <v>1</v>
          </cell>
          <cell r="J40" t="b">
            <v>1</v>
          </cell>
          <cell r="K40" t="b">
            <v>1</v>
          </cell>
          <cell r="L40" t="b">
            <v>1</v>
          </cell>
          <cell r="M40" t="b">
            <v>1</v>
          </cell>
          <cell r="N40" t="b">
            <v>1</v>
          </cell>
          <cell r="O40" t="b">
            <v>1</v>
          </cell>
          <cell r="P40" t="b">
            <v>1</v>
          </cell>
          <cell r="Q40" t="b">
            <v>1</v>
          </cell>
          <cell r="R40" t="b">
            <v>1</v>
          </cell>
        </row>
        <row r="41">
          <cell r="B41">
            <v>276</v>
          </cell>
          <cell r="C41" t="str">
            <v>developed</v>
          </cell>
          <cell r="E41" t="b">
            <v>1</v>
          </cell>
          <cell r="F41" t="b">
            <v>1</v>
          </cell>
          <cell r="G41" t="b">
            <v>1</v>
          </cell>
          <cell r="H41" t="b">
            <v>1</v>
          </cell>
          <cell r="I41" t="b">
            <v>1</v>
          </cell>
          <cell r="J41" t="b">
            <v>1</v>
          </cell>
          <cell r="K41" t="b">
            <v>1</v>
          </cell>
          <cell r="L41" t="b">
            <v>1</v>
          </cell>
          <cell r="M41" t="b">
            <v>1</v>
          </cell>
          <cell r="N41" t="b">
            <v>1</v>
          </cell>
          <cell r="O41" t="b">
            <v>1</v>
          </cell>
          <cell r="P41" t="b">
            <v>1</v>
          </cell>
          <cell r="Q41" t="b">
            <v>1</v>
          </cell>
          <cell r="R41" t="b">
            <v>1</v>
          </cell>
        </row>
        <row r="42">
          <cell r="B42">
            <v>288</v>
          </cell>
          <cell r="C42" t="str">
            <v>developing</v>
          </cell>
          <cell r="E42" t="b">
            <v>1</v>
          </cell>
          <cell r="F42" t="b">
            <v>1</v>
          </cell>
          <cell r="G42" t="b">
            <v>1</v>
          </cell>
          <cell r="H42" t="b">
            <v>1</v>
          </cell>
          <cell r="I42" t="b">
            <v>1</v>
          </cell>
          <cell r="J42" t="b">
            <v>1</v>
          </cell>
          <cell r="K42" t="b">
            <v>1</v>
          </cell>
          <cell r="L42" t="b">
            <v>1</v>
          </cell>
          <cell r="M42" t="b">
            <v>1</v>
          </cell>
          <cell r="N42" t="b">
            <v>1</v>
          </cell>
          <cell r="O42" t="b">
            <v>1</v>
          </cell>
          <cell r="P42" t="b">
            <v>1</v>
          </cell>
          <cell r="Q42" t="b">
            <v>1</v>
          </cell>
          <cell r="R42" t="b">
            <v>1</v>
          </cell>
        </row>
        <row r="43">
          <cell r="B43">
            <v>300</v>
          </cell>
          <cell r="C43" t="str">
            <v>developed</v>
          </cell>
          <cell r="E43" t="b">
            <v>1</v>
          </cell>
          <cell r="F43" t="b">
            <v>1</v>
          </cell>
          <cell r="G43" t="b">
            <v>1</v>
          </cell>
          <cell r="H43" t="b">
            <v>1</v>
          </cell>
          <cell r="I43" t="b">
            <v>1</v>
          </cell>
          <cell r="J43" t="b">
            <v>1</v>
          </cell>
          <cell r="K43" t="b">
            <v>1</v>
          </cell>
          <cell r="L43" t="b">
            <v>1</v>
          </cell>
          <cell r="M43" t="b">
            <v>1</v>
          </cell>
          <cell r="N43" t="b">
            <v>1</v>
          </cell>
          <cell r="O43" t="b">
            <v>1</v>
          </cell>
          <cell r="P43" t="b">
            <v>1</v>
          </cell>
          <cell r="Q43" t="b">
            <v>1</v>
          </cell>
          <cell r="R43" t="b">
            <v>1</v>
          </cell>
        </row>
        <row r="44">
          <cell r="B44">
            <v>320</v>
          </cell>
          <cell r="C44" t="str">
            <v>developing</v>
          </cell>
          <cell r="E44" t="b">
            <v>1</v>
          </cell>
          <cell r="F44" t="b">
            <v>1</v>
          </cell>
          <cell r="G44" t="b">
            <v>1</v>
          </cell>
          <cell r="H44" t="b">
            <v>1</v>
          </cell>
          <cell r="I44" t="b">
            <v>1</v>
          </cell>
          <cell r="J44" t="b">
            <v>1</v>
          </cell>
          <cell r="K44" t="b">
            <v>1</v>
          </cell>
          <cell r="L44" t="b">
            <v>1</v>
          </cell>
          <cell r="M44" t="b">
            <v>1</v>
          </cell>
          <cell r="N44" t="b">
            <v>1</v>
          </cell>
          <cell r="O44" t="b">
            <v>1</v>
          </cell>
          <cell r="P44" t="b">
            <v>1</v>
          </cell>
          <cell r="Q44" t="b">
            <v>1</v>
          </cell>
          <cell r="R44" t="b">
            <v>1</v>
          </cell>
        </row>
        <row r="45">
          <cell r="B45">
            <v>324</v>
          </cell>
          <cell r="C45" t="str">
            <v>developing</v>
          </cell>
          <cell r="E45" t="b">
            <v>1</v>
          </cell>
          <cell r="F45" t="b">
            <v>1</v>
          </cell>
          <cell r="G45" t="b">
            <v>1</v>
          </cell>
          <cell r="H45" t="b">
            <v>1</v>
          </cell>
          <cell r="I45" t="b">
            <v>1</v>
          </cell>
          <cell r="J45" t="b">
            <v>1</v>
          </cell>
          <cell r="K45" t="b">
            <v>1</v>
          </cell>
          <cell r="L45" t="b">
            <v>1</v>
          </cell>
          <cell r="M45" t="b">
            <v>1</v>
          </cell>
          <cell r="N45" t="b">
            <v>1</v>
          </cell>
          <cell r="O45" t="b">
            <v>1</v>
          </cell>
          <cell r="P45" t="b">
            <v>1</v>
          </cell>
          <cell r="Q45" t="b">
            <v>1</v>
          </cell>
          <cell r="R45" t="b">
            <v>1</v>
          </cell>
        </row>
        <row r="46">
          <cell r="B46">
            <v>624</v>
          </cell>
          <cell r="C46" t="str">
            <v>developing</v>
          </cell>
          <cell r="E46" t="b">
            <v>1</v>
          </cell>
          <cell r="F46" t="b">
            <v>1</v>
          </cell>
          <cell r="G46" t="b">
            <v>1</v>
          </cell>
          <cell r="H46" t="b">
            <v>1</v>
          </cell>
          <cell r="I46" t="b">
            <v>1</v>
          </cell>
          <cell r="J46" t="b">
            <v>1</v>
          </cell>
          <cell r="K46" t="b">
            <v>1</v>
          </cell>
          <cell r="L46" t="b">
            <v>1</v>
          </cell>
          <cell r="M46" t="b">
            <v>1</v>
          </cell>
          <cell r="N46" t="b">
            <v>1</v>
          </cell>
          <cell r="O46" t="b">
            <v>1</v>
          </cell>
          <cell r="P46" t="b">
            <v>1</v>
          </cell>
          <cell r="Q46" t="b">
            <v>1</v>
          </cell>
          <cell r="R46" t="b">
            <v>1</v>
          </cell>
        </row>
        <row r="47">
          <cell r="B47">
            <v>328</v>
          </cell>
          <cell r="C47" t="str">
            <v>developing</v>
          </cell>
          <cell r="E47" t="b">
            <v>1</v>
          </cell>
          <cell r="F47" t="b">
            <v>1</v>
          </cell>
          <cell r="G47" t="b">
            <v>1</v>
          </cell>
          <cell r="H47" t="b">
            <v>1</v>
          </cell>
          <cell r="I47" t="b">
            <v>1</v>
          </cell>
          <cell r="J47" t="b">
            <v>1</v>
          </cell>
          <cell r="K47" t="b">
            <v>1</v>
          </cell>
          <cell r="L47" t="b">
            <v>1</v>
          </cell>
          <cell r="M47" t="b">
            <v>1</v>
          </cell>
          <cell r="N47" t="b">
            <v>1</v>
          </cell>
          <cell r="O47" t="b">
            <v>1</v>
          </cell>
          <cell r="P47" t="b">
            <v>1</v>
          </cell>
          <cell r="Q47" t="b">
            <v>1</v>
          </cell>
          <cell r="R47" t="b">
            <v>1</v>
          </cell>
        </row>
        <row r="48">
          <cell r="B48">
            <v>340</v>
          </cell>
          <cell r="C48" t="str">
            <v>developing</v>
          </cell>
          <cell r="E48" t="b">
            <v>1</v>
          </cell>
          <cell r="F48" t="b">
            <v>1</v>
          </cell>
          <cell r="G48" t="b">
            <v>1</v>
          </cell>
          <cell r="H48" t="b">
            <v>1</v>
          </cell>
          <cell r="I48" t="b">
            <v>1</v>
          </cell>
          <cell r="J48" t="b">
            <v>1</v>
          </cell>
          <cell r="K48" t="b">
            <v>1</v>
          </cell>
          <cell r="L48" t="b">
            <v>1</v>
          </cell>
          <cell r="M48" t="b">
            <v>1</v>
          </cell>
          <cell r="N48" t="b">
            <v>1</v>
          </cell>
          <cell r="O48" t="b">
            <v>1</v>
          </cell>
          <cell r="P48" t="b">
            <v>1</v>
          </cell>
          <cell r="Q48" t="b">
            <v>1</v>
          </cell>
          <cell r="R48" t="b">
            <v>1</v>
          </cell>
        </row>
        <row r="49">
          <cell r="B49">
            <v>344</v>
          </cell>
          <cell r="C49" t="str">
            <v>developing</v>
          </cell>
          <cell r="E49" t="b">
            <v>1</v>
          </cell>
          <cell r="F49" t="b">
            <v>1</v>
          </cell>
          <cell r="G49" t="b">
            <v>1</v>
          </cell>
          <cell r="H49" t="b">
            <v>1</v>
          </cell>
          <cell r="I49" t="b">
            <v>1</v>
          </cell>
          <cell r="J49" t="b">
            <v>1</v>
          </cell>
          <cell r="K49" t="b">
            <v>1</v>
          </cell>
          <cell r="L49" t="b">
            <v>1</v>
          </cell>
          <cell r="M49" t="b">
            <v>1</v>
          </cell>
          <cell r="N49" t="b">
            <v>1</v>
          </cell>
          <cell r="O49" t="b">
            <v>1</v>
          </cell>
          <cell r="P49" t="b">
            <v>1</v>
          </cell>
          <cell r="Q49" t="b">
            <v>1</v>
          </cell>
          <cell r="R49" t="b">
            <v>1</v>
          </cell>
        </row>
        <row r="50">
          <cell r="B50">
            <v>348</v>
          </cell>
          <cell r="C50" t="str">
            <v>developed</v>
          </cell>
          <cell r="E50" t="b">
            <v>1</v>
          </cell>
          <cell r="F50" t="b">
            <v>1</v>
          </cell>
          <cell r="G50" t="b">
            <v>1</v>
          </cell>
          <cell r="H50" t="b">
            <v>1</v>
          </cell>
          <cell r="I50" t="b">
            <v>1</v>
          </cell>
          <cell r="J50" t="b">
            <v>1</v>
          </cell>
          <cell r="K50" t="b">
            <v>1</v>
          </cell>
          <cell r="L50" t="b">
            <v>1</v>
          </cell>
          <cell r="M50" t="b">
            <v>1</v>
          </cell>
          <cell r="N50" t="b">
            <v>1</v>
          </cell>
          <cell r="O50" t="b">
            <v>1</v>
          </cell>
          <cell r="P50" t="b">
            <v>1</v>
          </cell>
          <cell r="Q50" t="b">
            <v>1</v>
          </cell>
          <cell r="R50" t="b">
            <v>1</v>
          </cell>
        </row>
        <row r="51">
          <cell r="B51">
            <v>352</v>
          </cell>
          <cell r="C51" t="str">
            <v>developed</v>
          </cell>
          <cell r="E51" t="b">
            <v>1</v>
          </cell>
          <cell r="F51" t="b">
            <v>1</v>
          </cell>
          <cell r="G51" t="b">
            <v>1</v>
          </cell>
          <cell r="H51" t="b">
            <v>1</v>
          </cell>
          <cell r="I51" t="b">
            <v>1</v>
          </cell>
          <cell r="J51" t="b">
            <v>1</v>
          </cell>
          <cell r="K51" t="b">
            <v>1</v>
          </cell>
          <cell r="L51" t="b">
            <v>1</v>
          </cell>
          <cell r="M51" t="b">
            <v>1</v>
          </cell>
          <cell r="N51" t="b">
            <v>1</v>
          </cell>
          <cell r="O51" t="b">
            <v>1</v>
          </cell>
          <cell r="P51" t="b">
            <v>1</v>
          </cell>
          <cell r="Q51" t="b">
            <v>1</v>
          </cell>
          <cell r="R51" t="b">
            <v>1</v>
          </cell>
        </row>
        <row r="52">
          <cell r="B52">
            <v>356</v>
          </cell>
          <cell r="C52" t="str">
            <v>developing</v>
          </cell>
          <cell r="E52" t="b">
            <v>1</v>
          </cell>
          <cell r="F52" t="b">
            <v>1</v>
          </cell>
          <cell r="G52" t="b">
            <v>1</v>
          </cell>
          <cell r="H52" t="b">
            <v>1</v>
          </cell>
          <cell r="I52" t="b">
            <v>1</v>
          </cell>
          <cell r="J52" t="b">
            <v>1</v>
          </cell>
          <cell r="K52" t="b">
            <v>1</v>
          </cell>
          <cell r="L52" t="b">
            <v>1</v>
          </cell>
          <cell r="M52" t="b">
            <v>1</v>
          </cell>
          <cell r="N52" t="b">
            <v>1</v>
          </cell>
          <cell r="O52" t="b">
            <v>1</v>
          </cell>
          <cell r="P52" t="b">
            <v>1</v>
          </cell>
          <cell r="Q52" t="b">
            <v>1</v>
          </cell>
          <cell r="R52" t="b">
            <v>1</v>
          </cell>
        </row>
        <row r="53">
          <cell r="B53">
            <v>360</v>
          </cell>
          <cell r="C53" t="str">
            <v>developing</v>
          </cell>
          <cell r="E53" t="b">
            <v>1</v>
          </cell>
          <cell r="F53" t="b">
            <v>1</v>
          </cell>
          <cell r="G53" t="b">
            <v>1</v>
          </cell>
          <cell r="H53" t="b">
            <v>1</v>
          </cell>
          <cell r="I53" t="b">
            <v>1</v>
          </cell>
          <cell r="J53" t="b">
            <v>1</v>
          </cell>
          <cell r="K53" t="b">
            <v>1</v>
          </cell>
          <cell r="L53" t="b">
            <v>1</v>
          </cell>
          <cell r="M53" t="b">
            <v>1</v>
          </cell>
          <cell r="N53" t="b">
            <v>1</v>
          </cell>
          <cell r="O53" t="b">
            <v>1</v>
          </cell>
          <cell r="P53" t="b">
            <v>1</v>
          </cell>
          <cell r="Q53" t="b">
            <v>1</v>
          </cell>
          <cell r="R53" t="b">
            <v>1</v>
          </cell>
        </row>
        <row r="54">
          <cell r="B54">
            <v>372</v>
          </cell>
          <cell r="C54" t="str">
            <v>developed</v>
          </cell>
          <cell r="E54" t="b">
            <v>1</v>
          </cell>
          <cell r="F54" t="b">
            <v>1</v>
          </cell>
          <cell r="G54" t="b">
            <v>1</v>
          </cell>
          <cell r="H54" t="b">
            <v>1</v>
          </cell>
          <cell r="I54" t="b">
            <v>1</v>
          </cell>
          <cell r="J54" t="b">
            <v>1</v>
          </cell>
          <cell r="K54" t="b">
            <v>1</v>
          </cell>
          <cell r="L54" t="b">
            <v>1</v>
          </cell>
          <cell r="M54" t="b">
            <v>1</v>
          </cell>
          <cell r="N54" t="b">
            <v>1</v>
          </cell>
          <cell r="O54" t="b">
            <v>1</v>
          </cell>
          <cell r="P54" t="b">
            <v>1</v>
          </cell>
          <cell r="Q54" t="b">
            <v>1</v>
          </cell>
          <cell r="R54" t="b">
            <v>1</v>
          </cell>
        </row>
        <row r="55">
          <cell r="B55">
            <v>376</v>
          </cell>
          <cell r="C55" t="str">
            <v>developed</v>
          </cell>
          <cell r="E55" t="b">
            <v>1</v>
          </cell>
          <cell r="F55" t="b">
            <v>1</v>
          </cell>
          <cell r="G55" t="b">
            <v>1</v>
          </cell>
          <cell r="H55" t="b">
            <v>1</v>
          </cell>
          <cell r="I55" t="b">
            <v>1</v>
          </cell>
          <cell r="J55" t="b">
            <v>1</v>
          </cell>
          <cell r="K55" t="b">
            <v>1</v>
          </cell>
          <cell r="L55" t="b">
            <v>1</v>
          </cell>
          <cell r="M55" t="b">
            <v>1</v>
          </cell>
          <cell r="N55" t="b">
            <v>1</v>
          </cell>
          <cell r="O55" t="b">
            <v>1</v>
          </cell>
          <cell r="P55" t="b">
            <v>1</v>
          </cell>
          <cell r="Q55" t="b">
            <v>1</v>
          </cell>
          <cell r="R55" t="b">
            <v>1</v>
          </cell>
        </row>
        <row r="56">
          <cell r="B56">
            <v>380</v>
          </cell>
          <cell r="C56" t="str">
            <v>developed</v>
          </cell>
          <cell r="E56" t="b">
            <v>1</v>
          </cell>
          <cell r="F56" t="b">
            <v>1</v>
          </cell>
          <cell r="G56" t="b">
            <v>1</v>
          </cell>
          <cell r="H56" t="b">
            <v>1</v>
          </cell>
          <cell r="I56" t="b">
            <v>1</v>
          </cell>
          <cell r="J56" t="b">
            <v>1</v>
          </cell>
          <cell r="K56" t="b">
            <v>1</v>
          </cell>
          <cell r="L56" t="b">
            <v>1</v>
          </cell>
          <cell r="M56" t="b">
            <v>1</v>
          </cell>
          <cell r="N56" t="b">
            <v>1</v>
          </cell>
          <cell r="O56" t="b">
            <v>1</v>
          </cell>
          <cell r="P56" t="b">
            <v>1</v>
          </cell>
          <cell r="Q56" t="b">
            <v>1</v>
          </cell>
          <cell r="R56" t="b">
            <v>1</v>
          </cell>
        </row>
        <row r="57">
          <cell r="B57">
            <v>388</v>
          </cell>
          <cell r="C57" t="str">
            <v>developing</v>
          </cell>
          <cell r="E57" t="b">
            <v>1</v>
          </cell>
          <cell r="F57" t="b">
            <v>1</v>
          </cell>
          <cell r="G57" t="b">
            <v>1</v>
          </cell>
          <cell r="H57" t="b">
            <v>1</v>
          </cell>
          <cell r="I57" t="b">
            <v>1</v>
          </cell>
          <cell r="J57" t="b">
            <v>1</v>
          </cell>
          <cell r="K57" t="b">
            <v>1</v>
          </cell>
          <cell r="L57" t="b">
            <v>1</v>
          </cell>
          <cell r="M57" t="b">
            <v>1</v>
          </cell>
          <cell r="N57" t="b">
            <v>1</v>
          </cell>
          <cell r="O57" t="b">
            <v>1</v>
          </cell>
          <cell r="P57" t="b">
            <v>1</v>
          </cell>
          <cell r="Q57" t="b">
            <v>1</v>
          </cell>
          <cell r="R57" t="b">
            <v>1</v>
          </cell>
        </row>
        <row r="58">
          <cell r="B58">
            <v>392</v>
          </cell>
          <cell r="C58" t="str">
            <v>developed</v>
          </cell>
          <cell r="E58" t="b">
            <v>1</v>
          </cell>
          <cell r="F58" t="b">
            <v>1</v>
          </cell>
          <cell r="G58" t="b">
            <v>1</v>
          </cell>
          <cell r="H58" t="b">
            <v>1</v>
          </cell>
          <cell r="I58" t="b">
            <v>1</v>
          </cell>
          <cell r="J58" t="b">
            <v>1</v>
          </cell>
          <cell r="K58" t="b">
            <v>1</v>
          </cell>
          <cell r="L58" t="b">
            <v>1</v>
          </cell>
          <cell r="M58" t="b">
            <v>1</v>
          </cell>
          <cell r="N58" t="b">
            <v>1</v>
          </cell>
          <cell r="O58" t="b">
            <v>1</v>
          </cell>
          <cell r="P58" t="b">
            <v>1</v>
          </cell>
          <cell r="Q58" t="b">
            <v>1</v>
          </cell>
          <cell r="R58" t="b">
            <v>1</v>
          </cell>
        </row>
        <row r="59">
          <cell r="B59">
            <v>404</v>
          </cell>
          <cell r="C59" t="str">
            <v>developing</v>
          </cell>
          <cell r="E59" t="b">
            <v>1</v>
          </cell>
          <cell r="F59" t="b">
            <v>1</v>
          </cell>
          <cell r="G59" t="b">
            <v>1</v>
          </cell>
          <cell r="H59" t="b">
            <v>1</v>
          </cell>
          <cell r="I59" t="b">
            <v>1</v>
          </cell>
          <cell r="J59" t="b">
            <v>1</v>
          </cell>
          <cell r="K59" t="b">
            <v>1</v>
          </cell>
          <cell r="L59" t="b">
            <v>1</v>
          </cell>
          <cell r="M59" t="b">
            <v>1</v>
          </cell>
          <cell r="N59" t="b">
            <v>1</v>
          </cell>
          <cell r="O59" t="b">
            <v>1</v>
          </cell>
          <cell r="P59" t="b">
            <v>1</v>
          </cell>
          <cell r="Q59" t="b">
            <v>1</v>
          </cell>
          <cell r="R59" t="b">
            <v>1</v>
          </cell>
        </row>
        <row r="60">
          <cell r="B60">
            <v>410</v>
          </cell>
          <cell r="C60" t="str">
            <v>developing</v>
          </cell>
          <cell r="E60" t="b">
            <v>1</v>
          </cell>
          <cell r="F60" t="b">
            <v>1</v>
          </cell>
          <cell r="G60" t="b">
            <v>1</v>
          </cell>
          <cell r="H60" t="b">
            <v>1</v>
          </cell>
          <cell r="I60" t="b">
            <v>1</v>
          </cell>
          <cell r="J60" t="b">
            <v>1</v>
          </cell>
          <cell r="K60" t="b">
            <v>1</v>
          </cell>
          <cell r="L60" t="b">
            <v>1</v>
          </cell>
          <cell r="M60" t="b">
            <v>1</v>
          </cell>
          <cell r="N60" t="b">
            <v>1</v>
          </cell>
          <cell r="O60" t="b">
            <v>1</v>
          </cell>
          <cell r="P60" t="b">
            <v>1</v>
          </cell>
          <cell r="Q60" t="b">
            <v>1</v>
          </cell>
          <cell r="R60" t="b">
            <v>1</v>
          </cell>
        </row>
        <row r="61">
          <cell r="B61">
            <v>414</v>
          </cell>
          <cell r="C61" t="str">
            <v>developing</v>
          </cell>
          <cell r="E61" t="b">
            <v>1</v>
          </cell>
          <cell r="F61" t="b">
            <v>1</v>
          </cell>
          <cell r="G61" t="b">
            <v>1</v>
          </cell>
          <cell r="H61" t="b">
            <v>1</v>
          </cell>
          <cell r="I61" t="b">
            <v>1</v>
          </cell>
          <cell r="J61" t="b">
            <v>1</v>
          </cell>
          <cell r="K61" t="b">
            <v>1</v>
          </cell>
          <cell r="L61" t="b">
            <v>1</v>
          </cell>
          <cell r="M61" t="b">
            <v>1</v>
          </cell>
          <cell r="N61" t="b">
            <v>1</v>
          </cell>
          <cell r="O61" t="b">
            <v>1</v>
          </cell>
          <cell r="P61" t="b">
            <v>1</v>
          </cell>
          <cell r="Q61" t="b">
            <v>1</v>
          </cell>
          <cell r="R61" t="b">
            <v>1</v>
          </cell>
        </row>
        <row r="62">
          <cell r="B62">
            <v>426</v>
          </cell>
          <cell r="C62" t="str">
            <v>developing</v>
          </cell>
          <cell r="E62" t="b">
            <v>1</v>
          </cell>
          <cell r="F62" t="b">
            <v>1</v>
          </cell>
          <cell r="G62" t="b">
            <v>1</v>
          </cell>
          <cell r="H62" t="b">
            <v>1</v>
          </cell>
          <cell r="I62" t="b">
            <v>1</v>
          </cell>
          <cell r="J62" t="b">
            <v>1</v>
          </cell>
          <cell r="K62" t="b">
            <v>1</v>
          </cell>
          <cell r="L62" t="b">
            <v>1</v>
          </cell>
          <cell r="M62" t="b">
            <v>1</v>
          </cell>
          <cell r="N62" t="b">
            <v>1</v>
          </cell>
          <cell r="O62" t="b">
            <v>1</v>
          </cell>
          <cell r="P62" t="b">
            <v>1</v>
          </cell>
          <cell r="Q62" t="b">
            <v>1</v>
          </cell>
          <cell r="R62" t="b">
            <v>1</v>
          </cell>
        </row>
        <row r="63">
          <cell r="B63">
            <v>438</v>
          </cell>
          <cell r="C63" t="str">
            <v>developed</v>
          </cell>
          <cell r="E63" t="b">
            <v>1</v>
          </cell>
          <cell r="F63" t="b">
            <v>1</v>
          </cell>
          <cell r="G63" t="b">
            <v>1</v>
          </cell>
          <cell r="H63" t="b">
            <v>1</v>
          </cell>
          <cell r="I63" t="b">
            <v>1</v>
          </cell>
          <cell r="J63" t="b">
            <v>1</v>
          </cell>
          <cell r="K63" t="b">
            <v>1</v>
          </cell>
          <cell r="L63" t="b">
            <v>1</v>
          </cell>
          <cell r="M63" t="b">
            <v>1</v>
          </cell>
          <cell r="N63" t="b">
            <v>1</v>
          </cell>
          <cell r="O63" t="b">
            <v>1</v>
          </cell>
          <cell r="P63" t="b">
            <v>1</v>
          </cell>
          <cell r="Q63" t="b">
            <v>1</v>
          </cell>
          <cell r="R63" t="b">
            <v>1</v>
          </cell>
        </row>
        <row r="64">
          <cell r="B64">
            <v>442</v>
          </cell>
          <cell r="C64" t="str">
            <v>developed</v>
          </cell>
          <cell r="E64" t="b">
            <v>1</v>
          </cell>
          <cell r="F64" t="b">
            <v>1</v>
          </cell>
          <cell r="G64" t="b">
            <v>1</v>
          </cell>
          <cell r="H64" t="b">
            <v>1</v>
          </cell>
          <cell r="I64" t="b">
            <v>1</v>
          </cell>
          <cell r="J64" t="b">
            <v>1</v>
          </cell>
          <cell r="K64" t="b">
            <v>1</v>
          </cell>
          <cell r="L64" t="b">
            <v>1</v>
          </cell>
          <cell r="M64" t="b">
            <v>1</v>
          </cell>
          <cell r="N64" t="b">
            <v>1</v>
          </cell>
          <cell r="O64" t="b">
            <v>1</v>
          </cell>
          <cell r="P64" t="b">
            <v>1</v>
          </cell>
          <cell r="Q64" t="b">
            <v>1</v>
          </cell>
          <cell r="R64" t="b">
            <v>1</v>
          </cell>
        </row>
        <row r="65">
          <cell r="B65">
            <v>446</v>
          </cell>
          <cell r="C65" t="str">
            <v>developing</v>
          </cell>
          <cell r="E65" t="b">
            <v>1</v>
          </cell>
          <cell r="F65" t="b">
            <v>1</v>
          </cell>
          <cell r="G65" t="b">
            <v>1</v>
          </cell>
          <cell r="H65" t="b">
            <v>1</v>
          </cell>
          <cell r="I65" t="b">
            <v>1</v>
          </cell>
          <cell r="J65" t="b">
            <v>1</v>
          </cell>
          <cell r="K65" t="b">
            <v>1</v>
          </cell>
          <cell r="L65" t="b">
            <v>1</v>
          </cell>
          <cell r="M65" t="b">
            <v>1</v>
          </cell>
          <cell r="N65" t="b">
            <v>1</v>
          </cell>
          <cell r="O65" t="b">
            <v>1</v>
          </cell>
          <cell r="P65" t="b">
            <v>1</v>
          </cell>
          <cell r="Q65" t="b">
            <v>1</v>
          </cell>
          <cell r="R65" t="b">
            <v>1</v>
          </cell>
        </row>
        <row r="66">
          <cell r="B66">
            <v>450</v>
          </cell>
          <cell r="C66" t="str">
            <v>developing</v>
          </cell>
          <cell r="E66" t="b">
            <v>1</v>
          </cell>
          <cell r="F66" t="b">
            <v>1</v>
          </cell>
          <cell r="G66" t="b">
            <v>1</v>
          </cell>
          <cell r="H66" t="b">
            <v>1</v>
          </cell>
          <cell r="I66" t="b">
            <v>1</v>
          </cell>
          <cell r="J66" t="b">
            <v>1</v>
          </cell>
          <cell r="K66" t="b">
            <v>1</v>
          </cell>
          <cell r="L66" t="b">
            <v>1</v>
          </cell>
          <cell r="M66" t="b">
            <v>1</v>
          </cell>
          <cell r="N66" t="b">
            <v>1</v>
          </cell>
          <cell r="O66" t="b">
            <v>1</v>
          </cell>
          <cell r="P66" t="b">
            <v>1</v>
          </cell>
          <cell r="Q66" t="b">
            <v>1</v>
          </cell>
          <cell r="R66" t="b">
            <v>1</v>
          </cell>
        </row>
        <row r="67">
          <cell r="B67">
            <v>454</v>
          </cell>
          <cell r="C67" t="str">
            <v>developing</v>
          </cell>
          <cell r="E67" t="b">
            <v>1</v>
          </cell>
          <cell r="F67" t="b">
            <v>1</v>
          </cell>
          <cell r="G67" t="b">
            <v>1</v>
          </cell>
          <cell r="H67" t="b">
            <v>1</v>
          </cell>
          <cell r="I67" t="b">
            <v>1</v>
          </cell>
          <cell r="J67" t="b">
            <v>1</v>
          </cell>
          <cell r="K67" t="b">
            <v>1</v>
          </cell>
          <cell r="L67" t="b">
            <v>1</v>
          </cell>
          <cell r="M67" t="b">
            <v>1</v>
          </cell>
          <cell r="N67" t="b">
            <v>1</v>
          </cell>
          <cell r="O67" t="b">
            <v>1</v>
          </cell>
          <cell r="P67" t="b">
            <v>1</v>
          </cell>
          <cell r="Q67" t="b">
            <v>1</v>
          </cell>
          <cell r="R67" t="b">
            <v>1</v>
          </cell>
        </row>
        <row r="68">
          <cell r="B68">
            <v>458</v>
          </cell>
          <cell r="C68" t="str">
            <v>developing</v>
          </cell>
          <cell r="E68" t="b">
            <v>1</v>
          </cell>
          <cell r="F68" t="b">
            <v>1</v>
          </cell>
          <cell r="G68" t="b">
            <v>1</v>
          </cell>
          <cell r="H68" t="b">
            <v>1</v>
          </cell>
          <cell r="I68" t="b">
            <v>1</v>
          </cell>
          <cell r="J68" t="b">
            <v>1</v>
          </cell>
          <cell r="K68" t="b">
            <v>1</v>
          </cell>
          <cell r="L68" t="b">
            <v>1</v>
          </cell>
          <cell r="M68" t="b">
            <v>1</v>
          </cell>
          <cell r="N68" t="b">
            <v>1</v>
          </cell>
          <cell r="O68" t="b">
            <v>1</v>
          </cell>
          <cell r="P68" t="b">
            <v>1</v>
          </cell>
          <cell r="Q68" t="b">
            <v>1</v>
          </cell>
          <cell r="R68" t="b">
            <v>1</v>
          </cell>
        </row>
        <row r="69">
          <cell r="B69">
            <v>462</v>
          </cell>
          <cell r="C69" t="str">
            <v>developing</v>
          </cell>
          <cell r="E69" t="b">
            <v>1</v>
          </cell>
          <cell r="F69" t="b">
            <v>1</v>
          </cell>
          <cell r="G69" t="b">
            <v>1</v>
          </cell>
          <cell r="H69" t="b">
            <v>1</v>
          </cell>
          <cell r="I69" t="b">
            <v>1</v>
          </cell>
          <cell r="J69" t="b">
            <v>1</v>
          </cell>
          <cell r="K69" t="b">
            <v>1</v>
          </cell>
          <cell r="L69" t="b">
            <v>1</v>
          </cell>
          <cell r="M69" t="b">
            <v>1</v>
          </cell>
          <cell r="N69" t="b">
            <v>1</v>
          </cell>
          <cell r="O69" t="b">
            <v>1</v>
          </cell>
          <cell r="P69" t="b">
            <v>1</v>
          </cell>
          <cell r="Q69" t="b">
            <v>1</v>
          </cell>
          <cell r="R69" t="b">
            <v>1</v>
          </cell>
        </row>
        <row r="70">
          <cell r="B70">
            <v>466</v>
          </cell>
          <cell r="C70" t="str">
            <v>developing</v>
          </cell>
          <cell r="E70" t="b">
            <v>1</v>
          </cell>
          <cell r="F70" t="b">
            <v>1</v>
          </cell>
          <cell r="G70" t="b">
            <v>1</v>
          </cell>
          <cell r="H70" t="b">
            <v>1</v>
          </cell>
          <cell r="I70" t="b">
            <v>1</v>
          </cell>
          <cell r="J70" t="b">
            <v>1</v>
          </cell>
          <cell r="K70" t="b">
            <v>1</v>
          </cell>
          <cell r="L70" t="b">
            <v>1</v>
          </cell>
          <cell r="M70" t="b">
            <v>1</v>
          </cell>
          <cell r="N70" t="b">
            <v>1</v>
          </cell>
          <cell r="O70" t="b">
            <v>1</v>
          </cell>
          <cell r="P70" t="b">
            <v>1</v>
          </cell>
          <cell r="Q70" t="b">
            <v>1</v>
          </cell>
          <cell r="R70" t="b">
            <v>1</v>
          </cell>
        </row>
        <row r="71">
          <cell r="B71">
            <v>470</v>
          </cell>
          <cell r="C71" t="str">
            <v>developed</v>
          </cell>
          <cell r="E71" t="b">
            <v>1</v>
          </cell>
          <cell r="F71" t="b">
            <v>1</v>
          </cell>
          <cell r="G71" t="b">
            <v>1</v>
          </cell>
          <cell r="H71" t="b">
            <v>1</v>
          </cell>
          <cell r="I71" t="b">
            <v>1</v>
          </cell>
          <cell r="J71" t="b">
            <v>1</v>
          </cell>
          <cell r="K71" t="b">
            <v>1</v>
          </cell>
          <cell r="L71" t="b">
            <v>1</v>
          </cell>
          <cell r="M71" t="b">
            <v>1</v>
          </cell>
          <cell r="N71" t="b">
            <v>1</v>
          </cell>
          <cell r="O71" t="b">
            <v>1</v>
          </cell>
          <cell r="P71" t="b">
            <v>1</v>
          </cell>
          <cell r="Q71" t="b">
            <v>1</v>
          </cell>
          <cell r="R71" t="b">
            <v>1</v>
          </cell>
        </row>
        <row r="72">
          <cell r="B72">
            <v>478</v>
          </cell>
          <cell r="C72" t="str">
            <v>developing</v>
          </cell>
          <cell r="E72" t="b">
            <v>1</v>
          </cell>
          <cell r="F72" t="b">
            <v>1</v>
          </cell>
          <cell r="G72" t="b">
            <v>1</v>
          </cell>
          <cell r="H72" t="b">
            <v>1</v>
          </cell>
          <cell r="I72" t="b">
            <v>1</v>
          </cell>
          <cell r="J72" t="b">
            <v>1</v>
          </cell>
          <cell r="K72" t="b">
            <v>1</v>
          </cell>
          <cell r="L72" t="b">
            <v>1</v>
          </cell>
          <cell r="M72" t="b">
            <v>1</v>
          </cell>
          <cell r="N72" t="b">
            <v>1</v>
          </cell>
          <cell r="O72" t="b">
            <v>1</v>
          </cell>
          <cell r="P72" t="b">
            <v>1</v>
          </cell>
          <cell r="Q72" t="b">
            <v>1</v>
          </cell>
          <cell r="R72" t="b">
            <v>1</v>
          </cell>
        </row>
        <row r="73">
          <cell r="B73">
            <v>480</v>
          </cell>
          <cell r="C73" t="str">
            <v>developing</v>
          </cell>
          <cell r="E73" t="b">
            <v>1</v>
          </cell>
          <cell r="F73" t="b">
            <v>1</v>
          </cell>
          <cell r="G73" t="b">
            <v>1</v>
          </cell>
          <cell r="H73" t="b">
            <v>1</v>
          </cell>
          <cell r="I73" t="b">
            <v>1</v>
          </cell>
          <cell r="J73" t="b">
            <v>1</v>
          </cell>
          <cell r="K73" t="b">
            <v>1</v>
          </cell>
          <cell r="L73" t="b">
            <v>1</v>
          </cell>
          <cell r="M73" t="b">
            <v>1</v>
          </cell>
          <cell r="N73" t="b">
            <v>1</v>
          </cell>
          <cell r="O73" t="b">
            <v>1</v>
          </cell>
          <cell r="P73" t="b">
            <v>1</v>
          </cell>
          <cell r="Q73" t="b">
            <v>1</v>
          </cell>
          <cell r="R73" t="b">
            <v>1</v>
          </cell>
        </row>
        <row r="74">
          <cell r="B74">
            <v>484</v>
          </cell>
          <cell r="C74" t="str">
            <v>developing</v>
          </cell>
          <cell r="E74" t="b">
            <v>1</v>
          </cell>
          <cell r="F74" t="b">
            <v>1</v>
          </cell>
          <cell r="G74" t="b">
            <v>1</v>
          </cell>
          <cell r="H74" t="b">
            <v>1</v>
          </cell>
          <cell r="I74" t="b">
            <v>1</v>
          </cell>
          <cell r="J74" t="b">
            <v>1</v>
          </cell>
          <cell r="K74" t="b">
            <v>1</v>
          </cell>
          <cell r="L74" t="b">
            <v>1</v>
          </cell>
          <cell r="M74" t="b">
            <v>1</v>
          </cell>
          <cell r="N74" t="b">
            <v>1</v>
          </cell>
          <cell r="O74" t="b">
            <v>1</v>
          </cell>
          <cell r="P74" t="b">
            <v>1</v>
          </cell>
          <cell r="Q74" t="b">
            <v>1</v>
          </cell>
          <cell r="R74" t="b">
            <v>1</v>
          </cell>
        </row>
        <row r="75">
          <cell r="B75">
            <v>504</v>
          </cell>
          <cell r="C75" t="str">
            <v>developing</v>
          </cell>
          <cell r="E75" t="b">
            <v>1</v>
          </cell>
          <cell r="F75" t="b">
            <v>1</v>
          </cell>
          <cell r="G75" t="b">
            <v>1</v>
          </cell>
          <cell r="H75" t="b">
            <v>1</v>
          </cell>
          <cell r="I75" t="b">
            <v>1</v>
          </cell>
          <cell r="J75" t="b">
            <v>1</v>
          </cell>
          <cell r="K75" t="b">
            <v>1</v>
          </cell>
          <cell r="L75" t="b">
            <v>1</v>
          </cell>
          <cell r="M75" t="b">
            <v>1</v>
          </cell>
          <cell r="N75" t="b">
            <v>1</v>
          </cell>
          <cell r="O75" t="b">
            <v>1</v>
          </cell>
          <cell r="P75" t="b">
            <v>1</v>
          </cell>
          <cell r="Q75" t="b">
            <v>1</v>
          </cell>
          <cell r="R75" t="b">
            <v>1</v>
          </cell>
        </row>
        <row r="76">
          <cell r="B76">
            <v>508</v>
          </cell>
          <cell r="C76" t="str">
            <v>developing</v>
          </cell>
          <cell r="E76" t="b">
            <v>1</v>
          </cell>
          <cell r="F76" t="b">
            <v>1</v>
          </cell>
          <cell r="G76" t="b">
            <v>1</v>
          </cell>
          <cell r="H76" t="b">
            <v>1</v>
          </cell>
          <cell r="I76" t="b">
            <v>1</v>
          </cell>
          <cell r="J76" t="b">
            <v>1</v>
          </cell>
          <cell r="K76" t="b">
            <v>1</v>
          </cell>
          <cell r="L76" t="b">
            <v>1</v>
          </cell>
          <cell r="M76" t="b">
            <v>1</v>
          </cell>
          <cell r="N76" t="b">
            <v>1</v>
          </cell>
          <cell r="O76" t="b">
            <v>1</v>
          </cell>
          <cell r="P76" t="b">
            <v>1</v>
          </cell>
          <cell r="Q76" t="b">
            <v>1</v>
          </cell>
          <cell r="R76" t="b">
            <v>1</v>
          </cell>
        </row>
        <row r="77">
          <cell r="B77">
            <v>104</v>
          </cell>
          <cell r="C77" t="str">
            <v>developing</v>
          </cell>
          <cell r="E77" t="b">
            <v>1</v>
          </cell>
          <cell r="F77" t="b">
            <v>1</v>
          </cell>
          <cell r="G77" t="b">
            <v>1</v>
          </cell>
          <cell r="H77" t="b">
            <v>1</v>
          </cell>
          <cell r="I77" t="b">
            <v>1</v>
          </cell>
          <cell r="J77" t="b">
            <v>1</v>
          </cell>
          <cell r="K77" t="b">
            <v>1</v>
          </cell>
          <cell r="L77" t="b">
            <v>1</v>
          </cell>
          <cell r="M77" t="b">
            <v>1</v>
          </cell>
          <cell r="N77" t="b">
            <v>1</v>
          </cell>
          <cell r="O77" t="b">
            <v>1</v>
          </cell>
          <cell r="P77" t="b">
            <v>1</v>
          </cell>
          <cell r="Q77" t="b">
            <v>1</v>
          </cell>
          <cell r="R77" t="b">
            <v>1</v>
          </cell>
        </row>
        <row r="78">
          <cell r="B78">
            <v>516</v>
          </cell>
          <cell r="C78" t="str">
            <v>developing</v>
          </cell>
          <cell r="E78" t="b">
            <v>1</v>
          </cell>
          <cell r="F78" t="b">
            <v>1</v>
          </cell>
          <cell r="G78" t="b">
            <v>1</v>
          </cell>
          <cell r="H78" t="b">
            <v>1</v>
          </cell>
          <cell r="I78" t="b">
            <v>1</v>
          </cell>
          <cell r="J78" t="b">
            <v>1</v>
          </cell>
          <cell r="K78" t="b">
            <v>1</v>
          </cell>
          <cell r="L78" t="b">
            <v>1</v>
          </cell>
          <cell r="M78" t="b">
            <v>1</v>
          </cell>
          <cell r="N78" t="b">
            <v>1</v>
          </cell>
          <cell r="O78" t="b">
            <v>1</v>
          </cell>
          <cell r="P78" t="b">
            <v>1</v>
          </cell>
          <cell r="Q78" t="b">
            <v>1</v>
          </cell>
          <cell r="R78" t="b">
            <v>1</v>
          </cell>
        </row>
        <row r="79">
          <cell r="B79">
            <v>528</v>
          </cell>
          <cell r="C79" t="str">
            <v>developed</v>
          </cell>
          <cell r="E79" t="b">
            <v>1</v>
          </cell>
          <cell r="F79" t="b">
            <v>1</v>
          </cell>
          <cell r="G79" t="b">
            <v>1</v>
          </cell>
          <cell r="H79" t="b">
            <v>1</v>
          </cell>
          <cell r="I79" t="b">
            <v>1</v>
          </cell>
          <cell r="J79" t="b">
            <v>1</v>
          </cell>
          <cell r="K79" t="b">
            <v>1</v>
          </cell>
          <cell r="L79" t="b">
            <v>1</v>
          </cell>
          <cell r="M79" t="b">
            <v>1</v>
          </cell>
          <cell r="N79" t="b">
            <v>1</v>
          </cell>
          <cell r="O79" t="b">
            <v>1</v>
          </cell>
          <cell r="P79" t="b">
            <v>1</v>
          </cell>
          <cell r="Q79" t="b">
            <v>1</v>
          </cell>
          <cell r="R79" t="b">
            <v>1</v>
          </cell>
        </row>
        <row r="80">
          <cell r="B80">
            <v>554</v>
          </cell>
          <cell r="C80" t="str">
            <v>developed</v>
          </cell>
          <cell r="E80" t="b">
            <v>1</v>
          </cell>
          <cell r="F80" t="b">
            <v>1</v>
          </cell>
          <cell r="G80" t="b">
            <v>1</v>
          </cell>
          <cell r="H80" t="b">
            <v>1</v>
          </cell>
          <cell r="I80" t="b">
            <v>1</v>
          </cell>
          <cell r="J80" t="b">
            <v>1</v>
          </cell>
          <cell r="K80" t="b">
            <v>1</v>
          </cell>
          <cell r="L80" t="b">
            <v>1</v>
          </cell>
          <cell r="M80" t="b">
            <v>1</v>
          </cell>
          <cell r="N80" t="b">
            <v>1</v>
          </cell>
          <cell r="O80" t="b">
            <v>1</v>
          </cell>
          <cell r="P80" t="b">
            <v>1</v>
          </cell>
          <cell r="Q80" t="b">
            <v>1</v>
          </cell>
          <cell r="R80" t="b">
            <v>1</v>
          </cell>
        </row>
        <row r="81">
          <cell r="B81">
            <v>558</v>
          </cell>
          <cell r="C81" t="str">
            <v>developing</v>
          </cell>
          <cell r="E81" t="b">
            <v>1</v>
          </cell>
          <cell r="F81" t="b">
            <v>1</v>
          </cell>
          <cell r="G81" t="b">
            <v>1</v>
          </cell>
          <cell r="H81" t="b">
            <v>1</v>
          </cell>
          <cell r="I81" t="b">
            <v>1</v>
          </cell>
          <cell r="J81" t="b">
            <v>1</v>
          </cell>
          <cell r="K81" t="b">
            <v>1</v>
          </cell>
          <cell r="L81" t="b">
            <v>1</v>
          </cell>
          <cell r="M81" t="b">
            <v>1</v>
          </cell>
          <cell r="N81" t="b">
            <v>1</v>
          </cell>
          <cell r="O81" t="b">
            <v>1</v>
          </cell>
          <cell r="P81" t="b">
            <v>1</v>
          </cell>
          <cell r="Q81" t="b">
            <v>1</v>
          </cell>
          <cell r="R81" t="b">
            <v>1</v>
          </cell>
        </row>
        <row r="82">
          <cell r="B82">
            <v>566</v>
          </cell>
          <cell r="C82" t="str">
            <v>developing</v>
          </cell>
          <cell r="E82" t="b">
            <v>1</v>
          </cell>
          <cell r="F82" t="b">
            <v>1</v>
          </cell>
          <cell r="G82" t="b">
            <v>1</v>
          </cell>
          <cell r="H82" t="b">
            <v>1</v>
          </cell>
          <cell r="I82" t="b">
            <v>1</v>
          </cell>
          <cell r="J82" t="b">
            <v>1</v>
          </cell>
          <cell r="K82" t="b">
            <v>1</v>
          </cell>
          <cell r="L82" t="b">
            <v>1</v>
          </cell>
          <cell r="M82" t="b">
            <v>1</v>
          </cell>
          <cell r="N82" t="b">
            <v>1</v>
          </cell>
          <cell r="O82" t="b">
            <v>1</v>
          </cell>
          <cell r="P82" t="b">
            <v>1</v>
          </cell>
          <cell r="Q82" t="b">
            <v>1</v>
          </cell>
          <cell r="R82" t="b">
            <v>1</v>
          </cell>
        </row>
        <row r="83">
          <cell r="B83">
            <v>578</v>
          </cell>
          <cell r="C83" t="str">
            <v>developed</v>
          </cell>
          <cell r="E83" t="b">
            <v>1</v>
          </cell>
          <cell r="F83" t="b">
            <v>1</v>
          </cell>
          <cell r="G83" t="b">
            <v>1</v>
          </cell>
          <cell r="H83" t="b">
            <v>1</v>
          </cell>
          <cell r="I83" t="b">
            <v>1</v>
          </cell>
          <cell r="J83" t="b">
            <v>1</v>
          </cell>
          <cell r="K83" t="b">
            <v>1</v>
          </cell>
          <cell r="L83" t="b">
            <v>1</v>
          </cell>
          <cell r="M83" t="b">
            <v>1</v>
          </cell>
          <cell r="N83" t="b">
            <v>1</v>
          </cell>
          <cell r="O83" t="b">
            <v>1</v>
          </cell>
          <cell r="P83" t="b">
            <v>1</v>
          </cell>
          <cell r="Q83" t="b">
            <v>1</v>
          </cell>
          <cell r="R83" t="b">
            <v>1</v>
          </cell>
        </row>
        <row r="84">
          <cell r="B84">
            <v>586</v>
          </cell>
          <cell r="C84" t="str">
            <v>developing</v>
          </cell>
          <cell r="E84" t="b">
            <v>1</v>
          </cell>
          <cell r="F84" t="b">
            <v>1</v>
          </cell>
          <cell r="G84" t="b">
            <v>1</v>
          </cell>
          <cell r="H84" t="b">
            <v>1</v>
          </cell>
          <cell r="I84" t="b">
            <v>1</v>
          </cell>
          <cell r="J84" t="b">
            <v>1</v>
          </cell>
          <cell r="K84" t="b">
            <v>1</v>
          </cell>
          <cell r="L84" t="b">
            <v>1</v>
          </cell>
          <cell r="M84" t="b">
            <v>1</v>
          </cell>
          <cell r="N84" t="b">
            <v>1</v>
          </cell>
          <cell r="O84" t="b">
            <v>1</v>
          </cell>
          <cell r="P84" t="b">
            <v>1</v>
          </cell>
          <cell r="Q84" t="b">
            <v>1</v>
          </cell>
          <cell r="R84" t="b">
            <v>1</v>
          </cell>
        </row>
        <row r="85">
          <cell r="B85">
            <v>600</v>
          </cell>
          <cell r="C85" t="str">
            <v>developing</v>
          </cell>
          <cell r="E85" t="b">
            <v>1</v>
          </cell>
          <cell r="F85" t="b">
            <v>1</v>
          </cell>
          <cell r="G85" t="b">
            <v>1</v>
          </cell>
          <cell r="H85" t="b">
            <v>1</v>
          </cell>
          <cell r="I85" t="b">
            <v>1</v>
          </cell>
          <cell r="J85" t="b">
            <v>1</v>
          </cell>
          <cell r="K85" t="b">
            <v>1</v>
          </cell>
          <cell r="L85" t="b">
            <v>1</v>
          </cell>
          <cell r="M85" t="b">
            <v>1</v>
          </cell>
          <cell r="N85" t="b">
            <v>1</v>
          </cell>
          <cell r="O85" t="b">
            <v>1</v>
          </cell>
          <cell r="P85" t="b">
            <v>1</v>
          </cell>
          <cell r="Q85" t="b">
            <v>1</v>
          </cell>
          <cell r="R85" t="b">
            <v>1</v>
          </cell>
        </row>
        <row r="86">
          <cell r="B86">
            <v>604</v>
          </cell>
          <cell r="C86" t="str">
            <v>developing</v>
          </cell>
          <cell r="E86" t="b">
            <v>1</v>
          </cell>
          <cell r="F86" t="b">
            <v>1</v>
          </cell>
          <cell r="G86" t="b">
            <v>1</v>
          </cell>
          <cell r="H86" t="b">
            <v>1</v>
          </cell>
          <cell r="I86" t="b">
            <v>1</v>
          </cell>
          <cell r="J86" t="b">
            <v>1</v>
          </cell>
          <cell r="K86" t="b">
            <v>1</v>
          </cell>
          <cell r="L86" t="b">
            <v>1</v>
          </cell>
          <cell r="M86" t="b">
            <v>1</v>
          </cell>
          <cell r="N86" t="b">
            <v>1</v>
          </cell>
          <cell r="O86" t="b">
            <v>1</v>
          </cell>
          <cell r="P86" t="b">
            <v>1</v>
          </cell>
          <cell r="Q86" t="b">
            <v>1</v>
          </cell>
          <cell r="R86" t="b">
            <v>1</v>
          </cell>
        </row>
        <row r="87">
          <cell r="B87">
            <v>608</v>
          </cell>
          <cell r="C87" t="str">
            <v>developing</v>
          </cell>
          <cell r="E87" t="b">
            <v>1</v>
          </cell>
          <cell r="F87" t="b">
            <v>1</v>
          </cell>
          <cell r="G87" t="b">
            <v>1</v>
          </cell>
          <cell r="H87" t="b">
            <v>1</v>
          </cell>
          <cell r="I87" t="b">
            <v>1</v>
          </cell>
          <cell r="J87" t="b">
            <v>1</v>
          </cell>
          <cell r="K87" t="b">
            <v>1</v>
          </cell>
          <cell r="L87" t="b">
            <v>1</v>
          </cell>
          <cell r="M87" t="b">
            <v>1</v>
          </cell>
          <cell r="N87" t="b">
            <v>1</v>
          </cell>
          <cell r="O87" t="b">
            <v>1</v>
          </cell>
          <cell r="P87" t="b">
            <v>1</v>
          </cell>
          <cell r="Q87" t="b">
            <v>1</v>
          </cell>
          <cell r="R87" t="b">
            <v>1</v>
          </cell>
        </row>
        <row r="88">
          <cell r="B88">
            <v>616</v>
          </cell>
          <cell r="C88" t="str">
            <v>developed</v>
          </cell>
          <cell r="E88" t="b">
            <v>1</v>
          </cell>
          <cell r="F88" t="b">
            <v>1</v>
          </cell>
          <cell r="G88" t="b">
            <v>1</v>
          </cell>
          <cell r="H88" t="b">
            <v>1</v>
          </cell>
          <cell r="I88" t="b">
            <v>1</v>
          </cell>
          <cell r="J88" t="b">
            <v>1</v>
          </cell>
          <cell r="K88" t="b">
            <v>1</v>
          </cell>
          <cell r="L88" t="b">
            <v>1</v>
          </cell>
          <cell r="M88" t="b">
            <v>1</v>
          </cell>
          <cell r="N88" t="b">
            <v>1</v>
          </cell>
          <cell r="O88" t="b">
            <v>1</v>
          </cell>
          <cell r="P88" t="b">
            <v>1</v>
          </cell>
          <cell r="Q88" t="b">
            <v>1</v>
          </cell>
          <cell r="R88" t="b">
            <v>1</v>
          </cell>
        </row>
        <row r="89">
          <cell r="B89">
            <v>620</v>
          </cell>
          <cell r="C89" t="str">
            <v>developed</v>
          </cell>
          <cell r="E89" t="b">
            <v>1</v>
          </cell>
          <cell r="F89" t="b">
            <v>1</v>
          </cell>
          <cell r="G89" t="b">
            <v>1</v>
          </cell>
          <cell r="H89" t="b">
            <v>1</v>
          </cell>
          <cell r="I89" t="b">
            <v>1</v>
          </cell>
          <cell r="J89" t="b">
            <v>1</v>
          </cell>
          <cell r="K89" t="b">
            <v>1</v>
          </cell>
          <cell r="L89" t="b">
            <v>1</v>
          </cell>
          <cell r="M89" t="b">
            <v>1</v>
          </cell>
          <cell r="N89" t="b">
            <v>1</v>
          </cell>
          <cell r="O89" t="b">
            <v>1</v>
          </cell>
          <cell r="P89" t="b">
            <v>1</v>
          </cell>
          <cell r="Q89" t="b">
            <v>1</v>
          </cell>
          <cell r="R89" t="b">
            <v>1</v>
          </cell>
        </row>
        <row r="90">
          <cell r="B90">
            <v>642</v>
          </cell>
          <cell r="C90" t="str">
            <v>developed</v>
          </cell>
          <cell r="E90" t="b">
            <v>1</v>
          </cell>
          <cell r="F90" t="b">
            <v>1</v>
          </cell>
          <cell r="G90" t="b">
            <v>1</v>
          </cell>
          <cell r="H90" t="b">
            <v>1</v>
          </cell>
          <cell r="I90" t="b">
            <v>1</v>
          </cell>
          <cell r="J90" t="b">
            <v>1</v>
          </cell>
          <cell r="K90" t="b">
            <v>1</v>
          </cell>
          <cell r="L90" t="b">
            <v>1</v>
          </cell>
          <cell r="M90" t="b">
            <v>1</v>
          </cell>
          <cell r="N90" t="b">
            <v>1</v>
          </cell>
          <cell r="O90" t="b">
            <v>1</v>
          </cell>
          <cell r="P90" t="b">
            <v>1</v>
          </cell>
          <cell r="Q90" t="b">
            <v>1</v>
          </cell>
          <cell r="R90" t="b">
            <v>1</v>
          </cell>
        </row>
        <row r="91">
          <cell r="B91">
            <v>662</v>
          </cell>
          <cell r="C91" t="str">
            <v>developing</v>
          </cell>
          <cell r="E91" t="b">
            <v>1</v>
          </cell>
          <cell r="F91" t="b">
            <v>1</v>
          </cell>
          <cell r="G91" t="b">
            <v>1</v>
          </cell>
          <cell r="H91" t="b">
            <v>1</v>
          </cell>
          <cell r="I91" t="b">
            <v>1</v>
          </cell>
          <cell r="J91" t="b">
            <v>1</v>
          </cell>
          <cell r="K91" t="b">
            <v>1</v>
          </cell>
          <cell r="L91" t="b">
            <v>1</v>
          </cell>
          <cell r="M91" t="b">
            <v>1</v>
          </cell>
          <cell r="N91" t="b">
            <v>1</v>
          </cell>
          <cell r="O91" t="b">
            <v>1</v>
          </cell>
          <cell r="P91" t="b">
            <v>1</v>
          </cell>
          <cell r="Q91" t="b">
            <v>1</v>
          </cell>
          <cell r="R91" t="b">
            <v>1</v>
          </cell>
        </row>
        <row r="92">
          <cell r="B92">
            <v>670</v>
          </cell>
          <cell r="C92" t="str">
            <v>developing</v>
          </cell>
          <cell r="E92" t="b">
            <v>1</v>
          </cell>
          <cell r="F92" t="b">
            <v>1</v>
          </cell>
          <cell r="G92" t="b">
            <v>1</v>
          </cell>
          <cell r="H92" t="b">
            <v>1</v>
          </cell>
          <cell r="I92" t="b">
            <v>1</v>
          </cell>
          <cell r="J92" t="b">
            <v>1</v>
          </cell>
          <cell r="K92" t="b">
            <v>1</v>
          </cell>
          <cell r="L92" t="b">
            <v>1</v>
          </cell>
          <cell r="M92" t="b">
            <v>1</v>
          </cell>
          <cell r="N92" t="b">
            <v>1</v>
          </cell>
          <cell r="O92" t="b">
            <v>1</v>
          </cell>
          <cell r="P92" t="b">
            <v>1</v>
          </cell>
          <cell r="Q92" t="b">
            <v>1</v>
          </cell>
          <cell r="R92" t="b">
            <v>1</v>
          </cell>
        </row>
        <row r="93">
          <cell r="B93">
            <v>686</v>
          </cell>
          <cell r="C93" t="str">
            <v>developing</v>
          </cell>
          <cell r="E93" t="b">
            <v>1</v>
          </cell>
          <cell r="F93" t="b">
            <v>1</v>
          </cell>
          <cell r="G93" t="b">
            <v>1</v>
          </cell>
          <cell r="H93" t="b">
            <v>1</v>
          </cell>
          <cell r="I93" t="b">
            <v>1</v>
          </cell>
          <cell r="J93" t="b">
            <v>1</v>
          </cell>
          <cell r="K93" t="b">
            <v>1</v>
          </cell>
          <cell r="L93" t="b">
            <v>1</v>
          </cell>
          <cell r="M93" t="b">
            <v>1</v>
          </cell>
          <cell r="N93" t="b">
            <v>1</v>
          </cell>
          <cell r="O93" t="b">
            <v>1</v>
          </cell>
          <cell r="P93" t="b">
            <v>1</v>
          </cell>
          <cell r="Q93" t="b">
            <v>1</v>
          </cell>
          <cell r="R93" t="b">
            <v>1</v>
          </cell>
        </row>
        <row r="94">
          <cell r="B94">
            <v>694</v>
          </cell>
          <cell r="C94" t="str">
            <v>developing</v>
          </cell>
          <cell r="E94" t="b">
            <v>1</v>
          </cell>
          <cell r="F94" t="b">
            <v>1</v>
          </cell>
          <cell r="G94" t="b">
            <v>1</v>
          </cell>
          <cell r="H94" t="b">
            <v>1</v>
          </cell>
          <cell r="I94" t="b">
            <v>1</v>
          </cell>
          <cell r="J94" t="b">
            <v>1</v>
          </cell>
          <cell r="K94" t="b">
            <v>1</v>
          </cell>
          <cell r="L94" t="b">
            <v>1</v>
          </cell>
          <cell r="M94" t="b">
            <v>1</v>
          </cell>
          <cell r="N94" t="b">
            <v>1</v>
          </cell>
          <cell r="O94" t="b">
            <v>1</v>
          </cell>
          <cell r="P94" t="b">
            <v>1</v>
          </cell>
          <cell r="Q94" t="b">
            <v>1</v>
          </cell>
          <cell r="R94" t="b">
            <v>1</v>
          </cell>
        </row>
        <row r="95">
          <cell r="B95">
            <v>702</v>
          </cell>
          <cell r="C95" t="str">
            <v>developing</v>
          </cell>
          <cell r="E95" t="b">
            <v>1</v>
          </cell>
          <cell r="F95" t="b">
            <v>1</v>
          </cell>
          <cell r="G95" t="b">
            <v>1</v>
          </cell>
          <cell r="H95" t="b">
            <v>1</v>
          </cell>
          <cell r="I95" t="b">
            <v>1</v>
          </cell>
          <cell r="J95" t="b">
            <v>1</v>
          </cell>
          <cell r="K95" t="b">
            <v>1</v>
          </cell>
          <cell r="L95" t="b">
            <v>1</v>
          </cell>
          <cell r="M95" t="b">
            <v>1</v>
          </cell>
          <cell r="N95" t="b">
            <v>1</v>
          </cell>
          <cell r="O95" t="b">
            <v>1</v>
          </cell>
          <cell r="P95" t="b">
            <v>1</v>
          </cell>
          <cell r="Q95" t="b">
            <v>1</v>
          </cell>
          <cell r="R95" t="b">
            <v>1</v>
          </cell>
        </row>
        <row r="96">
          <cell r="B96">
            <v>703</v>
          </cell>
          <cell r="C96" t="str">
            <v>developed</v>
          </cell>
          <cell r="E96" t="b">
            <v>1</v>
          </cell>
          <cell r="F96" t="b">
            <v>1</v>
          </cell>
          <cell r="G96" t="b">
            <v>1</v>
          </cell>
          <cell r="H96" t="b">
            <v>1</v>
          </cell>
          <cell r="I96" t="b">
            <v>1</v>
          </cell>
          <cell r="J96" t="b">
            <v>1</v>
          </cell>
          <cell r="K96" t="b">
            <v>1</v>
          </cell>
          <cell r="L96" t="b">
            <v>1</v>
          </cell>
          <cell r="M96" t="b">
            <v>1</v>
          </cell>
          <cell r="N96" t="b">
            <v>1</v>
          </cell>
          <cell r="O96" t="b">
            <v>1</v>
          </cell>
          <cell r="P96" t="b">
            <v>1</v>
          </cell>
          <cell r="Q96" t="b">
            <v>1</v>
          </cell>
          <cell r="R96" t="b">
            <v>1</v>
          </cell>
        </row>
        <row r="97">
          <cell r="B97">
            <v>705</v>
          </cell>
          <cell r="C97" t="str">
            <v>developed</v>
          </cell>
          <cell r="E97" t="b">
            <v>1</v>
          </cell>
          <cell r="F97" t="b">
            <v>1</v>
          </cell>
          <cell r="G97" t="b">
            <v>1</v>
          </cell>
          <cell r="H97" t="b">
            <v>1</v>
          </cell>
          <cell r="I97" t="b">
            <v>1</v>
          </cell>
          <cell r="J97" t="b">
            <v>1</v>
          </cell>
          <cell r="K97" t="b">
            <v>1</v>
          </cell>
          <cell r="L97" t="b">
            <v>1</v>
          </cell>
          <cell r="M97" t="b">
            <v>1</v>
          </cell>
          <cell r="N97" t="b">
            <v>1</v>
          </cell>
          <cell r="O97" t="b">
            <v>1</v>
          </cell>
          <cell r="P97" t="b">
            <v>1</v>
          </cell>
          <cell r="Q97" t="b">
            <v>1</v>
          </cell>
          <cell r="R97" t="b">
            <v>1</v>
          </cell>
        </row>
        <row r="98">
          <cell r="B98">
            <v>710</v>
          </cell>
          <cell r="C98" t="str">
            <v>developing</v>
          </cell>
          <cell r="E98" t="b">
            <v>1</v>
          </cell>
          <cell r="F98" t="b">
            <v>1</v>
          </cell>
          <cell r="G98" t="b">
            <v>1</v>
          </cell>
          <cell r="H98" t="b">
            <v>1</v>
          </cell>
          <cell r="I98" t="b">
            <v>1</v>
          </cell>
          <cell r="J98" t="b">
            <v>1</v>
          </cell>
          <cell r="K98" t="b">
            <v>1</v>
          </cell>
          <cell r="L98" t="b">
            <v>1</v>
          </cell>
          <cell r="M98" t="b">
            <v>1</v>
          </cell>
          <cell r="N98" t="b">
            <v>1</v>
          </cell>
          <cell r="O98" t="b">
            <v>1</v>
          </cell>
          <cell r="P98" t="b">
            <v>1</v>
          </cell>
          <cell r="Q98" t="b">
            <v>1</v>
          </cell>
          <cell r="R98" t="b">
            <v>1</v>
          </cell>
        </row>
        <row r="99">
          <cell r="B99">
            <v>724</v>
          </cell>
          <cell r="C99" t="str">
            <v>developed</v>
          </cell>
          <cell r="E99" t="b">
            <v>1</v>
          </cell>
          <cell r="F99" t="b">
            <v>1</v>
          </cell>
          <cell r="G99" t="b">
            <v>1</v>
          </cell>
          <cell r="H99" t="b">
            <v>1</v>
          </cell>
          <cell r="I99" t="b">
            <v>1</v>
          </cell>
          <cell r="J99" t="b">
            <v>1</v>
          </cell>
          <cell r="K99" t="b">
            <v>1</v>
          </cell>
          <cell r="L99" t="b">
            <v>1</v>
          </cell>
          <cell r="M99" t="b">
            <v>1</v>
          </cell>
          <cell r="N99" t="b">
            <v>1</v>
          </cell>
          <cell r="O99" t="b">
            <v>1</v>
          </cell>
          <cell r="P99" t="b">
            <v>1</v>
          </cell>
          <cell r="Q99" t="b">
            <v>1</v>
          </cell>
          <cell r="R99" t="b">
            <v>1</v>
          </cell>
        </row>
        <row r="100">
          <cell r="B100">
            <v>144</v>
          </cell>
          <cell r="C100" t="str">
            <v>developing</v>
          </cell>
          <cell r="E100" t="b">
            <v>1</v>
          </cell>
          <cell r="F100" t="b">
            <v>1</v>
          </cell>
          <cell r="G100" t="b">
            <v>1</v>
          </cell>
          <cell r="H100" t="b">
            <v>1</v>
          </cell>
          <cell r="I100" t="b">
            <v>1</v>
          </cell>
          <cell r="J100" t="b">
            <v>1</v>
          </cell>
          <cell r="K100" t="b">
            <v>1</v>
          </cell>
          <cell r="L100" t="b">
            <v>1</v>
          </cell>
          <cell r="M100" t="b">
            <v>1</v>
          </cell>
          <cell r="N100" t="b">
            <v>1</v>
          </cell>
          <cell r="O100" t="b">
            <v>1</v>
          </cell>
          <cell r="P100" t="b">
            <v>1</v>
          </cell>
          <cell r="Q100" t="b">
            <v>1</v>
          </cell>
          <cell r="R100" t="b">
            <v>1</v>
          </cell>
        </row>
        <row r="101">
          <cell r="B101">
            <v>740</v>
          </cell>
          <cell r="C101" t="str">
            <v>developing</v>
          </cell>
          <cell r="E101" t="b">
            <v>1</v>
          </cell>
          <cell r="F101" t="b">
            <v>1</v>
          </cell>
          <cell r="G101" t="b">
            <v>1</v>
          </cell>
          <cell r="H101" t="b">
            <v>1</v>
          </cell>
          <cell r="I101" t="b">
            <v>1</v>
          </cell>
          <cell r="J101" t="b">
            <v>1</v>
          </cell>
          <cell r="K101" t="b">
            <v>1</v>
          </cell>
          <cell r="L101" t="b">
            <v>1</v>
          </cell>
          <cell r="M101" t="b">
            <v>1</v>
          </cell>
          <cell r="N101" t="b">
            <v>1</v>
          </cell>
          <cell r="O101" t="b">
            <v>1</v>
          </cell>
          <cell r="P101" t="b">
            <v>1</v>
          </cell>
          <cell r="Q101" t="b">
            <v>1</v>
          </cell>
          <cell r="R101" t="b">
            <v>1</v>
          </cell>
        </row>
        <row r="102">
          <cell r="B102">
            <v>748</v>
          </cell>
          <cell r="C102" t="str">
            <v>developing</v>
          </cell>
          <cell r="E102" t="b">
            <v>1</v>
          </cell>
          <cell r="F102" t="b">
            <v>1</v>
          </cell>
          <cell r="G102" t="b">
            <v>1</v>
          </cell>
          <cell r="H102" t="b">
            <v>1</v>
          </cell>
          <cell r="I102" t="b">
            <v>1</v>
          </cell>
          <cell r="J102" t="b">
            <v>1</v>
          </cell>
          <cell r="K102" t="b">
            <v>1</v>
          </cell>
          <cell r="L102" t="b">
            <v>1</v>
          </cell>
          <cell r="M102" t="b">
            <v>1</v>
          </cell>
          <cell r="N102" t="b">
            <v>1</v>
          </cell>
          <cell r="O102" t="b">
            <v>1</v>
          </cell>
          <cell r="P102" t="b">
            <v>1</v>
          </cell>
          <cell r="Q102" t="b">
            <v>1</v>
          </cell>
          <cell r="R102" t="b">
            <v>1</v>
          </cell>
        </row>
        <row r="103">
          <cell r="B103">
            <v>752</v>
          </cell>
          <cell r="C103" t="str">
            <v>developed</v>
          </cell>
          <cell r="E103" t="b">
            <v>1</v>
          </cell>
          <cell r="F103" t="b">
            <v>1</v>
          </cell>
          <cell r="G103" t="b">
            <v>1</v>
          </cell>
          <cell r="H103" t="b">
            <v>1</v>
          </cell>
          <cell r="I103" t="b">
            <v>1</v>
          </cell>
          <cell r="J103" t="b">
            <v>1</v>
          </cell>
          <cell r="K103" t="b">
            <v>1</v>
          </cell>
          <cell r="L103" t="b">
            <v>1</v>
          </cell>
          <cell r="M103" t="b">
            <v>1</v>
          </cell>
          <cell r="N103" t="b">
            <v>1</v>
          </cell>
          <cell r="O103" t="b">
            <v>1</v>
          </cell>
          <cell r="P103" t="b">
            <v>1</v>
          </cell>
          <cell r="Q103" t="b">
            <v>1</v>
          </cell>
          <cell r="R103" t="b">
            <v>1</v>
          </cell>
        </row>
        <row r="104">
          <cell r="B104">
            <v>756</v>
          </cell>
          <cell r="C104" t="str">
            <v>developed</v>
          </cell>
          <cell r="E104" t="b">
            <v>1</v>
          </cell>
          <cell r="F104" t="b">
            <v>1</v>
          </cell>
          <cell r="G104" t="b">
            <v>1</v>
          </cell>
          <cell r="H104" t="b">
            <v>1</v>
          </cell>
          <cell r="I104" t="b">
            <v>1</v>
          </cell>
          <cell r="J104" t="b">
            <v>1</v>
          </cell>
          <cell r="K104" t="b">
            <v>1</v>
          </cell>
          <cell r="L104" t="b">
            <v>1</v>
          </cell>
          <cell r="M104" t="b">
            <v>1</v>
          </cell>
          <cell r="N104" t="b">
            <v>1</v>
          </cell>
          <cell r="O104" t="b">
            <v>1</v>
          </cell>
          <cell r="P104" t="b">
            <v>1</v>
          </cell>
          <cell r="Q104" t="b">
            <v>1</v>
          </cell>
          <cell r="R104" t="b">
            <v>1</v>
          </cell>
        </row>
        <row r="105">
          <cell r="B105">
            <v>834</v>
          </cell>
          <cell r="C105" t="str">
            <v>developing</v>
          </cell>
          <cell r="E105" t="b">
            <v>1</v>
          </cell>
          <cell r="F105" t="b">
            <v>1</v>
          </cell>
          <cell r="G105" t="b">
            <v>1</v>
          </cell>
          <cell r="H105" t="b">
            <v>1</v>
          </cell>
          <cell r="I105" t="b">
            <v>1</v>
          </cell>
          <cell r="J105" t="b">
            <v>1</v>
          </cell>
          <cell r="K105" t="b">
            <v>1</v>
          </cell>
          <cell r="L105" t="b">
            <v>1</v>
          </cell>
          <cell r="M105" t="b">
            <v>1</v>
          </cell>
          <cell r="N105" t="b">
            <v>1</v>
          </cell>
          <cell r="O105" t="b">
            <v>1</v>
          </cell>
          <cell r="P105" t="b">
            <v>1</v>
          </cell>
          <cell r="Q105" t="b">
            <v>1</v>
          </cell>
          <cell r="R105" t="b">
            <v>1</v>
          </cell>
        </row>
        <row r="106">
          <cell r="B106">
            <v>764</v>
          </cell>
          <cell r="C106" t="str">
            <v>developing</v>
          </cell>
          <cell r="E106" t="b">
            <v>1</v>
          </cell>
          <cell r="F106" t="b">
            <v>1</v>
          </cell>
          <cell r="G106" t="b">
            <v>1</v>
          </cell>
          <cell r="H106" t="b">
            <v>1</v>
          </cell>
          <cell r="I106" t="b">
            <v>1</v>
          </cell>
          <cell r="J106" t="b">
            <v>1</v>
          </cell>
          <cell r="K106" t="b">
            <v>1</v>
          </cell>
          <cell r="L106" t="b">
            <v>1</v>
          </cell>
          <cell r="M106" t="b">
            <v>1</v>
          </cell>
          <cell r="N106" t="b">
            <v>1</v>
          </cell>
          <cell r="O106" t="b">
            <v>1</v>
          </cell>
          <cell r="P106" t="b">
            <v>1</v>
          </cell>
          <cell r="Q106" t="b">
            <v>1</v>
          </cell>
          <cell r="R106" t="b">
            <v>1</v>
          </cell>
        </row>
        <row r="107">
          <cell r="B107">
            <v>768</v>
          </cell>
          <cell r="C107" t="str">
            <v>developing</v>
          </cell>
          <cell r="E107" t="b">
            <v>1</v>
          </cell>
          <cell r="F107" t="b">
            <v>1</v>
          </cell>
          <cell r="G107" t="b">
            <v>1</v>
          </cell>
          <cell r="H107" t="b">
            <v>1</v>
          </cell>
          <cell r="I107" t="b">
            <v>1</v>
          </cell>
          <cell r="J107" t="b">
            <v>1</v>
          </cell>
          <cell r="K107" t="b">
            <v>1</v>
          </cell>
          <cell r="L107" t="b">
            <v>1</v>
          </cell>
          <cell r="M107" t="b">
            <v>1</v>
          </cell>
          <cell r="N107" t="b">
            <v>1</v>
          </cell>
          <cell r="O107" t="b">
            <v>1</v>
          </cell>
          <cell r="P107" t="b">
            <v>1</v>
          </cell>
          <cell r="Q107" t="b">
            <v>1</v>
          </cell>
          <cell r="R107" t="b">
            <v>1</v>
          </cell>
        </row>
        <row r="108">
          <cell r="B108">
            <v>780</v>
          </cell>
          <cell r="C108" t="str">
            <v>developing</v>
          </cell>
          <cell r="E108" t="b">
            <v>1</v>
          </cell>
          <cell r="F108" t="b">
            <v>1</v>
          </cell>
          <cell r="G108" t="b">
            <v>1</v>
          </cell>
          <cell r="H108" t="b">
            <v>1</v>
          </cell>
          <cell r="I108" t="b">
            <v>1</v>
          </cell>
          <cell r="J108" t="b">
            <v>1</v>
          </cell>
          <cell r="K108" t="b">
            <v>1</v>
          </cell>
          <cell r="L108" t="b">
            <v>1</v>
          </cell>
          <cell r="M108" t="b">
            <v>1</v>
          </cell>
          <cell r="N108" t="b">
            <v>1</v>
          </cell>
          <cell r="O108" t="b">
            <v>1</v>
          </cell>
          <cell r="P108" t="b">
            <v>1</v>
          </cell>
          <cell r="Q108" t="b">
            <v>1</v>
          </cell>
          <cell r="R108" t="b">
            <v>1</v>
          </cell>
        </row>
        <row r="109">
          <cell r="B109">
            <v>788</v>
          </cell>
          <cell r="C109" t="str">
            <v>developing</v>
          </cell>
          <cell r="E109" t="b">
            <v>1</v>
          </cell>
          <cell r="F109" t="b">
            <v>1</v>
          </cell>
          <cell r="G109" t="b">
            <v>1</v>
          </cell>
          <cell r="H109" t="b">
            <v>1</v>
          </cell>
          <cell r="I109" t="b">
            <v>1</v>
          </cell>
          <cell r="J109" t="b">
            <v>1</v>
          </cell>
          <cell r="K109" t="b">
            <v>1</v>
          </cell>
          <cell r="L109" t="b">
            <v>1</v>
          </cell>
          <cell r="M109" t="b">
            <v>1</v>
          </cell>
          <cell r="N109" t="b">
            <v>1</v>
          </cell>
          <cell r="O109" t="b">
            <v>1</v>
          </cell>
          <cell r="P109" t="b">
            <v>1</v>
          </cell>
          <cell r="Q109" t="b">
            <v>1</v>
          </cell>
          <cell r="R109" t="b">
            <v>1</v>
          </cell>
        </row>
        <row r="110">
          <cell r="B110">
            <v>792</v>
          </cell>
          <cell r="C110" t="str">
            <v>developing</v>
          </cell>
          <cell r="E110" t="b">
            <v>1</v>
          </cell>
          <cell r="F110" t="b">
            <v>1</v>
          </cell>
          <cell r="G110" t="b">
            <v>1</v>
          </cell>
          <cell r="H110" t="b">
            <v>1</v>
          </cell>
          <cell r="I110" t="b">
            <v>1</v>
          </cell>
          <cell r="J110" t="b">
            <v>1</v>
          </cell>
          <cell r="K110" t="b">
            <v>1</v>
          </cell>
          <cell r="L110" t="b">
            <v>1</v>
          </cell>
          <cell r="M110" t="b">
            <v>1</v>
          </cell>
          <cell r="N110" t="b">
            <v>1</v>
          </cell>
          <cell r="O110" t="b">
            <v>1</v>
          </cell>
          <cell r="P110" t="b">
            <v>1</v>
          </cell>
          <cell r="Q110" t="b">
            <v>1</v>
          </cell>
          <cell r="R110" t="b">
            <v>1</v>
          </cell>
        </row>
        <row r="111">
          <cell r="B111">
            <v>800</v>
          </cell>
          <cell r="C111" t="str">
            <v>developing</v>
          </cell>
          <cell r="E111" t="b">
            <v>1</v>
          </cell>
          <cell r="F111" t="b">
            <v>1</v>
          </cell>
          <cell r="G111" t="b">
            <v>1</v>
          </cell>
          <cell r="H111" t="b">
            <v>1</v>
          </cell>
          <cell r="I111" t="b">
            <v>1</v>
          </cell>
          <cell r="J111" t="b">
            <v>1</v>
          </cell>
          <cell r="K111" t="b">
            <v>1</v>
          </cell>
          <cell r="L111" t="b">
            <v>1</v>
          </cell>
          <cell r="M111" t="b">
            <v>1</v>
          </cell>
          <cell r="N111" t="b">
            <v>1</v>
          </cell>
          <cell r="O111" t="b">
            <v>1</v>
          </cell>
          <cell r="P111" t="b">
            <v>1</v>
          </cell>
          <cell r="Q111" t="b">
            <v>1</v>
          </cell>
          <cell r="R111" t="b">
            <v>1</v>
          </cell>
        </row>
        <row r="112">
          <cell r="B112">
            <v>826</v>
          </cell>
          <cell r="C112" t="str">
            <v>developed</v>
          </cell>
          <cell r="E112" t="b">
            <v>1</v>
          </cell>
          <cell r="F112" t="b">
            <v>1</v>
          </cell>
          <cell r="G112" t="b">
            <v>1</v>
          </cell>
          <cell r="H112" t="b">
            <v>1</v>
          </cell>
          <cell r="I112" t="b">
            <v>1</v>
          </cell>
          <cell r="J112" t="b">
            <v>1</v>
          </cell>
          <cell r="K112" t="b">
            <v>1</v>
          </cell>
          <cell r="L112" t="b">
            <v>1</v>
          </cell>
          <cell r="M112" t="b">
            <v>1</v>
          </cell>
          <cell r="N112" t="b">
            <v>1</v>
          </cell>
          <cell r="O112" t="b">
            <v>1</v>
          </cell>
          <cell r="P112" t="b">
            <v>1</v>
          </cell>
          <cell r="Q112" t="b">
            <v>1</v>
          </cell>
          <cell r="R112" t="b">
            <v>1</v>
          </cell>
        </row>
        <row r="113">
          <cell r="B113">
            <v>840</v>
          </cell>
          <cell r="C113" t="str">
            <v>developed</v>
          </cell>
          <cell r="E113" t="b">
            <v>1</v>
          </cell>
          <cell r="F113" t="b">
            <v>1</v>
          </cell>
          <cell r="G113" t="b">
            <v>1</v>
          </cell>
          <cell r="H113" t="b">
            <v>1</v>
          </cell>
          <cell r="I113" t="b">
            <v>1</v>
          </cell>
          <cell r="J113" t="b">
            <v>1</v>
          </cell>
          <cell r="K113" t="b">
            <v>1</v>
          </cell>
          <cell r="L113" t="b">
            <v>1</v>
          </cell>
          <cell r="M113" t="b">
            <v>1</v>
          </cell>
          <cell r="N113" t="b">
            <v>1</v>
          </cell>
          <cell r="O113" t="b">
            <v>1</v>
          </cell>
          <cell r="P113" t="b">
            <v>1</v>
          </cell>
          <cell r="Q113" t="b">
            <v>1</v>
          </cell>
          <cell r="R113" t="b">
            <v>1</v>
          </cell>
        </row>
        <row r="114">
          <cell r="B114">
            <v>858</v>
          </cell>
          <cell r="C114" t="str">
            <v>developing</v>
          </cell>
          <cell r="E114" t="b">
            <v>1</v>
          </cell>
          <cell r="F114" t="b">
            <v>1</v>
          </cell>
          <cell r="G114" t="b">
            <v>1</v>
          </cell>
          <cell r="H114" t="b">
            <v>1</v>
          </cell>
          <cell r="I114" t="b">
            <v>1</v>
          </cell>
          <cell r="J114" t="b">
            <v>1</v>
          </cell>
          <cell r="K114" t="b">
            <v>1</v>
          </cell>
          <cell r="L114" t="b">
            <v>1</v>
          </cell>
          <cell r="M114" t="b">
            <v>1</v>
          </cell>
          <cell r="N114" t="b">
            <v>1</v>
          </cell>
          <cell r="O114" t="b">
            <v>1</v>
          </cell>
          <cell r="P114" t="b">
            <v>1</v>
          </cell>
          <cell r="Q114" t="b">
            <v>1</v>
          </cell>
          <cell r="R114" t="b">
            <v>1</v>
          </cell>
        </row>
        <row r="115">
          <cell r="B115">
            <v>862</v>
          </cell>
          <cell r="C115" t="str">
            <v>developing</v>
          </cell>
          <cell r="E115" t="b">
            <v>1</v>
          </cell>
          <cell r="F115" t="b">
            <v>1</v>
          </cell>
          <cell r="G115" t="b">
            <v>1</v>
          </cell>
          <cell r="H115" t="b">
            <v>1</v>
          </cell>
          <cell r="I115" t="b">
            <v>1</v>
          </cell>
          <cell r="J115" t="b">
            <v>1</v>
          </cell>
          <cell r="K115" t="b">
            <v>1</v>
          </cell>
          <cell r="L115" t="b">
            <v>1</v>
          </cell>
          <cell r="M115" t="b">
            <v>1</v>
          </cell>
          <cell r="N115" t="b">
            <v>1</v>
          </cell>
          <cell r="O115" t="b">
            <v>1</v>
          </cell>
          <cell r="P115" t="b">
            <v>1</v>
          </cell>
          <cell r="Q115" t="b">
            <v>1</v>
          </cell>
          <cell r="R115" t="b">
            <v>1</v>
          </cell>
        </row>
        <row r="116">
          <cell r="B116">
            <v>894</v>
          </cell>
          <cell r="C116" t="str">
            <v>developing</v>
          </cell>
          <cell r="E116" t="b">
            <v>1</v>
          </cell>
          <cell r="F116" t="b">
            <v>1</v>
          </cell>
          <cell r="G116" t="b">
            <v>1</v>
          </cell>
          <cell r="H116" t="b">
            <v>1</v>
          </cell>
          <cell r="I116" t="b">
            <v>1</v>
          </cell>
          <cell r="J116" t="b">
            <v>1</v>
          </cell>
          <cell r="K116" t="b">
            <v>1</v>
          </cell>
          <cell r="L116" t="b">
            <v>1</v>
          </cell>
          <cell r="M116" t="b">
            <v>1</v>
          </cell>
          <cell r="N116" t="b">
            <v>1</v>
          </cell>
          <cell r="O116" t="b">
            <v>1</v>
          </cell>
          <cell r="P116" t="b">
            <v>1</v>
          </cell>
          <cell r="Q116" t="b">
            <v>1</v>
          </cell>
          <cell r="R116" t="b">
            <v>1</v>
          </cell>
        </row>
        <row r="117">
          <cell r="B117">
            <v>716</v>
          </cell>
          <cell r="C117" t="str">
            <v>developing</v>
          </cell>
          <cell r="E117" t="b">
            <v>1</v>
          </cell>
          <cell r="F117" t="b">
            <v>1</v>
          </cell>
          <cell r="G117" t="b">
            <v>1</v>
          </cell>
          <cell r="H117" t="b">
            <v>1</v>
          </cell>
          <cell r="I117" t="b">
            <v>1</v>
          </cell>
          <cell r="J117" t="b">
            <v>1</v>
          </cell>
          <cell r="K117" t="b">
            <v>1</v>
          </cell>
          <cell r="L117" t="b">
            <v>1</v>
          </cell>
          <cell r="M117" t="b">
            <v>1</v>
          </cell>
          <cell r="N117" t="b">
            <v>1</v>
          </cell>
          <cell r="O117" t="b">
            <v>1</v>
          </cell>
          <cell r="P117" t="b">
            <v>1</v>
          </cell>
          <cell r="Q117" t="b">
            <v>1</v>
          </cell>
          <cell r="R117" t="b">
            <v>1</v>
          </cell>
        </row>
        <row r="118">
          <cell r="B118">
            <v>24</v>
          </cell>
          <cell r="C118" t="str">
            <v>developing</v>
          </cell>
          <cell r="E118" t="b">
            <v>1</v>
          </cell>
          <cell r="F118" t="b">
            <v>1</v>
          </cell>
          <cell r="G118" t="b">
            <v>1</v>
          </cell>
          <cell r="H118" t="b">
            <v>1</v>
          </cell>
          <cell r="I118" t="b">
            <v>1</v>
          </cell>
          <cell r="J118" t="b">
            <v>1</v>
          </cell>
          <cell r="K118" t="b">
            <v>1</v>
          </cell>
          <cell r="L118" t="b">
            <v>1</v>
          </cell>
          <cell r="M118" t="b">
            <v>1</v>
          </cell>
          <cell r="N118" t="b">
            <v>1</v>
          </cell>
          <cell r="O118" t="b">
            <v>1</v>
          </cell>
          <cell r="P118" t="b">
            <v>1</v>
          </cell>
          <cell r="Q118" t="b">
            <v>1</v>
          </cell>
          <cell r="R118" t="b">
            <v>1</v>
          </cell>
        </row>
        <row r="119">
          <cell r="B119">
            <v>204</v>
          </cell>
          <cell r="C119" t="str">
            <v>developing</v>
          </cell>
          <cell r="E119" t="b">
            <v>1</v>
          </cell>
          <cell r="F119" t="b">
            <v>1</v>
          </cell>
          <cell r="G119" t="b">
            <v>1</v>
          </cell>
          <cell r="H119" t="b">
            <v>1</v>
          </cell>
          <cell r="I119" t="b">
            <v>1</v>
          </cell>
          <cell r="J119" t="b">
            <v>1</v>
          </cell>
          <cell r="K119" t="b">
            <v>1</v>
          </cell>
          <cell r="L119" t="b">
            <v>1</v>
          </cell>
          <cell r="M119" t="b">
            <v>1</v>
          </cell>
          <cell r="N119" t="b">
            <v>1</v>
          </cell>
          <cell r="O119" t="b">
            <v>1</v>
          </cell>
          <cell r="P119" t="b">
            <v>1</v>
          </cell>
          <cell r="Q119" t="b">
            <v>1</v>
          </cell>
          <cell r="R119" t="b">
            <v>1</v>
          </cell>
        </row>
        <row r="120">
          <cell r="B120">
            <v>100</v>
          </cell>
          <cell r="C120" t="str">
            <v>developed</v>
          </cell>
          <cell r="E120" t="b">
            <v>1</v>
          </cell>
          <cell r="F120" t="b">
            <v>1</v>
          </cell>
          <cell r="G120" t="b">
            <v>1</v>
          </cell>
          <cell r="H120" t="b">
            <v>1</v>
          </cell>
          <cell r="I120" t="b">
            <v>1</v>
          </cell>
          <cell r="J120" t="b">
            <v>1</v>
          </cell>
          <cell r="K120" t="b">
            <v>1</v>
          </cell>
          <cell r="L120" t="b">
            <v>1</v>
          </cell>
          <cell r="M120" t="b">
            <v>1</v>
          </cell>
          <cell r="N120" t="b">
            <v>1</v>
          </cell>
          <cell r="O120" t="b">
            <v>1</v>
          </cell>
          <cell r="P120" t="b">
            <v>1</v>
          </cell>
          <cell r="Q120" t="b">
            <v>1</v>
          </cell>
          <cell r="R120" t="b">
            <v>1</v>
          </cell>
        </row>
        <row r="121">
          <cell r="B121">
            <v>148</v>
          </cell>
          <cell r="C121" t="str">
            <v>developing</v>
          </cell>
          <cell r="E121" t="b">
            <v>1</v>
          </cell>
          <cell r="F121" t="b">
            <v>1</v>
          </cell>
          <cell r="G121" t="b">
            <v>1</v>
          </cell>
          <cell r="H121" t="b">
            <v>1</v>
          </cell>
          <cell r="I121" t="b">
            <v>1</v>
          </cell>
          <cell r="J121" t="b">
            <v>1</v>
          </cell>
          <cell r="K121" t="b">
            <v>1</v>
          </cell>
          <cell r="L121" t="b">
            <v>1</v>
          </cell>
          <cell r="M121" t="b">
            <v>1</v>
          </cell>
          <cell r="N121" t="b">
            <v>1</v>
          </cell>
          <cell r="O121" t="b">
            <v>1</v>
          </cell>
          <cell r="P121" t="b">
            <v>1</v>
          </cell>
          <cell r="Q121" t="b">
            <v>1</v>
          </cell>
          <cell r="R121" t="b">
            <v>1</v>
          </cell>
        </row>
        <row r="122">
          <cell r="B122">
            <v>218</v>
          </cell>
          <cell r="C122" t="str">
            <v>developing</v>
          </cell>
          <cell r="E122" t="b">
            <v>1</v>
          </cell>
          <cell r="F122" t="b">
            <v>1</v>
          </cell>
          <cell r="G122" t="b">
            <v>1</v>
          </cell>
          <cell r="H122" t="b">
            <v>1</v>
          </cell>
          <cell r="I122" t="b">
            <v>1</v>
          </cell>
          <cell r="J122" t="b">
            <v>1</v>
          </cell>
          <cell r="K122" t="b">
            <v>1</v>
          </cell>
          <cell r="L122" t="b">
            <v>1</v>
          </cell>
          <cell r="M122" t="b">
            <v>1</v>
          </cell>
          <cell r="N122" t="b">
            <v>1</v>
          </cell>
          <cell r="O122" t="b">
            <v>1</v>
          </cell>
          <cell r="P122" t="b">
            <v>1</v>
          </cell>
          <cell r="Q122" t="b">
            <v>1</v>
          </cell>
          <cell r="R122" t="b">
            <v>1</v>
          </cell>
        </row>
        <row r="123">
          <cell r="B123">
            <v>242</v>
          </cell>
          <cell r="C123" t="str">
            <v>developing</v>
          </cell>
          <cell r="E123" t="b">
            <v>1</v>
          </cell>
          <cell r="F123" t="b">
            <v>1</v>
          </cell>
          <cell r="G123" t="b">
            <v>1</v>
          </cell>
          <cell r="H123" t="b">
            <v>1</v>
          </cell>
          <cell r="I123" t="b">
            <v>1</v>
          </cell>
          <cell r="J123" t="b">
            <v>1</v>
          </cell>
          <cell r="K123" t="b">
            <v>1</v>
          </cell>
          <cell r="L123" t="b">
            <v>1</v>
          </cell>
          <cell r="M123" t="b">
            <v>1</v>
          </cell>
          <cell r="N123" t="b">
            <v>1</v>
          </cell>
          <cell r="O123" t="b">
            <v>1</v>
          </cell>
          <cell r="P123" t="b">
            <v>1</v>
          </cell>
          <cell r="Q123" t="b">
            <v>1</v>
          </cell>
          <cell r="R123" t="b">
            <v>1</v>
          </cell>
        </row>
        <row r="124">
          <cell r="B124">
            <v>270</v>
          </cell>
          <cell r="C124" t="str">
            <v>developing</v>
          </cell>
          <cell r="E124" t="b">
            <v>1</v>
          </cell>
          <cell r="F124" t="b">
            <v>1</v>
          </cell>
          <cell r="G124" t="b">
            <v>1</v>
          </cell>
          <cell r="H124" t="b">
            <v>1</v>
          </cell>
          <cell r="I124" t="b">
            <v>1</v>
          </cell>
          <cell r="J124" t="b">
            <v>1</v>
          </cell>
          <cell r="K124" t="b">
            <v>1</v>
          </cell>
          <cell r="L124" t="b">
            <v>1</v>
          </cell>
          <cell r="M124" t="b">
            <v>1</v>
          </cell>
          <cell r="N124" t="b">
            <v>1</v>
          </cell>
          <cell r="O124" t="b">
            <v>1</v>
          </cell>
          <cell r="P124" t="b">
            <v>1</v>
          </cell>
          <cell r="Q124" t="b">
            <v>1</v>
          </cell>
          <cell r="R124" t="b">
            <v>1</v>
          </cell>
        </row>
        <row r="125">
          <cell r="B125">
            <v>308</v>
          </cell>
          <cell r="C125" t="str">
            <v>developing</v>
          </cell>
          <cell r="E125" t="b">
            <v>1</v>
          </cell>
          <cell r="F125" t="b">
            <v>1</v>
          </cell>
          <cell r="G125" t="b">
            <v>1</v>
          </cell>
          <cell r="H125" t="b">
            <v>1</v>
          </cell>
          <cell r="I125" t="b">
            <v>1</v>
          </cell>
          <cell r="J125" t="b">
            <v>1</v>
          </cell>
          <cell r="K125" t="b">
            <v>1</v>
          </cell>
          <cell r="L125" t="b">
            <v>1</v>
          </cell>
          <cell r="M125" t="b">
            <v>1</v>
          </cell>
          <cell r="N125" t="b">
            <v>1</v>
          </cell>
          <cell r="O125" t="b">
            <v>1</v>
          </cell>
          <cell r="P125" t="b">
            <v>1</v>
          </cell>
          <cell r="Q125" t="b">
            <v>1</v>
          </cell>
          <cell r="R125" t="b">
            <v>1</v>
          </cell>
        </row>
        <row r="126">
          <cell r="B126">
            <v>332</v>
          </cell>
          <cell r="C126" t="str">
            <v>developing</v>
          </cell>
          <cell r="E126" t="b">
            <v>1</v>
          </cell>
          <cell r="F126" t="b">
            <v>1</v>
          </cell>
          <cell r="G126" t="b">
            <v>1</v>
          </cell>
          <cell r="H126" t="b">
            <v>1</v>
          </cell>
          <cell r="I126" t="b">
            <v>1</v>
          </cell>
          <cell r="J126" t="b">
            <v>1</v>
          </cell>
          <cell r="K126" t="b">
            <v>1</v>
          </cell>
          <cell r="L126" t="b">
            <v>1</v>
          </cell>
          <cell r="M126" t="b">
            <v>1</v>
          </cell>
          <cell r="N126" t="b">
            <v>1</v>
          </cell>
          <cell r="O126" t="b">
            <v>1</v>
          </cell>
          <cell r="P126" t="b">
            <v>1</v>
          </cell>
          <cell r="Q126" t="b">
            <v>1</v>
          </cell>
          <cell r="R126" t="b">
            <v>1</v>
          </cell>
        </row>
        <row r="127">
          <cell r="B127">
            <v>562</v>
          </cell>
          <cell r="C127" t="str">
            <v>developing</v>
          </cell>
          <cell r="E127" t="b">
            <v>1</v>
          </cell>
          <cell r="F127" t="b">
            <v>1</v>
          </cell>
          <cell r="G127" t="b">
            <v>1</v>
          </cell>
          <cell r="H127" t="b">
            <v>1</v>
          </cell>
          <cell r="I127" t="b">
            <v>1</v>
          </cell>
          <cell r="J127" t="b">
            <v>1</v>
          </cell>
          <cell r="K127" t="b">
            <v>1</v>
          </cell>
          <cell r="L127" t="b">
            <v>1</v>
          </cell>
          <cell r="M127" t="b">
            <v>1</v>
          </cell>
          <cell r="N127" t="b">
            <v>1</v>
          </cell>
          <cell r="O127" t="b">
            <v>1</v>
          </cell>
          <cell r="P127" t="b">
            <v>1</v>
          </cell>
          <cell r="Q127" t="b">
            <v>1</v>
          </cell>
          <cell r="R127" t="b">
            <v>1</v>
          </cell>
        </row>
        <row r="128">
          <cell r="B128">
            <v>598</v>
          </cell>
          <cell r="C128" t="str">
            <v>developing</v>
          </cell>
          <cell r="E128" t="b">
            <v>1</v>
          </cell>
          <cell r="F128" t="b">
            <v>1</v>
          </cell>
          <cell r="G128" t="b">
            <v>1</v>
          </cell>
          <cell r="H128" t="b">
            <v>1</v>
          </cell>
          <cell r="I128" t="b">
            <v>1</v>
          </cell>
          <cell r="J128" t="b">
            <v>1</v>
          </cell>
          <cell r="K128" t="b">
            <v>1</v>
          </cell>
          <cell r="L128" t="b">
            <v>1</v>
          </cell>
          <cell r="M128" t="b">
            <v>1</v>
          </cell>
          <cell r="N128" t="b">
            <v>1</v>
          </cell>
          <cell r="O128" t="b">
            <v>1</v>
          </cell>
          <cell r="P128" t="b">
            <v>1</v>
          </cell>
          <cell r="Q128" t="b">
            <v>1</v>
          </cell>
          <cell r="R128" t="b">
            <v>1</v>
          </cell>
        </row>
        <row r="129">
          <cell r="B129">
            <v>634</v>
          </cell>
          <cell r="C129" t="str">
            <v>developing</v>
          </cell>
          <cell r="E129" t="b">
            <v>1</v>
          </cell>
          <cell r="F129" t="b">
            <v>1</v>
          </cell>
          <cell r="G129" t="b">
            <v>1</v>
          </cell>
          <cell r="H129" t="b">
            <v>1</v>
          </cell>
          <cell r="I129" t="b">
            <v>1</v>
          </cell>
          <cell r="J129" t="b">
            <v>1</v>
          </cell>
          <cell r="K129" t="b">
            <v>1</v>
          </cell>
          <cell r="L129" t="b">
            <v>1</v>
          </cell>
          <cell r="M129" t="b">
            <v>1</v>
          </cell>
          <cell r="N129" t="b">
            <v>1</v>
          </cell>
          <cell r="O129" t="b">
            <v>1</v>
          </cell>
          <cell r="P129" t="b">
            <v>1</v>
          </cell>
          <cell r="Q129" t="b">
            <v>1</v>
          </cell>
          <cell r="R129" t="b">
            <v>1</v>
          </cell>
        </row>
        <row r="130">
          <cell r="B130">
            <v>646</v>
          </cell>
          <cell r="C130" t="str">
            <v>developing</v>
          </cell>
          <cell r="E130" t="b">
            <v>1</v>
          </cell>
          <cell r="F130" t="b">
            <v>1</v>
          </cell>
          <cell r="G130" t="b">
            <v>1</v>
          </cell>
          <cell r="H130" t="b">
            <v>1</v>
          </cell>
          <cell r="I130" t="b">
            <v>1</v>
          </cell>
          <cell r="J130" t="b">
            <v>1</v>
          </cell>
          <cell r="K130" t="b">
            <v>1</v>
          </cell>
          <cell r="L130" t="b">
            <v>1</v>
          </cell>
          <cell r="M130" t="b">
            <v>1</v>
          </cell>
          <cell r="N130" t="b">
            <v>1</v>
          </cell>
          <cell r="O130" t="b">
            <v>1</v>
          </cell>
          <cell r="P130" t="b">
            <v>1</v>
          </cell>
          <cell r="Q130" t="b">
            <v>1</v>
          </cell>
          <cell r="R130" t="b">
            <v>1</v>
          </cell>
        </row>
        <row r="131">
          <cell r="B131">
            <v>659</v>
          </cell>
          <cell r="C131" t="str">
            <v>developing</v>
          </cell>
          <cell r="E131" t="b">
            <v>1</v>
          </cell>
          <cell r="F131" t="b">
            <v>1</v>
          </cell>
          <cell r="G131" t="b">
            <v>1</v>
          </cell>
          <cell r="H131" t="b">
            <v>1</v>
          </cell>
          <cell r="I131" t="b">
            <v>1</v>
          </cell>
          <cell r="J131" t="b">
            <v>1</v>
          </cell>
          <cell r="K131" t="b">
            <v>1</v>
          </cell>
          <cell r="L131" t="b">
            <v>1</v>
          </cell>
          <cell r="M131" t="b">
            <v>1</v>
          </cell>
          <cell r="N131" t="b">
            <v>1</v>
          </cell>
          <cell r="O131" t="b">
            <v>1</v>
          </cell>
          <cell r="P131" t="b">
            <v>1</v>
          </cell>
          <cell r="Q131" t="b">
            <v>1</v>
          </cell>
          <cell r="R131" t="b">
            <v>1</v>
          </cell>
        </row>
        <row r="132">
          <cell r="B132">
            <v>90</v>
          </cell>
          <cell r="C132" t="str">
            <v>developing</v>
          </cell>
          <cell r="E132" t="b">
            <v>1</v>
          </cell>
          <cell r="F132" t="b">
            <v>1</v>
          </cell>
          <cell r="G132" t="b">
            <v>1</v>
          </cell>
          <cell r="H132" t="b">
            <v>1</v>
          </cell>
          <cell r="I132" t="b">
            <v>1</v>
          </cell>
          <cell r="J132" t="b">
            <v>1</v>
          </cell>
          <cell r="K132" t="b">
            <v>1</v>
          </cell>
          <cell r="L132" t="b">
            <v>1</v>
          </cell>
          <cell r="M132" t="b">
            <v>1</v>
          </cell>
          <cell r="N132" t="b">
            <v>1</v>
          </cell>
          <cell r="O132" t="b">
            <v>1</v>
          </cell>
          <cell r="P132" t="b">
            <v>1</v>
          </cell>
          <cell r="Q132" t="b">
            <v>1</v>
          </cell>
          <cell r="R132" t="b">
            <v>1</v>
          </cell>
        </row>
        <row r="133">
          <cell r="B133">
            <v>784</v>
          </cell>
          <cell r="C133" t="str">
            <v>developing</v>
          </cell>
          <cell r="E133" t="b">
            <v>1</v>
          </cell>
          <cell r="F133" t="b">
            <v>1</v>
          </cell>
          <cell r="G133" t="b">
            <v>1</v>
          </cell>
          <cell r="H133" t="b">
            <v>1</v>
          </cell>
          <cell r="I133" t="b">
            <v>1</v>
          </cell>
          <cell r="J133" t="b">
            <v>1</v>
          </cell>
          <cell r="K133" t="b">
            <v>1</v>
          </cell>
          <cell r="L133" t="b">
            <v>1</v>
          </cell>
          <cell r="M133" t="b">
            <v>1</v>
          </cell>
          <cell r="N133" t="b">
            <v>1</v>
          </cell>
          <cell r="O133" t="b">
            <v>1</v>
          </cell>
          <cell r="P133" t="b">
            <v>1</v>
          </cell>
          <cell r="Q133" t="b">
            <v>1</v>
          </cell>
          <cell r="R133" t="b">
            <v>1</v>
          </cell>
        </row>
        <row r="134">
          <cell r="B134">
            <v>178</v>
          </cell>
          <cell r="C134" t="str">
            <v>developing</v>
          </cell>
          <cell r="E134" t="b">
            <v>1</v>
          </cell>
          <cell r="F134" t="b">
            <v>1</v>
          </cell>
          <cell r="G134" t="b">
            <v>1</v>
          </cell>
          <cell r="H134" t="b">
            <v>1</v>
          </cell>
          <cell r="I134" t="b">
            <v>1</v>
          </cell>
          <cell r="J134" t="b">
            <v>1</v>
          </cell>
          <cell r="K134" t="b">
            <v>1</v>
          </cell>
          <cell r="L134" t="b">
            <v>1</v>
          </cell>
          <cell r="M134" t="b">
            <v>1</v>
          </cell>
          <cell r="N134" t="b">
            <v>1</v>
          </cell>
          <cell r="O134" t="b">
            <v>1</v>
          </cell>
          <cell r="P134" t="b">
            <v>1</v>
          </cell>
          <cell r="Q134" t="b">
            <v>1</v>
          </cell>
          <cell r="R134" t="b">
            <v>1</v>
          </cell>
        </row>
        <row r="135">
          <cell r="B135">
            <v>180</v>
          </cell>
          <cell r="C135" t="str">
            <v>developing</v>
          </cell>
          <cell r="E135" t="b">
            <v>1</v>
          </cell>
          <cell r="F135" t="b">
            <v>1</v>
          </cell>
          <cell r="G135" t="b">
            <v>1</v>
          </cell>
          <cell r="H135" t="b">
            <v>1</v>
          </cell>
          <cell r="I135" t="b">
            <v>1</v>
          </cell>
          <cell r="J135" t="b">
            <v>1</v>
          </cell>
          <cell r="K135" t="b">
            <v>1</v>
          </cell>
          <cell r="L135" t="b">
            <v>1</v>
          </cell>
          <cell r="M135" t="b">
            <v>1</v>
          </cell>
          <cell r="N135" t="b">
            <v>1</v>
          </cell>
          <cell r="O135" t="b">
            <v>1</v>
          </cell>
          <cell r="P135" t="b">
            <v>1</v>
          </cell>
          <cell r="Q135" t="b">
            <v>1</v>
          </cell>
          <cell r="R135" t="b">
            <v>1</v>
          </cell>
        </row>
        <row r="136">
          <cell r="B136">
            <v>496</v>
          </cell>
          <cell r="C136" t="str">
            <v>developing</v>
          </cell>
          <cell r="E136" t="b">
            <v>1</v>
          </cell>
          <cell r="F136" t="b">
            <v>1</v>
          </cell>
          <cell r="G136" t="b">
            <v>1</v>
          </cell>
          <cell r="H136" t="b">
            <v>1</v>
          </cell>
          <cell r="I136" t="b">
            <v>1</v>
          </cell>
          <cell r="J136" t="b">
            <v>1</v>
          </cell>
          <cell r="K136" t="b">
            <v>1</v>
          </cell>
          <cell r="L136" t="b">
            <v>1</v>
          </cell>
          <cell r="M136" t="b">
            <v>1</v>
          </cell>
          <cell r="N136" t="b">
            <v>1</v>
          </cell>
          <cell r="O136" t="b">
            <v>1</v>
          </cell>
          <cell r="P136" t="b">
            <v>1</v>
          </cell>
          <cell r="Q136" t="b">
            <v>1</v>
          </cell>
          <cell r="R136" t="b">
            <v>1</v>
          </cell>
        </row>
        <row r="137">
          <cell r="B137">
            <v>591</v>
          </cell>
          <cell r="C137" t="str">
            <v>developing</v>
          </cell>
          <cell r="E137" t="b">
            <v>1</v>
          </cell>
          <cell r="F137" t="b">
            <v>1</v>
          </cell>
          <cell r="G137" t="b">
            <v>1</v>
          </cell>
          <cell r="H137" t="b">
            <v>1</v>
          </cell>
          <cell r="I137" t="b">
            <v>1</v>
          </cell>
          <cell r="J137" t="b">
            <v>1</v>
          </cell>
          <cell r="K137" t="b">
            <v>1</v>
          </cell>
          <cell r="L137" t="b">
            <v>1</v>
          </cell>
          <cell r="M137" t="b">
            <v>1</v>
          </cell>
          <cell r="N137" t="b">
            <v>1</v>
          </cell>
          <cell r="O137" t="b">
            <v>1</v>
          </cell>
          <cell r="P137" t="b">
            <v>1</v>
          </cell>
          <cell r="Q137" t="b">
            <v>1</v>
          </cell>
          <cell r="R137" t="b">
            <v>1</v>
          </cell>
        </row>
        <row r="138">
          <cell r="B138">
            <v>417</v>
          </cell>
          <cell r="C138" t="str">
            <v>developing</v>
          </cell>
          <cell r="E138" t="b">
            <v>1</v>
          </cell>
          <cell r="F138" t="b">
            <v>1</v>
          </cell>
          <cell r="G138" t="b">
            <v>1</v>
          </cell>
          <cell r="H138" t="b">
            <v>1</v>
          </cell>
          <cell r="I138" t="b">
            <v>1</v>
          </cell>
          <cell r="J138" t="b">
            <v>1</v>
          </cell>
          <cell r="K138" t="b">
            <v>1</v>
          </cell>
          <cell r="L138" t="b">
            <v>1</v>
          </cell>
          <cell r="M138" t="b">
            <v>1</v>
          </cell>
          <cell r="N138" t="b">
            <v>1</v>
          </cell>
          <cell r="O138" t="b">
            <v>1</v>
          </cell>
          <cell r="P138" t="b">
            <v>1</v>
          </cell>
          <cell r="Q138" t="b">
            <v>1</v>
          </cell>
          <cell r="R138" t="b">
            <v>1</v>
          </cell>
        </row>
        <row r="139">
          <cell r="B139">
            <v>233</v>
          </cell>
          <cell r="C139" t="str">
            <v>developed</v>
          </cell>
          <cell r="E139" t="b">
            <v>1</v>
          </cell>
          <cell r="F139" t="b">
            <v>1</v>
          </cell>
          <cell r="G139" t="b">
            <v>1</v>
          </cell>
          <cell r="H139" t="b">
            <v>1</v>
          </cell>
          <cell r="I139" t="b">
            <v>1</v>
          </cell>
          <cell r="J139" t="b">
            <v>1</v>
          </cell>
          <cell r="K139" t="b">
            <v>1</v>
          </cell>
          <cell r="L139" t="b">
            <v>1</v>
          </cell>
          <cell r="M139" t="b">
            <v>1</v>
          </cell>
          <cell r="N139" t="b">
            <v>1</v>
          </cell>
          <cell r="O139" t="b">
            <v>1</v>
          </cell>
          <cell r="P139" t="b">
            <v>1</v>
          </cell>
          <cell r="Q139" t="b">
            <v>1</v>
          </cell>
          <cell r="R139" t="b">
            <v>1</v>
          </cell>
        </row>
        <row r="140">
          <cell r="B140">
            <v>428</v>
          </cell>
          <cell r="C140" t="str">
            <v>developed</v>
          </cell>
          <cell r="E140" t="b">
            <v>1</v>
          </cell>
          <cell r="F140" t="b">
            <v>1</v>
          </cell>
          <cell r="G140" t="b">
            <v>1</v>
          </cell>
          <cell r="H140" t="b">
            <v>1</v>
          </cell>
          <cell r="I140" t="b">
            <v>1</v>
          </cell>
          <cell r="J140" t="b">
            <v>1</v>
          </cell>
          <cell r="K140" t="b">
            <v>1</v>
          </cell>
          <cell r="L140" t="b">
            <v>1</v>
          </cell>
          <cell r="M140" t="b">
            <v>1</v>
          </cell>
          <cell r="N140" t="b">
            <v>1</v>
          </cell>
          <cell r="O140" t="b">
            <v>1</v>
          </cell>
          <cell r="P140" t="b">
            <v>1</v>
          </cell>
          <cell r="Q140" t="b">
            <v>1</v>
          </cell>
          <cell r="R140" t="b">
            <v>1</v>
          </cell>
        </row>
        <row r="141">
          <cell r="B141">
            <v>8</v>
          </cell>
          <cell r="C141" t="str">
            <v>developed</v>
          </cell>
          <cell r="E141" t="b">
            <v>1</v>
          </cell>
          <cell r="F141" t="b">
            <v>1</v>
          </cell>
          <cell r="G141" t="b">
            <v>1</v>
          </cell>
          <cell r="H141" t="b">
            <v>1</v>
          </cell>
          <cell r="I141" t="b">
            <v>1</v>
          </cell>
          <cell r="J141" t="b">
            <v>1</v>
          </cell>
          <cell r="K141" t="b">
            <v>1</v>
          </cell>
          <cell r="L141" t="b">
            <v>1</v>
          </cell>
          <cell r="M141" t="b">
            <v>1</v>
          </cell>
          <cell r="N141" t="b">
            <v>1</v>
          </cell>
          <cell r="O141" t="b">
            <v>1</v>
          </cell>
          <cell r="P141" t="b">
            <v>1</v>
          </cell>
          <cell r="Q141" t="b">
            <v>1</v>
          </cell>
          <cell r="R141" t="b">
            <v>1</v>
          </cell>
        </row>
        <row r="142">
          <cell r="B142">
            <v>191</v>
          </cell>
          <cell r="C142" t="str">
            <v>developed</v>
          </cell>
          <cell r="E142" t="b">
            <v>1</v>
          </cell>
          <cell r="F142" t="b">
            <v>1</v>
          </cell>
          <cell r="G142" t="b">
            <v>1</v>
          </cell>
          <cell r="H142" t="b">
            <v>1</v>
          </cell>
          <cell r="I142" t="b">
            <v>1</v>
          </cell>
          <cell r="J142" t="b">
            <v>1</v>
          </cell>
          <cell r="K142" t="b">
            <v>1</v>
          </cell>
          <cell r="L142" t="b">
            <v>1</v>
          </cell>
          <cell r="M142" t="b">
            <v>1</v>
          </cell>
          <cell r="N142" t="b">
            <v>1</v>
          </cell>
          <cell r="O142" t="b">
            <v>1</v>
          </cell>
          <cell r="P142" t="b">
            <v>1</v>
          </cell>
          <cell r="Q142" t="b">
            <v>1</v>
          </cell>
          <cell r="R142" t="b">
            <v>1</v>
          </cell>
        </row>
        <row r="143">
          <cell r="B143">
            <v>268</v>
          </cell>
          <cell r="C143" t="str">
            <v>developing</v>
          </cell>
          <cell r="E143" t="b">
            <v>1</v>
          </cell>
          <cell r="F143" t="b">
            <v>1</v>
          </cell>
          <cell r="G143" t="b">
            <v>1</v>
          </cell>
          <cell r="H143" t="b">
            <v>1</v>
          </cell>
          <cell r="I143" t="b">
            <v>1</v>
          </cell>
          <cell r="J143" t="b">
            <v>1</v>
          </cell>
          <cell r="K143" t="b">
            <v>1</v>
          </cell>
          <cell r="L143" t="b">
            <v>1</v>
          </cell>
          <cell r="M143" t="b">
            <v>1</v>
          </cell>
          <cell r="N143" t="b">
            <v>1</v>
          </cell>
          <cell r="O143" t="b">
            <v>1</v>
          </cell>
          <cell r="P143" t="b">
            <v>1</v>
          </cell>
          <cell r="Q143" t="b">
            <v>1</v>
          </cell>
          <cell r="R143" t="b">
            <v>1</v>
          </cell>
        </row>
        <row r="144">
          <cell r="B144">
            <v>400</v>
          </cell>
          <cell r="C144" t="str">
            <v>developing</v>
          </cell>
          <cell r="E144" t="b">
            <v>1</v>
          </cell>
          <cell r="F144" t="b">
            <v>1</v>
          </cell>
          <cell r="G144" t="b">
            <v>1</v>
          </cell>
          <cell r="H144" t="b">
            <v>1</v>
          </cell>
          <cell r="I144" t="b">
            <v>1</v>
          </cell>
          <cell r="J144" t="b">
            <v>1</v>
          </cell>
          <cell r="K144" t="b">
            <v>1</v>
          </cell>
          <cell r="L144" t="b">
            <v>1</v>
          </cell>
          <cell r="M144" t="b">
            <v>1</v>
          </cell>
          <cell r="N144" t="b">
            <v>1</v>
          </cell>
          <cell r="O144" t="b">
            <v>1</v>
          </cell>
          <cell r="P144" t="b">
            <v>1</v>
          </cell>
          <cell r="Q144" t="b">
            <v>1</v>
          </cell>
          <cell r="R144" t="b">
            <v>1</v>
          </cell>
        </row>
        <row r="145">
          <cell r="B145">
            <v>512</v>
          </cell>
          <cell r="C145" t="str">
            <v>developing</v>
          </cell>
          <cell r="E145" t="b">
            <v>1</v>
          </cell>
          <cell r="F145" t="b">
            <v>1</v>
          </cell>
          <cell r="G145" t="b">
            <v>1</v>
          </cell>
          <cell r="H145" t="b">
            <v>1</v>
          </cell>
          <cell r="I145" t="b">
            <v>1</v>
          </cell>
          <cell r="J145" t="b">
            <v>1</v>
          </cell>
          <cell r="K145" t="b">
            <v>1</v>
          </cell>
          <cell r="L145" t="b">
            <v>1</v>
          </cell>
          <cell r="M145" t="b">
            <v>1</v>
          </cell>
          <cell r="N145" t="b">
            <v>1</v>
          </cell>
          <cell r="O145" t="b">
            <v>1</v>
          </cell>
          <cell r="P145" t="b">
            <v>1</v>
          </cell>
          <cell r="Q145" t="b">
            <v>1</v>
          </cell>
          <cell r="R145" t="b">
            <v>1</v>
          </cell>
        </row>
        <row r="146">
          <cell r="B146">
            <v>156</v>
          </cell>
          <cell r="C146" t="str">
            <v>developing</v>
          </cell>
          <cell r="E146" t="b">
            <v>0</v>
          </cell>
          <cell r="F146" t="b">
            <v>1</v>
          </cell>
          <cell r="G146" t="b">
            <v>1</v>
          </cell>
          <cell r="H146" t="b">
            <v>1</v>
          </cell>
          <cell r="I146" t="b">
            <v>1</v>
          </cell>
          <cell r="J146" t="b">
            <v>1</v>
          </cell>
          <cell r="K146" t="b">
            <v>1</v>
          </cell>
          <cell r="L146" t="b">
            <v>1</v>
          </cell>
          <cell r="M146" t="b">
            <v>1</v>
          </cell>
          <cell r="N146" t="b">
            <v>1</v>
          </cell>
          <cell r="O146" t="b">
            <v>1</v>
          </cell>
          <cell r="P146" t="b">
            <v>1</v>
          </cell>
          <cell r="Q146" t="b">
            <v>1</v>
          </cell>
          <cell r="R146" t="b">
            <v>1</v>
          </cell>
        </row>
        <row r="147">
          <cell r="B147">
            <v>440</v>
          </cell>
          <cell r="C147" t="str">
            <v>developed</v>
          </cell>
          <cell r="E147" t="b">
            <v>0</v>
          </cell>
          <cell r="F147" t="b">
            <v>1</v>
          </cell>
          <cell r="G147" t="b">
            <v>1</v>
          </cell>
          <cell r="H147" t="b">
            <v>1</v>
          </cell>
          <cell r="I147" t="b">
            <v>1</v>
          </cell>
          <cell r="J147" t="b">
            <v>1</v>
          </cell>
          <cell r="K147" t="b">
            <v>1</v>
          </cell>
          <cell r="L147" t="b">
            <v>1</v>
          </cell>
          <cell r="M147" t="b">
            <v>1</v>
          </cell>
          <cell r="N147" t="b">
            <v>1</v>
          </cell>
          <cell r="O147" t="b">
            <v>1</v>
          </cell>
          <cell r="P147" t="b">
            <v>1</v>
          </cell>
          <cell r="Q147" t="b">
            <v>1</v>
          </cell>
          <cell r="R147" t="b">
            <v>1</v>
          </cell>
        </row>
        <row r="148">
          <cell r="B148">
            <v>498</v>
          </cell>
          <cell r="C148" t="str">
            <v>developed</v>
          </cell>
          <cell r="E148" t="b">
            <v>0</v>
          </cell>
          <cell r="F148" t="b">
            <v>1</v>
          </cell>
          <cell r="G148" t="b">
            <v>1</v>
          </cell>
          <cell r="H148" t="b">
            <v>1</v>
          </cell>
          <cell r="I148" t="b">
            <v>1</v>
          </cell>
          <cell r="J148" t="b">
            <v>1</v>
          </cell>
          <cell r="K148" t="b">
            <v>1</v>
          </cell>
          <cell r="L148" t="b">
            <v>1</v>
          </cell>
          <cell r="M148" t="b">
            <v>1</v>
          </cell>
          <cell r="N148" t="b">
            <v>1</v>
          </cell>
          <cell r="O148" t="b">
            <v>1</v>
          </cell>
          <cell r="P148" t="b">
            <v>1</v>
          </cell>
          <cell r="Q148" t="b">
            <v>1</v>
          </cell>
          <cell r="R148" t="b">
            <v>1</v>
          </cell>
        </row>
        <row r="149">
          <cell r="B149">
            <v>158</v>
          </cell>
          <cell r="C149" t="str">
            <v>developing</v>
          </cell>
          <cell r="E149" t="b">
            <v>0</v>
          </cell>
          <cell r="F149" t="b">
            <v>1</v>
          </cell>
          <cell r="G149" t="b">
            <v>1</v>
          </cell>
          <cell r="H149" t="b">
            <v>1</v>
          </cell>
          <cell r="I149" t="b">
            <v>1</v>
          </cell>
          <cell r="J149" t="b">
            <v>1</v>
          </cell>
          <cell r="K149" t="b">
            <v>1</v>
          </cell>
          <cell r="L149" t="b">
            <v>1</v>
          </cell>
          <cell r="M149" t="b">
            <v>1</v>
          </cell>
          <cell r="N149" t="b">
            <v>1</v>
          </cell>
          <cell r="O149" t="b">
            <v>1</v>
          </cell>
          <cell r="P149" t="b">
            <v>1</v>
          </cell>
          <cell r="Q149" t="b">
            <v>1</v>
          </cell>
          <cell r="R149" t="b">
            <v>1</v>
          </cell>
        </row>
        <row r="150">
          <cell r="B150">
            <v>51</v>
          </cell>
          <cell r="C150" t="str">
            <v>developing</v>
          </cell>
          <cell r="E150" t="b">
            <v>0</v>
          </cell>
          <cell r="F150" t="b">
            <v>1</v>
          </cell>
          <cell r="G150" t="b">
            <v>1</v>
          </cell>
          <cell r="H150" t="b">
            <v>1</v>
          </cell>
          <cell r="I150" t="b">
            <v>1</v>
          </cell>
          <cell r="J150" t="b">
            <v>1</v>
          </cell>
          <cell r="K150" t="b">
            <v>1</v>
          </cell>
          <cell r="L150" t="b">
            <v>1</v>
          </cell>
          <cell r="M150" t="b">
            <v>1</v>
          </cell>
          <cell r="N150" t="b">
            <v>1</v>
          </cell>
          <cell r="O150" t="b">
            <v>1</v>
          </cell>
          <cell r="P150" t="b">
            <v>1</v>
          </cell>
          <cell r="Q150" t="b">
            <v>1</v>
          </cell>
          <cell r="R150" t="b">
            <v>1</v>
          </cell>
        </row>
        <row r="151">
          <cell r="B151">
            <v>807</v>
          </cell>
          <cell r="C151" t="str">
            <v>developed</v>
          </cell>
          <cell r="E151" t="b">
            <v>0</v>
          </cell>
          <cell r="F151" t="b">
            <v>1</v>
          </cell>
          <cell r="G151" t="b">
            <v>1</v>
          </cell>
          <cell r="H151" t="b">
            <v>1</v>
          </cell>
          <cell r="I151" t="b">
            <v>1</v>
          </cell>
          <cell r="J151" t="b">
            <v>1</v>
          </cell>
          <cell r="K151" t="b">
            <v>1</v>
          </cell>
          <cell r="L151" t="b">
            <v>1</v>
          </cell>
          <cell r="M151" t="b">
            <v>1</v>
          </cell>
          <cell r="N151" t="b">
            <v>1</v>
          </cell>
          <cell r="O151" t="b">
            <v>1</v>
          </cell>
          <cell r="P151" t="b">
            <v>1</v>
          </cell>
          <cell r="Q151" t="b">
            <v>1</v>
          </cell>
          <cell r="R151" t="b">
            <v>1</v>
          </cell>
        </row>
        <row r="152">
          <cell r="B152">
            <v>116</v>
          </cell>
          <cell r="C152" t="str">
            <v>developing</v>
          </cell>
          <cell r="E152" t="b">
            <v>0</v>
          </cell>
          <cell r="F152" t="b">
            <v>1</v>
          </cell>
          <cell r="G152" t="b">
            <v>1</v>
          </cell>
          <cell r="H152" t="b">
            <v>1</v>
          </cell>
          <cell r="I152" t="b">
            <v>1</v>
          </cell>
          <cell r="J152" t="b">
            <v>1</v>
          </cell>
          <cell r="K152" t="b">
            <v>1</v>
          </cell>
          <cell r="L152" t="b">
            <v>1</v>
          </cell>
          <cell r="M152" t="b">
            <v>1</v>
          </cell>
          <cell r="N152" t="b">
            <v>1</v>
          </cell>
          <cell r="O152" t="b">
            <v>1</v>
          </cell>
          <cell r="P152" t="b">
            <v>1</v>
          </cell>
          <cell r="Q152" t="b">
            <v>1</v>
          </cell>
          <cell r="R152" t="b">
            <v>1</v>
          </cell>
        </row>
        <row r="153">
          <cell r="B153">
            <v>524</v>
          </cell>
          <cell r="C153" t="str">
            <v>developing</v>
          </cell>
          <cell r="E153" t="b">
            <v>0</v>
          </cell>
          <cell r="F153" t="b">
            <v>1</v>
          </cell>
          <cell r="G153" t="b">
            <v>1</v>
          </cell>
          <cell r="H153" t="b">
            <v>1</v>
          </cell>
          <cell r="I153" t="b">
            <v>1</v>
          </cell>
          <cell r="J153" t="b">
            <v>1</v>
          </cell>
          <cell r="K153" t="b">
            <v>1</v>
          </cell>
          <cell r="L153" t="b">
            <v>1</v>
          </cell>
          <cell r="M153" t="b">
            <v>1</v>
          </cell>
          <cell r="N153" t="b">
            <v>1</v>
          </cell>
          <cell r="O153" t="b">
            <v>1</v>
          </cell>
          <cell r="P153" t="b">
            <v>1</v>
          </cell>
          <cell r="Q153" t="b">
            <v>1</v>
          </cell>
          <cell r="R153" t="b">
            <v>1</v>
          </cell>
        </row>
        <row r="154">
          <cell r="B154">
            <v>682</v>
          </cell>
          <cell r="C154" t="str">
            <v>developing</v>
          </cell>
          <cell r="E154" t="b">
            <v>0</v>
          </cell>
          <cell r="F154" t="b">
            <v>1</v>
          </cell>
          <cell r="G154" t="b">
            <v>1</v>
          </cell>
          <cell r="H154" t="b">
            <v>1</v>
          </cell>
          <cell r="I154" t="b">
            <v>1</v>
          </cell>
          <cell r="J154" t="b">
            <v>1</v>
          </cell>
          <cell r="K154" t="b">
            <v>1</v>
          </cell>
          <cell r="L154" t="b">
            <v>1</v>
          </cell>
          <cell r="M154" t="b">
            <v>1</v>
          </cell>
          <cell r="N154" t="b">
            <v>1</v>
          </cell>
          <cell r="O154" t="b">
            <v>1</v>
          </cell>
          <cell r="P154" t="b">
            <v>1</v>
          </cell>
          <cell r="Q154" t="b">
            <v>1</v>
          </cell>
          <cell r="R154" t="b">
            <v>1</v>
          </cell>
        </row>
        <row r="155">
          <cell r="B155">
            <v>776</v>
          </cell>
          <cell r="C155" t="str">
            <v>developing</v>
          </cell>
          <cell r="E155" t="b">
            <v>0</v>
          </cell>
          <cell r="F155" t="b">
            <v>0</v>
          </cell>
          <cell r="G155" t="b">
            <v>1</v>
          </cell>
          <cell r="H155" t="b">
            <v>1</v>
          </cell>
          <cell r="I155" t="b">
            <v>1</v>
          </cell>
          <cell r="J155" t="b">
            <v>1</v>
          </cell>
          <cell r="K155" t="b">
            <v>1</v>
          </cell>
          <cell r="L155" t="b">
            <v>1</v>
          </cell>
          <cell r="M155" t="b">
            <v>1</v>
          </cell>
          <cell r="N155" t="b">
            <v>1</v>
          </cell>
          <cell r="O155" t="b">
            <v>1</v>
          </cell>
          <cell r="P155" t="b">
            <v>1</v>
          </cell>
          <cell r="Q155" t="b">
            <v>1</v>
          </cell>
          <cell r="R155" t="b">
            <v>1</v>
          </cell>
        </row>
        <row r="156">
          <cell r="B156">
            <v>704</v>
          </cell>
          <cell r="C156" t="str">
            <v>developing</v>
          </cell>
          <cell r="E156" t="b">
            <v>0</v>
          </cell>
          <cell r="F156" t="b">
            <v>0</v>
          </cell>
          <cell r="G156" t="b">
            <v>1</v>
          </cell>
          <cell r="H156" t="b">
            <v>1</v>
          </cell>
          <cell r="I156" t="b">
            <v>1</v>
          </cell>
          <cell r="J156" t="b">
            <v>1</v>
          </cell>
          <cell r="K156" t="b">
            <v>1</v>
          </cell>
          <cell r="L156" t="b">
            <v>1</v>
          </cell>
          <cell r="M156" t="b">
            <v>1</v>
          </cell>
          <cell r="N156" t="b">
            <v>1</v>
          </cell>
          <cell r="O156" t="b">
            <v>1</v>
          </cell>
          <cell r="P156" t="b">
            <v>1</v>
          </cell>
          <cell r="Q156" t="b">
            <v>1</v>
          </cell>
          <cell r="R156" t="b">
            <v>1</v>
          </cell>
        </row>
        <row r="157">
          <cell r="B157">
            <v>132</v>
          </cell>
          <cell r="C157" t="str">
            <v>developing</v>
          </cell>
          <cell r="E157" t="b">
            <v>0</v>
          </cell>
          <cell r="F157" t="b">
            <v>0</v>
          </cell>
          <cell r="G157" t="b">
            <v>1</v>
          </cell>
          <cell r="H157" t="b">
            <v>1</v>
          </cell>
          <cell r="I157" t="b">
            <v>1</v>
          </cell>
          <cell r="J157" t="b">
            <v>1</v>
          </cell>
          <cell r="K157" t="b">
            <v>1</v>
          </cell>
          <cell r="L157" t="b">
            <v>1</v>
          </cell>
          <cell r="M157" t="b">
            <v>1</v>
          </cell>
          <cell r="N157" t="b">
            <v>1</v>
          </cell>
          <cell r="O157" t="b">
            <v>1</v>
          </cell>
          <cell r="P157" t="b">
            <v>1</v>
          </cell>
          <cell r="Q157" t="b">
            <v>1</v>
          </cell>
          <cell r="R157" t="b">
            <v>1</v>
          </cell>
        </row>
        <row r="158">
          <cell r="B158">
            <v>804</v>
          </cell>
          <cell r="C158" t="str">
            <v>developed</v>
          </cell>
          <cell r="E158" t="b">
            <v>0</v>
          </cell>
          <cell r="F158" t="b">
            <v>0</v>
          </cell>
          <cell r="G158" t="b">
            <v>1</v>
          </cell>
          <cell r="H158" t="b">
            <v>1</v>
          </cell>
          <cell r="I158" t="b">
            <v>1</v>
          </cell>
          <cell r="J158" t="b">
            <v>1</v>
          </cell>
          <cell r="K158" t="b">
            <v>1</v>
          </cell>
          <cell r="L158" t="b">
            <v>1</v>
          </cell>
          <cell r="M158" t="b">
            <v>1</v>
          </cell>
          <cell r="N158" t="b">
            <v>1</v>
          </cell>
          <cell r="O158" t="b">
            <v>1</v>
          </cell>
          <cell r="P158" t="b">
            <v>1</v>
          </cell>
          <cell r="Q158" t="b">
            <v>1</v>
          </cell>
          <cell r="R158" t="b">
            <v>1</v>
          </cell>
        </row>
        <row r="159">
          <cell r="B159">
            <v>499</v>
          </cell>
          <cell r="C159" t="str">
            <v>developed</v>
          </cell>
          <cell r="E159" t="b">
            <v>0</v>
          </cell>
          <cell r="F159" t="b">
            <v>0</v>
          </cell>
          <cell r="G159" t="b">
            <v>0</v>
          </cell>
          <cell r="H159" t="b">
            <v>1</v>
          </cell>
          <cell r="I159" t="b">
            <v>1</v>
          </cell>
          <cell r="J159" t="b">
            <v>1</v>
          </cell>
          <cell r="K159" t="b">
            <v>1</v>
          </cell>
          <cell r="L159" t="b">
            <v>1</v>
          </cell>
          <cell r="M159" t="b">
            <v>1</v>
          </cell>
          <cell r="N159" t="b">
            <v>1</v>
          </cell>
          <cell r="O159" t="b">
            <v>1</v>
          </cell>
          <cell r="P159" t="b">
            <v>1</v>
          </cell>
          <cell r="Q159" t="b">
            <v>1</v>
          </cell>
          <cell r="R159" t="b">
            <v>1</v>
          </cell>
        </row>
        <row r="160">
          <cell r="B160">
            <v>643</v>
          </cell>
          <cell r="C160" t="str">
            <v>developed</v>
          </cell>
          <cell r="E160" t="b">
            <v>0</v>
          </cell>
          <cell r="F160" t="b">
            <v>0</v>
          </cell>
          <cell r="G160" t="b">
            <v>0</v>
          </cell>
          <cell r="H160" t="b">
            <v>1</v>
          </cell>
          <cell r="I160" t="b">
            <v>1</v>
          </cell>
          <cell r="J160" t="b">
            <v>1</v>
          </cell>
          <cell r="K160" t="b">
            <v>1</v>
          </cell>
          <cell r="L160" t="b">
            <v>1</v>
          </cell>
          <cell r="M160" t="b">
            <v>1</v>
          </cell>
          <cell r="N160" t="b">
            <v>1</v>
          </cell>
          <cell r="O160" t="b">
            <v>1</v>
          </cell>
          <cell r="P160" t="b">
            <v>1</v>
          </cell>
          <cell r="Q160" t="b">
            <v>1</v>
          </cell>
          <cell r="R160" t="b">
            <v>1</v>
          </cell>
        </row>
        <row r="161">
          <cell r="B161">
            <v>882</v>
          </cell>
          <cell r="C161" t="str">
            <v>developing</v>
          </cell>
          <cell r="E161" t="b">
            <v>0</v>
          </cell>
          <cell r="F161" t="b">
            <v>0</v>
          </cell>
          <cell r="G161" t="b">
            <v>0</v>
          </cell>
          <cell r="H161" t="b">
            <v>1</v>
          </cell>
          <cell r="I161" t="b">
            <v>1</v>
          </cell>
          <cell r="J161" t="b">
            <v>1</v>
          </cell>
          <cell r="K161" t="b">
            <v>1</v>
          </cell>
          <cell r="L161" t="b">
            <v>1</v>
          </cell>
          <cell r="M161" t="b">
            <v>1</v>
          </cell>
          <cell r="N161" t="b">
            <v>1</v>
          </cell>
          <cell r="O161" t="b">
            <v>1</v>
          </cell>
          <cell r="P161" t="b">
            <v>1</v>
          </cell>
          <cell r="Q161" t="b">
            <v>1</v>
          </cell>
          <cell r="R161" t="b">
            <v>1</v>
          </cell>
        </row>
        <row r="162">
          <cell r="B162">
            <v>548</v>
          </cell>
          <cell r="C162" t="str">
            <v>developing</v>
          </cell>
          <cell r="E162" t="b">
            <v>0</v>
          </cell>
          <cell r="F162" t="b">
            <v>0</v>
          </cell>
          <cell r="G162" t="b">
            <v>0</v>
          </cell>
          <cell r="H162" t="b">
            <v>1</v>
          </cell>
          <cell r="I162" t="b">
            <v>1</v>
          </cell>
          <cell r="J162" t="b">
            <v>1</v>
          </cell>
          <cell r="K162" t="b">
            <v>1</v>
          </cell>
          <cell r="L162" t="b">
            <v>1</v>
          </cell>
          <cell r="M162" t="b">
            <v>1</v>
          </cell>
          <cell r="N162" t="b">
            <v>1</v>
          </cell>
          <cell r="O162" t="b">
            <v>1</v>
          </cell>
          <cell r="P162" t="b">
            <v>1</v>
          </cell>
          <cell r="Q162" t="b">
            <v>1</v>
          </cell>
          <cell r="R162" t="b">
            <v>1</v>
          </cell>
        </row>
        <row r="163">
          <cell r="B163">
            <v>418</v>
          </cell>
          <cell r="C163" t="str">
            <v>developing</v>
          </cell>
          <cell r="E163" t="b">
            <v>0</v>
          </cell>
          <cell r="F163" t="b">
            <v>0</v>
          </cell>
          <cell r="G163" t="b">
            <v>0</v>
          </cell>
          <cell r="H163" t="b">
            <v>1</v>
          </cell>
          <cell r="I163" t="b">
            <v>1</v>
          </cell>
          <cell r="J163" t="b">
            <v>1</v>
          </cell>
          <cell r="K163" t="b">
            <v>1</v>
          </cell>
          <cell r="L163" t="b">
            <v>1</v>
          </cell>
          <cell r="M163" t="b">
            <v>1</v>
          </cell>
          <cell r="N163" t="b">
            <v>1</v>
          </cell>
          <cell r="O163" t="b">
            <v>1</v>
          </cell>
          <cell r="P163" t="b">
            <v>1</v>
          </cell>
          <cell r="Q163" t="b">
            <v>1</v>
          </cell>
          <cell r="R163" t="b">
            <v>1</v>
          </cell>
        </row>
        <row r="164">
          <cell r="B164">
            <v>762</v>
          </cell>
          <cell r="C164" t="str">
            <v>developing</v>
          </cell>
          <cell r="E164" t="b">
            <v>0</v>
          </cell>
          <cell r="F164" t="b">
            <v>0</v>
          </cell>
          <cell r="G164" t="b">
            <v>0</v>
          </cell>
          <cell r="H164" t="b">
            <v>1</v>
          </cell>
          <cell r="I164" t="b">
            <v>1</v>
          </cell>
          <cell r="J164" t="b">
            <v>1</v>
          </cell>
          <cell r="K164" t="b">
            <v>1</v>
          </cell>
          <cell r="L164" t="b">
            <v>1</v>
          </cell>
          <cell r="M164" t="b">
            <v>1</v>
          </cell>
          <cell r="N164" t="b">
            <v>1</v>
          </cell>
          <cell r="O164" t="b">
            <v>1</v>
          </cell>
          <cell r="P164" t="b">
            <v>1</v>
          </cell>
          <cell r="Q164" t="b">
            <v>1</v>
          </cell>
          <cell r="R164" t="b">
            <v>1</v>
          </cell>
        </row>
        <row r="165">
          <cell r="B165">
            <v>887</v>
          </cell>
          <cell r="C165" t="str">
            <v>developing</v>
          </cell>
          <cell r="E165" t="b">
            <v>0</v>
          </cell>
          <cell r="F165" t="b">
            <v>0</v>
          </cell>
          <cell r="G165" t="b">
            <v>0</v>
          </cell>
          <cell r="H165" t="b">
            <v>1</v>
          </cell>
          <cell r="I165" t="b">
            <v>1</v>
          </cell>
          <cell r="J165" t="b">
            <v>1</v>
          </cell>
          <cell r="K165" t="b">
            <v>1</v>
          </cell>
          <cell r="L165" t="b">
            <v>1</v>
          </cell>
          <cell r="M165" t="b">
            <v>1</v>
          </cell>
          <cell r="N165" t="b">
            <v>1</v>
          </cell>
          <cell r="O165" t="b">
            <v>1</v>
          </cell>
          <cell r="P165" t="b">
            <v>1</v>
          </cell>
          <cell r="Q165" t="b">
            <v>1</v>
          </cell>
          <cell r="R165" t="b">
            <v>1</v>
          </cell>
        </row>
        <row r="166">
          <cell r="B166">
            <v>398</v>
          </cell>
          <cell r="C166" t="str">
            <v>developing</v>
          </cell>
          <cell r="E166" t="b">
            <v>0</v>
          </cell>
          <cell r="F166" t="b">
            <v>0</v>
          </cell>
          <cell r="G166" t="b">
            <v>0</v>
          </cell>
          <cell r="H166" t="b">
            <v>0</v>
          </cell>
          <cell r="I166" t="b">
            <v>1</v>
          </cell>
          <cell r="J166" t="b">
            <v>1</v>
          </cell>
          <cell r="K166" t="b">
            <v>1</v>
          </cell>
          <cell r="L166" t="b">
            <v>1</v>
          </cell>
          <cell r="M166" t="b">
            <v>1</v>
          </cell>
          <cell r="N166" t="b">
            <v>1</v>
          </cell>
          <cell r="O166" t="b">
            <v>1</v>
          </cell>
          <cell r="P166" t="b">
            <v>1</v>
          </cell>
          <cell r="Q166" t="b">
            <v>1</v>
          </cell>
          <cell r="R166" t="b">
            <v>1</v>
          </cell>
        </row>
        <row r="167">
          <cell r="B167">
            <v>690</v>
          </cell>
          <cell r="C167" t="str">
            <v>developing</v>
          </cell>
          <cell r="E167" t="b">
            <v>0</v>
          </cell>
          <cell r="F167" t="b">
            <v>0</v>
          </cell>
          <cell r="G167" t="b">
            <v>0</v>
          </cell>
          <cell r="H167" t="b">
            <v>0</v>
          </cell>
          <cell r="I167" t="b">
            <v>1</v>
          </cell>
          <cell r="J167" t="b">
            <v>1</v>
          </cell>
          <cell r="K167" t="b">
            <v>1</v>
          </cell>
          <cell r="L167" t="b">
            <v>1</v>
          </cell>
          <cell r="M167" t="b">
            <v>1</v>
          </cell>
          <cell r="N167" t="b">
            <v>1</v>
          </cell>
          <cell r="O167" t="b">
            <v>1</v>
          </cell>
          <cell r="P167" t="b">
            <v>1</v>
          </cell>
          <cell r="Q167" t="b">
            <v>1</v>
          </cell>
          <cell r="R167" t="b">
            <v>1</v>
          </cell>
        </row>
        <row r="168">
          <cell r="B168">
            <v>430</v>
          </cell>
          <cell r="C168" t="str">
            <v>developing</v>
          </cell>
          <cell r="E168" t="b">
            <v>0</v>
          </cell>
          <cell r="F168" t="b">
            <v>0</v>
          </cell>
          <cell r="G168" t="b">
            <v>0</v>
          </cell>
          <cell r="H168" t="b">
            <v>0</v>
          </cell>
          <cell r="I168" t="b">
            <v>0</v>
          </cell>
          <cell r="J168" t="b">
            <v>1</v>
          </cell>
          <cell r="K168" t="b">
            <v>1</v>
          </cell>
          <cell r="L168" t="b">
            <v>1</v>
          </cell>
          <cell r="M168" t="b">
            <v>1</v>
          </cell>
          <cell r="N168" t="b">
            <v>1</v>
          </cell>
          <cell r="O168" t="b">
            <v>1</v>
          </cell>
          <cell r="P168" t="b">
            <v>1</v>
          </cell>
          <cell r="Q168" t="b">
            <v>1</v>
          </cell>
          <cell r="R168" t="b">
            <v>1</v>
          </cell>
        </row>
        <row r="169">
          <cell r="B169">
            <v>4</v>
          </cell>
          <cell r="C169" t="str">
            <v>developing</v>
          </cell>
          <cell r="E169" t="b">
            <v>0</v>
          </cell>
          <cell r="F169" t="b">
            <v>0</v>
          </cell>
          <cell r="G169" t="b">
            <v>0</v>
          </cell>
          <cell r="H169" t="b">
            <v>0</v>
          </cell>
          <cell r="I169" t="b">
            <v>0</v>
          </cell>
          <cell r="J169" t="b">
            <v>1</v>
          </cell>
          <cell r="K169" t="b">
            <v>1</v>
          </cell>
          <cell r="L169" t="b">
            <v>1</v>
          </cell>
          <cell r="M169" t="b">
            <v>1</v>
          </cell>
          <cell r="N169" t="b">
            <v>1</v>
          </cell>
          <cell r="O169" t="b">
            <v>1</v>
          </cell>
          <cell r="P169" t="b">
            <v>1</v>
          </cell>
          <cell r="Q169" t="b">
            <v>1</v>
          </cell>
          <cell r="R169" t="b">
            <v>1</v>
          </cell>
        </row>
        <row r="170">
          <cell r="C170" t="str">
            <v>developing</v>
          </cell>
          <cell r="R170" t="b">
            <v>1</v>
          </cell>
        </row>
        <row r="171">
          <cell r="C171" t="str">
            <v>developing</v>
          </cell>
          <cell r="R171" t="b">
            <v>1</v>
          </cell>
        </row>
      </sheetData>
      <sheetData sheetId="7">
        <row r="5">
          <cell r="A5">
            <v>4</v>
          </cell>
          <cell r="C5" t="str">
            <v>developing</v>
          </cell>
          <cell r="D5">
            <v>0</v>
          </cell>
          <cell r="F5">
            <v>0</v>
          </cell>
          <cell r="G5">
            <v>5.5248618784530384E-3</v>
          </cell>
          <cell r="I5">
            <v>8.5917406204533077E-4</v>
          </cell>
          <cell r="J5">
            <v>5.4945054945054949E-3</v>
          </cell>
          <cell r="L5">
            <v>8.4394206285810531E-4</v>
          </cell>
          <cell r="M5">
            <v>5.3191489361702126E-3</v>
          </cell>
          <cell r="O5">
            <v>9.351055772680079E-4</v>
          </cell>
          <cell r="P5">
            <v>5.3191489361702126E-3</v>
          </cell>
          <cell r="R5">
            <v>9.4029893528333949E-4</v>
          </cell>
          <cell r="S5">
            <v>5.2910052910052907E-3</v>
          </cell>
          <cell r="U5">
            <v>9.3469276597098118E-4</v>
          </cell>
          <cell r="V5">
            <v>5.2910052910052907E-3</v>
          </cell>
          <cell r="W5">
            <v>4703</v>
          </cell>
          <cell r="X5">
            <v>9.3469014117537636E-4</v>
          </cell>
          <cell r="Y5">
            <v>5.2910052910052907E-3</v>
          </cell>
          <cell r="Z5">
            <v>4703</v>
          </cell>
          <cell r="AA5">
            <v>9.3469014117537636E-4</v>
          </cell>
          <cell r="AB5">
            <v>5.2910052910052907E-3</v>
          </cell>
          <cell r="AC5">
            <v>4704</v>
          </cell>
          <cell r="AD5">
            <v>9.3438804237561005E-4</v>
          </cell>
          <cell r="AF5">
            <v>5.263157894736842E-3</v>
          </cell>
          <cell r="AG5">
            <v>4696</v>
          </cell>
          <cell r="AH5">
            <v>9.3987332525020928E-4</v>
          </cell>
          <cell r="AJ5">
            <v>5.263157894736842E-3</v>
          </cell>
          <cell r="AK5">
            <v>4697</v>
          </cell>
          <cell r="AL5">
            <v>9.3916633541574852E-4</v>
          </cell>
          <cell r="AN5">
            <v>5.263157894736842E-3</v>
          </cell>
          <cell r="AP5">
            <v>0</v>
          </cell>
          <cell r="AR5">
            <v>5.263157894736842E-3</v>
          </cell>
          <cell r="AT5">
            <v>0</v>
          </cell>
          <cell r="AV5">
            <v>5.235602094240838E-3</v>
          </cell>
          <cell r="AX5">
            <v>0</v>
          </cell>
        </row>
        <row r="6">
          <cell r="A6">
            <v>8</v>
          </cell>
          <cell r="C6" t="str">
            <v>developed</v>
          </cell>
          <cell r="D6">
            <v>5.6179775280898875E-3</v>
          </cell>
          <cell r="F6">
            <v>3.4427009834353295E-4</v>
          </cell>
          <cell r="G6">
            <v>5.5248618784530384E-3</v>
          </cell>
          <cell r="I6">
            <v>3.3879683452509832E-4</v>
          </cell>
          <cell r="J6">
            <v>5.4945054945054949E-3</v>
          </cell>
          <cell r="L6">
            <v>3.3279042286057979E-4</v>
          </cell>
          <cell r="M6">
            <v>5.3191489361702126E-3</v>
          </cell>
          <cell r="O6">
            <v>5.3083210113898799E-4</v>
          </cell>
          <cell r="P6">
            <v>5.3191489361702126E-3</v>
          </cell>
          <cell r="R6">
            <v>5.7047341074747049E-4</v>
          </cell>
          <cell r="S6">
            <v>5.2910052910052907E-3</v>
          </cell>
          <cell r="U6">
            <v>5.6793220595046648E-4</v>
          </cell>
          <cell r="V6">
            <v>5.2910052910052907E-3</v>
          </cell>
          <cell r="W6">
            <v>2858</v>
          </cell>
          <cell r="X6">
            <v>5.6800859525392845E-4</v>
          </cell>
          <cell r="Y6">
            <v>5.2910052910052907E-3</v>
          </cell>
          <cell r="Z6">
            <v>2858</v>
          </cell>
          <cell r="AA6">
            <v>5.6800859525392845E-4</v>
          </cell>
          <cell r="AB6">
            <v>5.2910052910052907E-3</v>
          </cell>
          <cell r="AC6">
            <v>2859</v>
          </cell>
          <cell r="AD6">
            <v>5.6790293646935997E-4</v>
          </cell>
          <cell r="AF6">
            <v>5.263157894736842E-3</v>
          </cell>
          <cell r="AG6">
            <v>2851</v>
          </cell>
          <cell r="AH6">
            <v>5.7060878413295281E-4</v>
          </cell>
          <cell r="AJ6">
            <v>5.263157894736842E-3</v>
          </cell>
          <cell r="AK6">
            <v>2852</v>
          </cell>
          <cell r="AL6">
            <v>5.7025811977979874E-4</v>
          </cell>
          <cell r="AN6">
            <v>5.263157894736842E-3</v>
          </cell>
          <cell r="AP6">
            <v>5.7155224933465862E-4</v>
          </cell>
          <cell r="AR6">
            <v>5.263157894736842E-3</v>
          </cell>
          <cell r="AT6">
            <v>5.7151101741786036E-4</v>
          </cell>
          <cell r="AV6">
            <v>5.235602094240838E-3</v>
          </cell>
          <cell r="AX6">
            <v>5.7001885169552058E-4</v>
          </cell>
        </row>
        <row r="7">
          <cell r="A7">
            <v>12</v>
          </cell>
          <cell r="C7" t="str">
            <v>developing</v>
          </cell>
          <cell r="D7">
            <v>5.6179775280898875E-3</v>
          </cell>
          <cell r="F7">
            <v>5.977780798510436E-3</v>
          </cell>
          <cell r="G7">
            <v>5.5248618784530384E-3</v>
          </cell>
          <cell r="I7">
            <v>5.8827450358448887E-3</v>
          </cell>
          <cell r="J7">
            <v>5.4945054945054949E-3</v>
          </cell>
          <cell r="L7">
            <v>5.7784518878518853E-3</v>
          </cell>
          <cell r="M7">
            <v>5.3191489361702126E-3</v>
          </cell>
          <cell r="O7">
            <v>5.2706311387380085E-3</v>
          </cell>
          <cell r="P7">
            <v>5.3191489361702126E-3</v>
          </cell>
          <cell r="R7">
            <v>4.2198194810455902E-3</v>
          </cell>
          <cell r="S7">
            <v>5.2910052910052907E-3</v>
          </cell>
          <cell r="U7">
            <v>4.1870339705756647E-3</v>
          </cell>
          <cell r="V7">
            <v>5.2910052910052907E-3</v>
          </cell>
          <cell r="W7">
            <v>21064</v>
          </cell>
          <cell r="X7">
            <v>4.1863306684495278E-3</v>
          </cell>
          <cell r="Y7">
            <v>5.2910052910052907E-3</v>
          </cell>
          <cell r="Z7">
            <v>21064</v>
          </cell>
          <cell r="AA7">
            <v>4.1863306684495278E-3</v>
          </cell>
          <cell r="AB7">
            <v>5.2910052910052907E-3</v>
          </cell>
          <cell r="AC7">
            <v>21065</v>
          </cell>
          <cell r="AD7">
            <v>4.1842865885719019E-3</v>
          </cell>
          <cell r="AF7">
            <v>5.263157894736842E-3</v>
          </cell>
          <cell r="AG7">
            <v>21057</v>
          </cell>
          <cell r="AH7">
            <v>4.2144192099219883E-3</v>
          </cell>
          <cell r="AJ7">
            <v>5.263157894736842E-3</v>
          </cell>
          <cell r="AK7">
            <v>21058</v>
          </cell>
          <cell r="AL7">
            <v>4.2105524145592578E-3</v>
          </cell>
          <cell r="AN7">
            <v>5.263157894736842E-3</v>
          </cell>
          <cell r="AP7">
            <v>4.2201077371981912E-3</v>
          </cell>
          <cell r="AR7">
            <v>5.263157894736842E-3</v>
          </cell>
          <cell r="AT7">
            <v>4.2198032976105545E-3</v>
          </cell>
          <cell r="AV7">
            <v>5.235602094240838E-3</v>
          </cell>
          <cell r="AX7">
            <v>4.2177387863066443E-3</v>
          </cell>
        </row>
        <row r="8">
          <cell r="A8">
            <v>20</v>
          </cell>
          <cell r="C8" t="str">
            <v>developed</v>
          </cell>
          <cell r="AF8">
            <v>5.263157894736842E-3</v>
          </cell>
          <cell r="AG8">
            <v>2283</v>
          </cell>
          <cell r="AH8">
            <v>4.5692734274834494E-4</v>
          </cell>
          <cell r="AJ8">
            <v>5.263157894736842E-3</v>
          </cell>
          <cell r="AK8">
            <v>2284</v>
          </cell>
          <cell r="AL8">
            <v>4.5668637642954431E-4</v>
          </cell>
          <cell r="AN8">
            <v>5.263157894736842E-3</v>
          </cell>
          <cell r="AP8">
            <v>4.5772276910251066E-4</v>
          </cell>
          <cell r="AR8">
            <v>5.263157894736842E-3</v>
          </cell>
          <cell r="AT8">
            <v>4.576897488718068E-4</v>
          </cell>
          <cell r="AV8">
            <v>5.235602094240838E-3</v>
          </cell>
          <cell r="AX8">
            <v>4.5621543947652033E-4</v>
          </cell>
        </row>
        <row r="9">
          <cell r="A9">
            <v>24</v>
          </cell>
          <cell r="C9" t="str">
            <v>developing</v>
          </cell>
          <cell r="D9">
            <v>5.6179775280898875E-3</v>
          </cell>
          <cell r="F9">
            <v>1.4541557885256692E-3</v>
          </cell>
          <cell r="G9">
            <v>5.5248618784530384E-3</v>
          </cell>
          <cell r="I9">
            <v>1.4310373756806392E-3</v>
          </cell>
          <cell r="J9">
            <v>5.4945054945054949E-3</v>
          </cell>
          <cell r="L9">
            <v>1.4056670099931953E-3</v>
          </cell>
          <cell r="M9">
            <v>5.3191489361702126E-3</v>
          </cell>
          <cell r="O9">
            <v>1.4286445412567232E-3</v>
          </cell>
          <cell r="P9">
            <v>5.3191489361702126E-3</v>
          </cell>
          <cell r="R9">
            <v>1.7747616228946253E-3</v>
          </cell>
          <cell r="S9">
            <v>5.2910052910052907E-3</v>
          </cell>
          <cell r="U9">
            <v>1.7622397640010099E-3</v>
          </cell>
          <cell r="V9">
            <v>5.2910052910052907E-3</v>
          </cell>
          <cell r="W9">
            <v>8866</v>
          </cell>
          <cell r="X9">
            <v>1.7620588542761825E-3</v>
          </cell>
          <cell r="Y9">
            <v>5.2910052910052907E-3</v>
          </cell>
          <cell r="Z9">
            <v>8866</v>
          </cell>
          <cell r="AA9">
            <v>1.7620588542761825E-3</v>
          </cell>
          <cell r="AB9">
            <v>5.2910052910052907E-3</v>
          </cell>
          <cell r="AC9">
            <v>8867</v>
          </cell>
          <cell r="AD9">
            <v>1.7613135144014741E-3</v>
          </cell>
          <cell r="AF9">
            <v>5.263157894736842E-3</v>
          </cell>
          <cell r="AG9">
            <v>8859</v>
          </cell>
          <cell r="AH9">
            <v>1.7730702275109889E-3</v>
          </cell>
          <cell r="AJ9">
            <v>5.263157894736842E-3</v>
          </cell>
          <cell r="AK9">
            <v>8860</v>
          </cell>
          <cell r="AL9">
            <v>1.7715592360620677E-3</v>
          </cell>
          <cell r="AN9">
            <v>5.263157894736842E-3</v>
          </cell>
          <cell r="AP9">
            <v>1.7755795684099144E-3</v>
          </cell>
          <cell r="AR9">
            <v>5.263157894736842E-3</v>
          </cell>
          <cell r="AT9">
            <v>1.7754514776725954E-3</v>
          </cell>
          <cell r="AV9">
            <v>5.235602094240838E-3</v>
          </cell>
          <cell r="AX9">
            <v>1.7737704372795936E-3</v>
          </cell>
        </row>
        <row r="10">
          <cell r="A10">
            <v>28</v>
          </cell>
          <cell r="C10" t="str">
            <v>developing</v>
          </cell>
          <cell r="D10">
            <v>5.6179775280898875E-3</v>
          </cell>
          <cell r="F10">
            <v>1.7984258868692022E-4</v>
          </cell>
          <cell r="G10">
            <v>5.5248618784530384E-3</v>
          </cell>
          <cell r="I10">
            <v>1.7698342102057376E-4</v>
          </cell>
          <cell r="J10">
            <v>5.4945054945054949E-3</v>
          </cell>
          <cell r="L10">
            <v>1.738457432853775E-4</v>
          </cell>
          <cell r="M10">
            <v>5.3191489361702126E-3</v>
          </cell>
          <cell r="O10">
            <v>3.4635009289561767E-4</v>
          </cell>
          <cell r="P10">
            <v>5.3191489361702126E-3</v>
          </cell>
          <cell r="R10">
            <v>3.3133961629148583E-4</v>
          </cell>
          <cell r="S10">
            <v>5.2910052910052907E-3</v>
          </cell>
          <cell r="U10">
            <v>3.3078025575833956E-4</v>
          </cell>
          <cell r="V10">
            <v>5.2910052910052907E-3</v>
          </cell>
          <cell r="W10">
            <v>1665</v>
          </cell>
          <cell r="X10">
            <v>3.3090773656325784E-4</v>
          </cell>
          <cell r="Y10">
            <v>5.2910052910052907E-3</v>
          </cell>
          <cell r="Z10">
            <v>1665</v>
          </cell>
          <cell r="AA10">
            <v>3.3090773656325784E-4</v>
          </cell>
          <cell r="AB10">
            <v>5.2910052910052907E-3</v>
          </cell>
          <cell r="AC10">
            <v>1666</v>
          </cell>
          <cell r="AD10">
            <v>3.309290983413619E-4</v>
          </cell>
          <cell r="AF10">
            <v>5.263157894736842E-3</v>
          </cell>
          <cell r="AG10">
            <v>1658</v>
          </cell>
          <cell r="AH10">
            <v>3.3183772854873233E-4</v>
          </cell>
          <cell r="AJ10">
            <v>5.263157894736842E-3</v>
          </cell>
          <cell r="AK10">
            <v>1659</v>
          </cell>
          <cell r="AL10">
            <v>3.31717468693789E-4</v>
          </cell>
          <cell r="AN10">
            <v>5.263157894736842E-3</v>
          </cell>
          <cell r="AP10">
            <v>3.3247026004424923E-4</v>
          </cell>
          <cell r="AR10">
            <v>5.263157894736842E-3</v>
          </cell>
          <cell r="AT10">
            <v>3.3244627555968805E-4</v>
          </cell>
          <cell r="AV10">
            <v>5.235602094240838E-3</v>
          </cell>
          <cell r="AX10">
            <v>3.3099161441159928E-4</v>
          </cell>
        </row>
        <row r="11">
          <cell r="A11">
            <v>32</v>
          </cell>
          <cell r="C11" t="str">
            <v>developing</v>
          </cell>
          <cell r="D11">
            <v>5.6179775280898875E-3</v>
          </cell>
          <cell r="F11">
            <v>1.000625478509745E-2</v>
          </cell>
          <cell r="G11">
            <v>5.5248618784530384E-3</v>
          </cell>
          <cell r="I11">
            <v>9.8471736667057417E-3</v>
          </cell>
          <cell r="J11">
            <v>5.4945054945054949E-3</v>
          </cell>
          <cell r="L11">
            <v>9.6725965374443411E-3</v>
          </cell>
          <cell r="M11">
            <v>5.3191489361702126E-3</v>
          </cell>
          <cell r="O11">
            <v>8.6920781045247281E-3</v>
          </cell>
          <cell r="P11">
            <v>5.3191489361702126E-3</v>
          </cell>
          <cell r="R11">
            <v>4.5349228547964769E-3</v>
          </cell>
          <cell r="S11">
            <v>5.2910052910052907E-3</v>
          </cell>
          <cell r="U11">
            <v>6.6269359292162062E-3</v>
          </cell>
          <cell r="V11">
            <v>5.2910052910052907E-3</v>
          </cell>
          <cell r="W11">
            <v>33338</v>
          </cell>
          <cell r="X11">
            <v>6.6257069799074411E-3</v>
          </cell>
          <cell r="Y11">
            <v>5.2910052910052907E-3</v>
          </cell>
          <cell r="Z11">
            <v>33338</v>
          </cell>
          <cell r="AA11">
            <v>6.6257069799074411E-3</v>
          </cell>
          <cell r="AB11">
            <v>5.2910052910052907E-3</v>
          </cell>
          <cell r="AC11">
            <v>33339</v>
          </cell>
          <cell r="AD11">
            <v>6.6223560681888741E-3</v>
          </cell>
          <cell r="AF11">
            <v>5.263157894736842E-3</v>
          </cell>
          <cell r="AG11">
            <v>33331</v>
          </cell>
          <cell r="AH11">
            <v>6.6709790894196605E-3</v>
          </cell>
          <cell r="AJ11">
            <v>5.263157894736842E-3</v>
          </cell>
          <cell r="AK11">
            <v>33332</v>
          </cell>
          <cell r="AL11">
            <v>6.6647418122371153E-3</v>
          </cell>
          <cell r="AN11">
            <v>5.263157894736842E-3</v>
          </cell>
          <cell r="AP11">
            <v>6.6798666110879533E-3</v>
          </cell>
          <cell r="AR11">
            <v>5.263157894736842E-3</v>
          </cell>
          <cell r="AT11">
            <v>6.6793847239032681E-3</v>
          </cell>
          <cell r="AV11">
            <v>5.235602094240838E-3</v>
          </cell>
          <cell r="AX11">
            <v>6.6769343524615901E-3</v>
          </cell>
        </row>
        <row r="12">
          <cell r="A12">
            <v>51</v>
          </cell>
          <cell r="C12" t="str">
            <v>developing</v>
          </cell>
          <cell r="D12">
            <v>5.6179775280898875E-3</v>
          </cell>
          <cell r="F12">
            <v>5.4653462016544579E-4</v>
          </cell>
          <cell r="G12">
            <v>5.5248618784530384E-3</v>
          </cell>
          <cell r="I12">
            <v>5.3784572102356183E-4</v>
          </cell>
          <cell r="J12">
            <v>5.4945054945054949E-3</v>
          </cell>
          <cell r="L12">
            <v>5.2831044063348482E-4</v>
          </cell>
          <cell r="M12">
            <v>5.3191489361702126E-3</v>
          </cell>
          <cell r="O12">
            <v>6.5778746165055454E-4</v>
          </cell>
          <cell r="P12">
            <v>5.3191489361702126E-3</v>
          </cell>
          <cell r="R12">
            <v>5.4942642967632349E-4</v>
          </cell>
          <cell r="S12">
            <v>5.2910052910052907E-3</v>
          </cell>
          <cell r="U12">
            <v>5.4705965375417701E-4</v>
          </cell>
          <cell r="V12">
            <v>5.2910052910052907E-3</v>
          </cell>
          <cell r="W12">
            <v>2753</v>
          </cell>
          <cell r="X12">
            <v>5.4714053979498431E-4</v>
          </cell>
          <cell r="Y12">
            <v>5.2910052910052907E-3</v>
          </cell>
          <cell r="Z12">
            <v>2753</v>
          </cell>
          <cell r="AA12">
            <v>5.4714053979498431E-4</v>
          </cell>
          <cell r="AB12">
            <v>5.2910052910052907E-3</v>
          </cell>
          <cell r="AC12">
            <v>2754</v>
          </cell>
          <cell r="AD12">
            <v>5.4704606052347581E-4</v>
          </cell>
          <cell r="AF12">
            <v>5.263157894736842E-3</v>
          </cell>
          <cell r="AG12">
            <v>2746</v>
          </cell>
          <cell r="AH12">
            <v>5.4959372894741797E-4</v>
          </cell>
          <cell r="AJ12">
            <v>5.263157894736842E-3</v>
          </cell>
          <cell r="AK12">
            <v>2747</v>
          </cell>
          <cell r="AL12">
            <v>5.4926334328019185E-4</v>
          </cell>
          <cell r="AN12">
            <v>5.263157894736842E-3</v>
          </cell>
          <cell r="AP12">
            <v>5.5050982781287079E-4</v>
          </cell>
          <cell r="AR12">
            <v>5.263157894736842E-3</v>
          </cell>
          <cell r="AT12">
            <v>5.5047011390142438E-4</v>
          </cell>
          <cell r="AV12">
            <v>5.235602094240838E-3</v>
          </cell>
          <cell r="AX12">
            <v>5.4898124908461386E-4</v>
          </cell>
        </row>
        <row r="13">
          <cell r="A13">
            <v>36</v>
          </cell>
          <cell r="C13" t="str">
            <v>developed</v>
          </cell>
          <cell r="D13">
            <v>5.6179775280898875E-3</v>
          </cell>
          <cell r="F13">
            <v>1.5234769318013548E-2</v>
          </cell>
          <cell r="G13">
            <v>5.5248618784530384E-3</v>
          </cell>
          <cell r="I13">
            <v>1.4992564397831148E-2</v>
          </cell>
          <cell r="J13">
            <v>5.4945054945054949E-3</v>
          </cell>
          <cell r="L13">
            <v>1.472676641950468E-2</v>
          </cell>
          <cell r="M13">
            <v>5.3191489361702126E-3</v>
          </cell>
          <cell r="O13">
            <v>1.3132738573918371E-2</v>
          </cell>
          <cell r="P13">
            <v>5.3191489361702126E-3</v>
          </cell>
          <cell r="R13">
            <v>1.3465457594442315E-2</v>
          </cell>
          <cell r="S13">
            <v>5.2910052910052907E-3</v>
          </cell>
          <cell r="U13">
            <v>1.3356047971088534E-2</v>
          </cell>
          <cell r="V13">
            <v>5.2910052910052907E-3</v>
          </cell>
          <cell r="W13">
            <v>67189</v>
          </cell>
          <cell r="X13">
            <v>1.3353369316485723E-2</v>
          </cell>
          <cell r="Y13">
            <v>5.2910052910052907E-3</v>
          </cell>
          <cell r="Z13">
            <v>67189</v>
          </cell>
          <cell r="AA13">
            <v>1.3353369316485723E-2</v>
          </cell>
          <cell r="AB13">
            <v>5.2910052910052907E-3</v>
          </cell>
          <cell r="AC13">
            <v>67190</v>
          </cell>
          <cell r="AD13">
            <v>1.3346414236228156E-2</v>
          </cell>
          <cell r="AF13">
            <v>5.263157894736842E-3</v>
          </cell>
          <cell r="AG13">
            <v>67182</v>
          </cell>
          <cell r="AH13">
            <v>1.3446032737853398E-2</v>
          </cell>
          <cell r="AJ13">
            <v>5.263157894736842E-3</v>
          </cell>
          <cell r="AK13">
            <v>67183</v>
          </cell>
          <cell r="AL13">
            <v>1.3433257805458003E-2</v>
          </cell>
          <cell r="AN13">
            <v>5.263157894736842E-3</v>
          </cell>
          <cell r="AP13">
            <v>1.3463742905697887E-2</v>
          </cell>
          <cell r="AR13">
            <v>5.263157894736842E-3</v>
          </cell>
          <cell r="AT13">
            <v>1.346277162804492E-2</v>
          </cell>
          <cell r="AV13">
            <v>5.235602094240838E-3</v>
          </cell>
          <cell r="AX13">
            <v>1.3459257076097818E-2</v>
          </cell>
        </row>
        <row r="14">
          <cell r="A14">
            <v>40</v>
          </cell>
          <cell r="C14" t="str">
            <v>developed</v>
          </cell>
          <cell r="D14">
            <v>5.6179775280898875E-3</v>
          </cell>
          <cell r="F14">
            <v>8.8627361952128246E-3</v>
          </cell>
          <cell r="G14">
            <v>5.5248618784530384E-3</v>
          </cell>
          <cell r="I14">
            <v>8.7218349273333658E-3</v>
          </cell>
          <cell r="J14">
            <v>5.4945054945054949E-3</v>
          </cell>
          <cell r="L14">
            <v>8.5672085385804352E-3</v>
          </cell>
          <cell r="M14">
            <v>5.3191489361702126E-3</v>
          </cell>
          <cell r="O14">
            <v>8.6793825684735714E-3</v>
          </cell>
          <cell r="P14">
            <v>5.3191489361702126E-3</v>
          </cell>
          <cell r="R14">
            <v>8.1728434210845448E-3</v>
          </cell>
          <cell r="S14">
            <v>5.2910052910052907E-3</v>
          </cell>
          <cell r="U14">
            <v>8.1072968454616121E-3</v>
          </cell>
          <cell r="V14">
            <v>5.2910052910052907E-3</v>
          </cell>
          <cell r="W14">
            <v>40785</v>
          </cell>
          <cell r="X14">
            <v>8.1057489704098925E-3</v>
          </cell>
          <cell r="Y14">
            <v>5.2910052910052907E-3</v>
          </cell>
          <cell r="Z14">
            <v>40785</v>
          </cell>
          <cell r="AA14">
            <v>8.1057489704098925E-3</v>
          </cell>
          <cell r="AB14">
            <v>5.2910052910052907E-3</v>
          </cell>
          <cell r="AC14">
            <v>40786</v>
          </cell>
          <cell r="AD14">
            <v>8.1016051650364858E-3</v>
          </cell>
          <cell r="AF14">
            <v>5.263157894736842E-3</v>
          </cell>
          <cell r="AG14">
            <v>40778</v>
          </cell>
          <cell r="AH14">
            <v>8.1614468605308837E-3</v>
          </cell>
          <cell r="AJ14">
            <v>5.263157894736842E-3</v>
          </cell>
          <cell r="AK14">
            <v>40779</v>
          </cell>
          <cell r="AL14">
            <v>8.1537713416901872E-3</v>
          </cell>
          <cell r="AN14">
            <v>5.263157894736842E-3</v>
          </cell>
          <cell r="AP14">
            <v>8.1722753070189499E-3</v>
          </cell>
          <cell r="AR14">
            <v>5.263157894736842E-3</v>
          </cell>
          <cell r="AT14">
            <v>8.1716857571118261E-3</v>
          </cell>
          <cell r="AV14">
            <v>5.235602094240838E-3</v>
          </cell>
          <cell r="AX14">
            <v>8.1690012728751378E-3</v>
          </cell>
        </row>
        <row r="15">
          <cell r="A15">
            <v>31</v>
          </cell>
          <cell r="C15" t="str">
            <v>developing</v>
          </cell>
          <cell r="D15">
            <v>5.6179775280898875E-3</v>
          </cell>
          <cell r="F15">
            <v>8.6838278537398612E-4</v>
          </cell>
          <cell r="G15">
            <v>5.5248618784530384E-3</v>
          </cell>
          <cell r="I15">
            <v>8.5457709007077042E-4</v>
          </cell>
          <cell r="J15">
            <v>5.4945054945054949E-3</v>
          </cell>
          <cell r="L15">
            <v>8.3942658900653701E-4</v>
          </cell>
          <cell r="M15">
            <v>5.3191489361702126E-3</v>
          </cell>
          <cell r="O15">
            <v>9.3113822225202145E-4</v>
          </cell>
          <cell r="P15">
            <v>5.3191489361702126E-3</v>
          </cell>
          <cell r="R15">
            <v>1.0764027462100902E-3</v>
          </cell>
          <cell r="S15">
            <v>5.2910052910052907E-3</v>
          </cell>
          <cell r="U15">
            <v>1.0696686035069863E-3</v>
          </cell>
          <cell r="V15">
            <v>5.2910052910052907E-3</v>
          </cell>
          <cell r="W15">
            <v>5382</v>
          </cell>
          <cell r="X15">
            <v>1.0696368998098821E-3</v>
          </cell>
          <cell r="Y15">
            <v>5.2910052910052907E-3</v>
          </cell>
          <cell r="Z15">
            <v>5382</v>
          </cell>
          <cell r="AA15">
            <v>1.0696368998098821E-3</v>
          </cell>
          <cell r="AB15">
            <v>5.2910052910052907E-3</v>
          </cell>
          <cell r="AC15">
            <v>5383</v>
          </cell>
          <cell r="AD15">
            <v>1.0692625068256609E-3</v>
          </cell>
          <cell r="AF15">
            <v>5.263157894736842E-3</v>
          </cell>
          <cell r="AG15">
            <v>5375</v>
          </cell>
          <cell r="AH15">
            <v>1.0757706821166685E-3</v>
          </cell>
          <cell r="AJ15">
            <v>5.263157894736842E-3</v>
          </cell>
          <cell r="AK15">
            <v>5376</v>
          </cell>
          <cell r="AL15">
            <v>1.0749325567798731E-3</v>
          </cell>
          <cell r="AN15">
            <v>5.263157894736842E-3</v>
          </cell>
          <cell r="AP15">
            <v>1.0773719819155416E-3</v>
          </cell>
          <cell r="AR15">
            <v>5.263157894736842E-3</v>
          </cell>
          <cell r="AT15">
            <v>1.0772942600415208E-3</v>
          </cell>
          <cell r="AV15">
            <v>5.235602094240838E-3</v>
          </cell>
          <cell r="AX15">
            <v>1.0757227468376977E-3</v>
          </cell>
        </row>
        <row r="16">
          <cell r="A16">
            <v>44</v>
          </cell>
          <cell r="C16" t="str">
            <v>developing</v>
          </cell>
          <cell r="D16">
            <v>5.6179775280898875E-3</v>
          </cell>
          <cell r="F16">
            <v>7.2544296163840798E-4</v>
          </cell>
          <cell r="G16">
            <v>5.5248618784530384E-3</v>
          </cell>
          <cell r="I16">
            <v>7.1390974764922344E-4</v>
          </cell>
          <cell r="J16">
            <v>5.4945054945054949E-3</v>
          </cell>
          <cell r="L16">
            <v>7.0125308914854867E-4</v>
          </cell>
          <cell r="M16">
            <v>5.3191489361702126E-3</v>
          </cell>
          <cell r="O16">
            <v>8.0973715876283593E-4</v>
          </cell>
          <cell r="P16">
            <v>5.3191489361702126E-3</v>
          </cell>
          <cell r="R16">
            <v>6.5686625685855969E-4</v>
          </cell>
          <cell r="S16">
            <v>5.2910052910052907E-3</v>
          </cell>
          <cell r="U16">
            <v>6.5360906306094989E-4</v>
          </cell>
          <cell r="V16">
            <v>5.2910052910052907E-3</v>
          </cell>
          <cell r="W16">
            <v>3289</v>
          </cell>
          <cell r="X16">
            <v>6.5366699432826123E-4</v>
          </cell>
          <cell r="Y16">
            <v>5.2910052910052907E-3</v>
          </cell>
          <cell r="Z16">
            <v>3289</v>
          </cell>
          <cell r="AA16">
            <v>6.5366699432826123E-4</v>
          </cell>
          <cell r="AB16">
            <v>5.2910052910052907E-3</v>
          </cell>
          <cell r="AC16">
            <v>3290</v>
          </cell>
          <cell r="AD16">
            <v>6.5351544630437011E-4</v>
          </cell>
          <cell r="AF16">
            <v>5.263157894736842E-3</v>
          </cell>
          <cell r="AG16">
            <v>3282</v>
          </cell>
          <cell r="AH16">
            <v>6.5687058208500567E-4</v>
          </cell>
          <cell r="AJ16">
            <v>5.263157894736842E-3</v>
          </cell>
          <cell r="AK16">
            <v>3283</v>
          </cell>
          <cell r="AL16">
            <v>6.5643667855437571E-4</v>
          </cell>
          <cell r="AN16">
            <v>5.263157894736842E-3</v>
          </cell>
          <cell r="AP16">
            <v>6.5792637958123578E-4</v>
          </cell>
          <cell r="AR16">
            <v>5.263157894736842E-3</v>
          </cell>
          <cell r="AT16">
            <v>6.5787891661389739E-4</v>
          </cell>
          <cell r="AV16">
            <v>5.235602094240838E-3</v>
          </cell>
          <cell r="AX16">
            <v>6.563732014602901E-4</v>
          </cell>
        </row>
        <row r="17">
          <cell r="A17">
            <v>48</v>
          </cell>
          <cell r="C17" t="str">
            <v>developing</v>
          </cell>
          <cell r="D17">
            <v>5.6179775280898875E-3</v>
          </cell>
          <cell r="F17">
            <v>7.4739777116642164E-4</v>
          </cell>
          <cell r="G17">
            <v>5.5248618784530384E-3</v>
          </cell>
          <cell r="I17">
            <v>7.3551551592965713E-4</v>
          </cell>
          <cell r="J17">
            <v>5.4945054945054949E-3</v>
          </cell>
          <cell r="L17">
            <v>7.2247581625091949E-4</v>
          </cell>
          <cell r="M17">
            <v>5.3191489361702126E-3</v>
          </cell>
          <cell r="O17">
            <v>8.2838372733797221E-4</v>
          </cell>
          <cell r="P17">
            <v>5.3191489361702126E-3</v>
          </cell>
          <cell r="R17">
            <v>1.0830175116895936E-3</v>
          </cell>
          <cell r="S17">
            <v>5.2910052910052907E-3</v>
          </cell>
          <cell r="U17">
            <v>1.0762285484829631E-3</v>
          </cell>
          <cell r="V17">
            <v>5.2910052910052907E-3</v>
          </cell>
          <cell r="W17">
            <v>5415</v>
          </cell>
          <cell r="X17">
            <v>1.0761954315255502E-3</v>
          </cell>
          <cell r="Y17">
            <v>5.2910052910052907E-3</v>
          </cell>
          <cell r="Z17">
            <v>5415</v>
          </cell>
          <cell r="AA17">
            <v>1.0761954315255502E-3</v>
          </cell>
          <cell r="AB17">
            <v>5.2910052910052907E-3</v>
          </cell>
          <cell r="AC17">
            <v>5416</v>
          </cell>
          <cell r="AD17">
            <v>1.0758175249800817E-3</v>
          </cell>
          <cell r="AF17">
            <v>5.263157894736842E-3</v>
          </cell>
          <cell r="AG17">
            <v>5408</v>
          </cell>
          <cell r="AH17">
            <v>1.082375413746408E-3</v>
          </cell>
          <cell r="AJ17">
            <v>5.263157894736842E-3</v>
          </cell>
          <cell r="AK17">
            <v>5409</v>
          </cell>
          <cell r="AL17">
            <v>1.081530915108321E-3</v>
          </cell>
          <cell r="AN17">
            <v>5.263157894736842E-3</v>
          </cell>
          <cell r="AP17">
            <v>1.083985314393818E-3</v>
          </cell>
          <cell r="AR17">
            <v>5.263157894736842E-3</v>
          </cell>
          <cell r="AT17">
            <v>1.0839071154324007E-3</v>
          </cell>
          <cell r="AV17">
            <v>5.235602094240838E-3</v>
          </cell>
          <cell r="AX17">
            <v>1.0823345648011255E-3</v>
          </cell>
        </row>
        <row r="18">
          <cell r="A18">
            <v>50</v>
          </cell>
          <cell r="C18" t="str">
            <v>developing</v>
          </cell>
          <cell r="D18">
            <v>5.6179775280898875E-3</v>
          </cell>
          <cell r="F18">
            <v>2.6079510977638325E-3</v>
          </cell>
          <cell r="G18">
            <v>5.5248618784530384E-3</v>
          </cell>
          <cell r="I18">
            <v>2.5664894533970473E-3</v>
          </cell>
          <cell r="J18">
            <v>5.4945054945054949E-3</v>
          </cell>
          <cell r="L18">
            <v>2.5209890513305522E-3</v>
          </cell>
          <cell r="M18">
            <v>5.3191489361702126E-3</v>
          </cell>
          <cell r="O18">
            <v>2.4085812302053781E-3</v>
          </cell>
          <cell r="P18">
            <v>5.3191489361702126E-3</v>
          </cell>
          <cell r="R18">
            <v>2.429222510487911E-3</v>
          </cell>
          <cell r="S18">
            <v>5.2910052910052907E-3</v>
          </cell>
          <cell r="U18">
            <v>2.4112767441999152E-3</v>
          </cell>
          <cell r="V18">
            <v>5.2910052910052907E-3</v>
          </cell>
          <cell r="W18">
            <v>12131</v>
          </cell>
          <cell r="X18">
            <v>2.4109560073566853E-3</v>
          </cell>
          <cell r="Y18">
            <v>5.2910052910052907E-3</v>
          </cell>
          <cell r="Z18">
            <v>12131</v>
          </cell>
          <cell r="AA18">
            <v>2.4109560073566853E-3</v>
          </cell>
          <cell r="AB18">
            <v>5.2910052910052907E-3</v>
          </cell>
          <cell r="AC18">
            <v>12132</v>
          </cell>
          <cell r="AD18">
            <v>2.4098630378615862E-3</v>
          </cell>
          <cell r="AF18">
            <v>5.263157894736842E-3</v>
          </cell>
          <cell r="AG18">
            <v>12124</v>
          </cell>
          <cell r="AH18">
            <v>2.426538372089765E-3</v>
          </cell>
          <cell r="AJ18">
            <v>5.263157894736842E-3</v>
          </cell>
          <cell r="AK18">
            <v>12125</v>
          </cell>
          <cell r="AL18">
            <v>2.4243968100736537E-3</v>
          </cell>
          <cell r="AN18">
            <v>5.263157894736842E-3</v>
          </cell>
          <cell r="AP18">
            <v>2.4298986757302723E-3</v>
          </cell>
          <cell r="AR18">
            <v>5.263157894736842E-3</v>
          </cell>
          <cell r="AT18">
            <v>2.4297233822551038E-3</v>
          </cell>
          <cell r="AV18">
            <v>5.235602094240838E-3</v>
          </cell>
          <cell r="AX18">
            <v>2.4279396994187409E-3</v>
          </cell>
        </row>
        <row r="19">
          <cell r="A19">
            <v>52</v>
          </cell>
          <cell r="C19" t="str">
            <v>developing</v>
          </cell>
          <cell r="D19">
            <v>5.6179775280898875E-3</v>
          </cell>
          <cell r="F19">
            <v>4.3208933645558754E-4</v>
          </cell>
          <cell r="G19">
            <v>5.5248618784530384E-3</v>
          </cell>
          <cell r="I19">
            <v>4.2521990764683303E-4</v>
          </cell>
          <cell r="J19">
            <v>5.4945054945054949E-3</v>
          </cell>
          <cell r="L19">
            <v>4.176813312700628E-4</v>
          </cell>
          <cell r="M19">
            <v>5.3191489361702126E-3</v>
          </cell>
          <cell r="O19">
            <v>5.6058726375888635E-4</v>
          </cell>
          <cell r="P19">
            <v>5.3191489361702126E-3</v>
          </cell>
          <cell r="R19">
            <v>4.8067295817724325E-4</v>
          </cell>
          <cell r="S19">
            <v>5.2910052910052907E-3</v>
          </cell>
          <cell r="U19">
            <v>4.788759832462981E-4</v>
          </cell>
          <cell r="V19">
            <v>5.2910052910052907E-3</v>
          </cell>
          <cell r="W19">
            <v>2410</v>
          </cell>
          <cell r="X19">
            <v>4.7897155862909992E-4</v>
          </cell>
          <cell r="Y19">
            <v>5.2910052910052907E-3</v>
          </cell>
          <cell r="Z19">
            <v>2410</v>
          </cell>
          <cell r="AA19">
            <v>4.7897155862909992E-4</v>
          </cell>
          <cell r="AB19">
            <v>5.2910052910052907E-3</v>
          </cell>
          <cell r="AC19">
            <v>2411</v>
          </cell>
          <cell r="AD19">
            <v>4.7891359910025424E-4</v>
          </cell>
          <cell r="AF19">
            <v>5.263157894736842E-3</v>
          </cell>
          <cell r="AG19">
            <v>2403</v>
          </cell>
          <cell r="AH19">
            <v>4.8094454867467055E-4</v>
          </cell>
          <cell r="AJ19">
            <v>5.263157894736842E-3</v>
          </cell>
          <cell r="AK19">
            <v>2404</v>
          </cell>
          <cell r="AL19">
            <v>4.8068040671480933E-4</v>
          </cell>
          <cell r="AN19">
            <v>5.263157894736842E-3</v>
          </cell>
          <cell r="AP19">
            <v>4.8177125084169684E-4</v>
          </cell>
          <cell r="AR19">
            <v>5.263157894736842E-3</v>
          </cell>
          <cell r="AT19">
            <v>4.8173649574773358E-4</v>
          </cell>
          <cell r="AV19">
            <v>5.235602094240838E-3</v>
          </cell>
          <cell r="AX19">
            <v>4.8025841388898516E-4</v>
          </cell>
        </row>
        <row r="20">
          <cell r="A20">
            <v>112</v>
          </cell>
          <cell r="C20" t="str">
            <v>developed</v>
          </cell>
          <cell r="D20">
            <v>5.6179775280898875E-3</v>
          </cell>
          <cell r="F20">
            <v>1.9217465191116616E-3</v>
          </cell>
          <cell r="G20">
            <v>5.5248618784530384E-3</v>
          </cell>
          <cell r="I20">
            <v>1.8911942703341309E-3</v>
          </cell>
          <cell r="J20">
            <v>5.4945054945054949E-3</v>
          </cell>
          <cell r="L20">
            <v>1.8576659425351767E-3</v>
          </cell>
          <cell r="M20">
            <v>5.3191489361702126E-3</v>
          </cell>
          <cell r="O20">
            <v>1.8257767783569675E-3</v>
          </cell>
          <cell r="P20">
            <v>5.3191489361702126E-3</v>
          </cell>
          <cell r="R20">
            <v>1.6572994237737477E-3</v>
          </cell>
          <cell r="S20">
            <v>5.2910052910052907E-3</v>
          </cell>
          <cell r="U20">
            <v>1.6457510441245753E-3</v>
          </cell>
          <cell r="V20">
            <v>5.2910052910052907E-3</v>
          </cell>
          <cell r="W20">
            <v>8280</v>
          </cell>
          <cell r="X20">
            <v>1.6455952304767416E-3</v>
          </cell>
          <cell r="Y20">
            <v>5.2910052910052907E-3</v>
          </cell>
          <cell r="Z20">
            <v>8280</v>
          </cell>
          <cell r="AA20">
            <v>1.6455952304767416E-3</v>
          </cell>
          <cell r="AB20">
            <v>5.2910052910052907E-3</v>
          </cell>
          <cell r="AC20">
            <v>8281</v>
          </cell>
          <cell r="AD20">
            <v>1.6449122829320635E-3</v>
          </cell>
          <cell r="AF20">
            <v>5.263157894736842E-3</v>
          </cell>
          <cell r="AG20">
            <v>8273</v>
          </cell>
          <cell r="AH20">
            <v>1.6557862052374321E-3</v>
          </cell>
          <cell r="AJ20">
            <v>5.263157894736842E-3</v>
          </cell>
          <cell r="AK20">
            <v>8274</v>
          </cell>
          <cell r="AL20">
            <v>1.6543883881690235E-3</v>
          </cell>
          <cell r="AN20">
            <v>5.263157894736842E-3</v>
          </cell>
          <cell r="AP20">
            <v>1.6581428159168883E-3</v>
          </cell>
          <cell r="AR20">
            <v>5.263157894736842E-3</v>
          </cell>
          <cell r="AT20">
            <v>1.6580231970951529E-3</v>
          </cell>
          <cell r="AV20">
            <v>5.235602094240838E-3</v>
          </cell>
          <cell r="AX20">
            <v>1.6563605788987236E-3</v>
          </cell>
        </row>
        <row r="21">
          <cell r="A21">
            <v>56</v>
          </cell>
          <cell r="C21" t="str">
            <v>developed</v>
          </cell>
          <cell r="D21">
            <v>5.6179775280898875E-3</v>
          </cell>
          <cell r="F21">
            <v>2.1628757250342284E-2</v>
          </cell>
          <cell r="G21">
            <v>5.5248618784530384E-3</v>
          </cell>
          <cell r="I21">
            <v>2.1284899636609365E-2</v>
          </cell>
          <cell r="J21">
            <v>5.4945054945054949E-3</v>
          </cell>
          <cell r="L21">
            <v>2.0907547027531295E-2</v>
          </cell>
          <cell r="M21">
            <v>5.3191489361702126E-3</v>
          </cell>
          <cell r="O21">
            <v>1.8563254119800632E-2</v>
          </cell>
          <cell r="P21">
            <v>5.3191489361702126E-3</v>
          </cell>
          <cell r="R21">
            <v>1.314133408594665E-2</v>
          </cell>
          <cell r="S21">
            <v>5.2910052910052907E-3</v>
          </cell>
          <cell r="U21">
            <v>1.3034610667265675E-2</v>
          </cell>
          <cell r="V21">
            <v>5.2910052910052907E-3</v>
          </cell>
          <cell r="W21">
            <v>65572</v>
          </cell>
          <cell r="X21">
            <v>1.3032001262417983E-2</v>
          </cell>
          <cell r="Y21">
            <v>5.2910052910052907E-3</v>
          </cell>
          <cell r="Z21">
            <v>65572</v>
          </cell>
          <cell r="AA21">
            <v>1.3032001262417983E-2</v>
          </cell>
          <cell r="AB21">
            <v>5.2910052910052907E-3</v>
          </cell>
          <cell r="AC21">
            <v>65573</v>
          </cell>
          <cell r="AD21">
            <v>1.302521834666154E-2</v>
          </cell>
          <cell r="AF21">
            <v>5.263157894736842E-3</v>
          </cell>
          <cell r="AG21">
            <v>65565</v>
          </cell>
          <cell r="AH21">
            <v>1.312240088799616E-2</v>
          </cell>
          <cell r="AJ21">
            <v>5.263157894736842E-3</v>
          </cell>
          <cell r="AK21">
            <v>65566</v>
          </cell>
          <cell r="AL21">
            <v>1.3109938247364056E-2</v>
          </cell>
          <cell r="AN21">
            <v>5.263157894736842E-3</v>
          </cell>
          <cell r="AP21">
            <v>1.3139689614262352E-2</v>
          </cell>
          <cell r="AR21">
            <v>5.263157894736842E-3</v>
          </cell>
          <cell r="AT21">
            <v>1.3138741713891806E-2</v>
          </cell>
          <cell r="AV21">
            <v>5.235602094240838E-3</v>
          </cell>
          <cell r="AX21">
            <v>1.3135277995889854E-2</v>
          </cell>
        </row>
        <row r="22">
          <cell r="A22">
            <v>84</v>
          </cell>
          <cell r="C22" t="str">
            <v>developing</v>
          </cell>
          <cell r="D22">
            <v>5.6179775280898875E-3</v>
          </cell>
          <cell r="F22">
            <v>2.0460013985680792E-4</v>
          </cell>
          <cell r="G22">
            <v>5.5248618784530384E-3</v>
          </cell>
          <cell r="I22">
            <v>2.0134737248574363E-4</v>
          </cell>
          <cell r="J22">
            <v>5.4945054945054949E-3</v>
          </cell>
          <cell r="L22">
            <v>1.977777546986892E-4</v>
          </cell>
          <cell r="M22">
            <v>5.3191489361702126E-3</v>
          </cell>
          <cell r="O22">
            <v>3.6737707448034594E-4</v>
          </cell>
          <cell r="P22">
            <v>5.3191489361702126E-3</v>
          </cell>
          <cell r="R22">
            <v>3.4476959468926537E-4</v>
          </cell>
          <cell r="S22">
            <v>5.2910052910052907E-3</v>
          </cell>
          <cell r="U22">
            <v>3.4409893192168618E-4</v>
          </cell>
          <cell r="V22">
            <v>5.2910052910052907E-3</v>
          </cell>
          <cell r="W22">
            <v>1732</v>
          </cell>
          <cell r="X22">
            <v>3.4422354337991745E-4</v>
          </cell>
          <cell r="Y22">
            <v>5.2910052910052907E-3</v>
          </cell>
          <cell r="Z22">
            <v>1732</v>
          </cell>
          <cell r="AA22">
            <v>3.4422354337991745E-4</v>
          </cell>
          <cell r="AB22">
            <v>5.2910052910052907E-3</v>
          </cell>
          <cell r="AC22">
            <v>1733</v>
          </cell>
          <cell r="AD22">
            <v>3.4423777156397369E-4</v>
          </cell>
          <cell r="AF22">
            <v>5.263157894736842E-3</v>
          </cell>
          <cell r="AG22">
            <v>1725</v>
          </cell>
          <cell r="AH22">
            <v>3.4524733519093081E-4</v>
          </cell>
          <cell r="AJ22">
            <v>5.263157894736842E-3</v>
          </cell>
          <cell r="AK22">
            <v>1726</v>
          </cell>
          <cell r="AL22">
            <v>3.4511413560306197E-4</v>
          </cell>
          <cell r="AN22">
            <v>5.263157894736842E-3</v>
          </cell>
          <cell r="AP22">
            <v>3.4589732901529484E-4</v>
          </cell>
          <cell r="AR22">
            <v>5.263157894736842E-3</v>
          </cell>
          <cell r="AT22">
            <v>3.4587237589874719E-4</v>
          </cell>
          <cell r="AV22">
            <v>5.235602094240838E-3</v>
          </cell>
          <cell r="AX22">
            <v>3.4441560845855881E-4</v>
          </cell>
        </row>
        <row r="23">
          <cell r="A23">
            <v>204</v>
          </cell>
          <cell r="C23" t="str">
            <v>developing</v>
          </cell>
          <cell r="D23">
            <v>5.6179775280898875E-3</v>
          </cell>
          <cell r="F23">
            <v>4.0593041446476279E-4</v>
          </cell>
          <cell r="G23">
            <v>5.5248618784530384E-3</v>
          </cell>
          <cell r="I23">
            <v>3.9947686458929502E-4</v>
          </cell>
          <cell r="J23">
            <v>5.4945054945054949E-3</v>
          </cell>
          <cell r="L23">
            <v>3.9239467770128063E-4</v>
          </cell>
          <cell r="M23">
            <v>5.3191489361702126E-3</v>
          </cell>
          <cell r="O23">
            <v>5.383700756693622E-4</v>
          </cell>
          <cell r="P23">
            <v>5.3191489361702126E-3</v>
          </cell>
          <cell r="R23">
            <v>5.394040577376821E-4</v>
          </cell>
          <cell r="S23">
            <v>5.2910052910052907E-3</v>
          </cell>
          <cell r="U23">
            <v>5.371203431845154E-4</v>
          </cell>
          <cell r="V23">
            <v>5.2910052910052907E-3</v>
          </cell>
          <cell r="W23">
            <v>2703</v>
          </cell>
          <cell r="X23">
            <v>5.3720337052882039E-4</v>
          </cell>
          <cell r="Y23">
            <v>5.2910052910052907E-3</v>
          </cell>
          <cell r="Z23">
            <v>2703</v>
          </cell>
          <cell r="AA23">
            <v>5.3720337052882039E-4</v>
          </cell>
          <cell r="AB23">
            <v>5.2910052910052907E-3</v>
          </cell>
          <cell r="AC23">
            <v>2704</v>
          </cell>
          <cell r="AD23">
            <v>5.371142148349595E-4</v>
          </cell>
          <cell r="AF23">
            <v>5.263157894736842E-3</v>
          </cell>
          <cell r="AG23">
            <v>2696</v>
          </cell>
          <cell r="AH23">
            <v>5.3958655981144893E-4</v>
          </cell>
          <cell r="AJ23">
            <v>5.263157894736842E-3</v>
          </cell>
          <cell r="AK23">
            <v>2697</v>
          </cell>
          <cell r="AL23">
            <v>5.3926583066133142E-4</v>
          </cell>
          <cell r="AN23">
            <v>5.263157894736842E-3</v>
          </cell>
          <cell r="AP23">
            <v>5.4048962708820982E-4</v>
          </cell>
          <cell r="AR23">
            <v>5.263157894736842E-3</v>
          </cell>
          <cell r="AT23">
            <v>5.4045063603645489E-4</v>
          </cell>
          <cell r="AV23">
            <v>5.235602094240838E-3</v>
          </cell>
          <cell r="AX23">
            <v>5.3896334307942018E-4</v>
          </cell>
        </row>
        <row r="24">
          <cell r="A24">
            <v>64</v>
          </cell>
          <cell r="C24" t="str">
            <v>developing</v>
          </cell>
          <cell r="D24">
            <v>5.6179775280898875E-3</v>
          </cell>
          <cell r="F24">
            <v>1.4620968898443123E-4</v>
          </cell>
          <cell r="G24">
            <v>5.5248618784530384E-3</v>
          </cell>
          <cell r="I24">
            <v>1.4388522280373917E-4</v>
          </cell>
          <cell r="J24">
            <v>5.4945054945054949E-3</v>
          </cell>
          <cell r="L24">
            <v>1.4133433155408612E-4</v>
          </cell>
          <cell r="M24">
            <v>5.3191489361702126E-3</v>
          </cell>
          <cell r="O24">
            <v>3.177851367805152E-4</v>
          </cell>
          <cell r="P24">
            <v>5.3191489361702126E-3</v>
          </cell>
          <cell r="R24">
            <v>3.3214140604657716E-4</v>
          </cell>
          <cell r="S24">
            <v>5.2910052910052907E-3</v>
          </cell>
          <cell r="U24">
            <v>3.3157540060391253E-4</v>
          </cell>
          <cell r="V24">
            <v>5.2910052910052907E-3</v>
          </cell>
          <cell r="W24">
            <v>1669</v>
          </cell>
          <cell r="X24">
            <v>3.3170271010455097E-4</v>
          </cell>
          <cell r="Y24">
            <v>5.2910052910052907E-3</v>
          </cell>
          <cell r="Z24">
            <v>1669</v>
          </cell>
          <cell r="AA24">
            <v>3.3170271010455097E-4</v>
          </cell>
          <cell r="AB24">
            <v>5.2910052910052907E-3</v>
          </cell>
          <cell r="AC24">
            <v>1670</v>
          </cell>
          <cell r="AD24">
            <v>3.3172364599644321E-4</v>
          </cell>
          <cell r="AF24">
            <v>5.263157894736842E-3</v>
          </cell>
          <cell r="AG24">
            <v>1662</v>
          </cell>
          <cell r="AH24">
            <v>3.3263830207960982E-4</v>
          </cell>
          <cell r="AJ24">
            <v>5.263157894736842E-3</v>
          </cell>
          <cell r="AK24">
            <v>1663</v>
          </cell>
          <cell r="AL24">
            <v>3.3251726970329784E-4</v>
          </cell>
          <cell r="AN24">
            <v>5.263157894736842E-3</v>
          </cell>
          <cell r="AP24">
            <v>3.3327187610222207E-4</v>
          </cell>
          <cell r="AR24">
            <v>5.263157894736842E-3</v>
          </cell>
          <cell r="AT24">
            <v>3.3324783378888559E-4</v>
          </cell>
          <cell r="AV24">
            <v>5.235602094240838E-3</v>
          </cell>
          <cell r="AX24">
            <v>3.3179304689201478E-4</v>
          </cell>
        </row>
        <row r="25">
          <cell r="A25">
            <v>68</v>
          </cell>
          <cell r="C25" t="str">
            <v>developing</v>
          </cell>
          <cell r="D25">
            <v>5.6179775280898875E-3</v>
          </cell>
          <cell r="F25">
            <v>9.1789788771376164E-4</v>
          </cell>
          <cell r="G25">
            <v>5.5248618784530384E-3</v>
          </cell>
          <cell r="I25">
            <v>9.0330499300111022E-4</v>
          </cell>
          <cell r="J25">
            <v>5.4945054945054949E-3</v>
          </cell>
          <cell r="L25">
            <v>8.8729061183316041E-4</v>
          </cell>
          <cell r="M25">
            <v>5.3191489361702126E-3</v>
          </cell>
          <cell r="O25">
            <v>9.7319218542147787E-4</v>
          </cell>
          <cell r="P25">
            <v>5.3191489361702126E-3</v>
          </cell>
          <cell r="R25">
            <v>6.3501748603232136E-4</v>
          </cell>
          <cell r="S25">
            <v>5.2910052910052907E-3</v>
          </cell>
          <cell r="U25">
            <v>7.6830870703484527E-4</v>
          </cell>
          <cell r="V25">
            <v>5.2910052910052907E-3</v>
          </cell>
          <cell r="W25">
            <v>3866</v>
          </cell>
          <cell r="X25">
            <v>7.683419276597927E-4</v>
          </cell>
          <cell r="Y25">
            <v>5.2910052910052907E-3</v>
          </cell>
          <cell r="Z25">
            <v>3866</v>
          </cell>
          <cell r="AA25">
            <v>7.683419276597927E-4</v>
          </cell>
          <cell r="AB25">
            <v>5.2910052910052907E-3</v>
          </cell>
          <cell r="AC25">
            <v>3867</v>
          </cell>
          <cell r="AD25">
            <v>7.6812894554984781E-4</v>
          </cell>
          <cell r="AF25">
            <v>5.263157894736842E-3</v>
          </cell>
          <cell r="AG25">
            <v>3859</v>
          </cell>
          <cell r="AH25">
            <v>7.7235331391408801E-4</v>
          </cell>
          <cell r="AJ25">
            <v>5.263157894736842E-3</v>
          </cell>
          <cell r="AK25">
            <v>3860</v>
          </cell>
          <cell r="AL25">
            <v>7.7180797417602501E-4</v>
          </cell>
          <cell r="AN25">
            <v>5.263157894736842E-3</v>
          </cell>
          <cell r="AP25">
            <v>7.7355949594382274E-4</v>
          </cell>
          <cell r="AR25">
            <v>5.263157894736842E-3</v>
          </cell>
          <cell r="AT25">
            <v>7.735036911756454E-4</v>
          </cell>
          <cell r="AV25">
            <v>5.235602094240838E-3</v>
          </cell>
          <cell r="AX25">
            <v>7.7197983676022524E-4</v>
          </cell>
        </row>
        <row r="26">
          <cell r="A26">
            <v>70</v>
          </cell>
          <cell r="C26" t="str">
            <v>developed</v>
          </cell>
          <cell r="D26">
            <v>5.6179775280898875E-3</v>
          </cell>
          <cell r="F26">
            <v>9.0668692114626525E-4</v>
          </cell>
          <cell r="G26">
            <v>5.5248618784530384E-3</v>
          </cell>
          <cell r="I26">
            <v>8.9227226026216528E-4</v>
          </cell>
          <cell r="J26">
            <v>5.4945054945054949E-3</v>
          </cell>
          <cell r="L26">
            <v>8.7645347458939666E-4</v>
          </cell>
          <cell r="M26">
            <v>5.3191489361702126E-3</v>
          </cell>
          <cell r="O26">
            <v>9.6367053338311038E-4</v>
          </cell>
          <cell r="P26">
            <v>5.3191489361702126E-3</v>
          </cell>
          <cell r="R26">
            <v>6.302067475017735E-4</v>
          </cell>
          <cell r="S26">
            <v>5.2910052910052907E-3</v>
          </cell>
          <cell r="U26">
            <v>8.1820404609454669E-4</v>
          </cell>
          <cell r="V26">
            <v>5.2910052910052907E-3</v>
          </cell>
          <cell r="W26">
            <v>4117</v>
          </cell>
          <cell r="X26">
            <v>8.1822651737593541E-4</v>
          </cell>
          <cell r="Y26">
            <v>5.2910052910052907E-3</v>
          </cell>
          <cell r="Z26">
            <v>4117</v>
          </cell>
          <cell r="AA26">
            <v>8.1822651737593541E-4</v>
          </cell>
          <cell r="AB26">
            <v>5.2910052910052907E-3</v>
          </cell>
          <cell r="AC26">
            <v>4118</v>
          </cell>
          <cell r="AD26">
            <v>8.1798681090619943E-4</v>
          </cell>
          <cell r="AF26">
            <v>5.263157894736842E-3</v>
          </cell>
          <cell r="AG26">
            <v>4110</v>
          </cell>
          <cell r="AH26">
            <v>8.2258930297665243E-4</v>
          </cell>
          <cell r="AJ26">
            <v>5.263157894736842E-3</v>
          </cell>
          <cell r="AK26">
            <v>4111</v>
          </cell>
          <cell r="AL26">
            <v>8.2199548752270434E-4</v>
          </cell>
          <cell r="AN26">
            <v>5.263157894736842E-3</v>
          </cell>
          <cell r="AP26">
            <v>8.2386090358162059E-4</v>
          </cell>
          <cell r="AR26">
            <v>5.263157894736842E-3</v>
          </cell>
          <cell r="AT26">
            <v>8.2380147005779237E-4</v>
          </cell>
          <cell r="AV26">
            <v>5.235602094240838E-3</v>
          </cell>
          <cell r="AX26">
            <v>8.2226972490629746E-4</v>
          </cell>
        </row>
        <row r="27">
          <cell r="A27">
            <v>72</v>
          </cell>
          <cell r="C27" t="str">
            <v>developing</v>
          </cell>
          <cell r="D27">
            <v>5.6179775280898875E-3</v>
          </cell>
          <cell r="F27">
            <v>4.1106877414153191E-4</v>
          </cell>
          <cell r="G27">
            <v>5.5248618784530384E-3</v>
          </cell>
          <cell r="I27">
            <v>4.0453353376131141E-4</v>
          </cell>
          <cell r="J27">
            <v>5.4945054945054949E-3</v>
          </cell>
          <cell r="L27">
            <v>3.9736169893800572E-4</v>
          </cell>
          <cell r="M27">
            <v>5.3191489361702126E-3</v>
          </cell>
          <cell r="O27">
            <v>6.4112457058341143E-4</v>
          </cell>
          <cell r="P27">
            <v>5.3191489361702126E-3</v>
          </cell>
          <cell r="R27">
            <v>6.865324777969383E-4</v>
          </cell>
          <cell r="S27">
            <v>5.2910052910052907E-3</v>
          </cell>
          <cell r="U27">
            <v>6.8302942234714828E-4</v>
          </cell>
          <cell r="V27">
            <v>5.2910052910052907E-3</v>
          </cell>
          <cell r="W27">
            <v>3437</v>
          </cell>
          <cell r="X27">
            <v>6.8308101535610646E-4</v>
          </cell>
          <cell r="Y27">
            <v>5.2910052910052907E-3</v>
          </cell>
          <cell r="Z27">
            <v>3437</v>
          </cell>
          <cell r="AA27">
            <v>6.8308101535610646E-4</v>
          </cell>
          <cell r="AB27">
            <v>5.2910052910052907E-3</v>
          </cell>
          <cell r="AC27">
            <v>3438</v>
          </cell>
          <cell r="AD27">
            <v>6.8291370954237825E-4</v>
          </cell>
          <cell r="AF27">
            <v>5.263157894736842E-3</v>
          </cell>
          <cell r="AG27">
            <v>3430</v>
          </cell>
          <cell r="AH27">
            <v>6.8649180272747391E-4</v>
          </cell>
          <cell r="AJ27">
            <v>5.263157894736842E-3</v>
          </cell>
          <cell r="AK27">
            <v>3431</v>
          </cell>
          <cell r="AL27">
            <v>6.8602931590620257E-4</v>
          </cell>
          <cell r="AN27">
            <v>5.263157894736842E-3</v>
          </cell>
          <cell r="AP27">
            <v>6.8758617372623209E-4</v>
          </cell>
          <cell r="AR27">
            <v>5.263157894736842E-3</v>
          </cell>
          <cell r="AT27">
            <v>6.8753657109420717E-4</v>
          </cell>
          <cell r="AV27">
            <v>5.235602094240838E-3</v>
          </cell>
          <cell r="AX27">
            <v>6.8602620323566339E-4</v>
          </cell>
        </row>
        <row r="28">
          <cell r="A28">
            <v>76</v>
          </cell>
          <cell r="C28" t="str">
            <v>developing</v>
          </cell>
          <cell r="D28">
            <v>5.6179775280898875E-3</v>
          </cell>
          <cell r="F28">
            <v>1.4299120733234583E-2</v>
          </cell>
          <cell r="G28">
            <v>5.5248618784530384E-3</v>
          </cell>
          <cell r="I28">
            <v>1.4071790911326709E-2</v>
          </cell>
          <cell r="J28">
            <v>5.4945054945054949E-3</v>
          </cell>
          <cell r="L28">
            <v>1.382231700703556E-2</v>
          </cell>
          <cell r="M28">
            <v>5.3191489361702126E-3</v>
          </cell>
          <cell r="O28">
            <v>1.7156033295630237E-2</v>
          </cell>
          <cell r="P28">
            <v>5.3191489361702126E-3</v>
          </cell>
          <cell r="R28">
            <v>2.2424656317832668E-2</v>
          </cell>
          <cell r="S28">
            <v>5.2910052910052907E-3</v>
          </cell>
          <cell r="U28">
            <v>2.2240996475520473E-2</v>
          </cell>
          <cell r="V28">
            <v>5.2910052910052907E-3</v>
          </cell>
          <cell r="W28">
            <v>111885</v>
          </cell>
          <cell r="X28">
            <v>2.2236403666894958E-2</v>
          </cell>
          <cell r="Y28">
            <v>5.2910052910052907E-3</v>
          </cell>
          <cell r="Z28">
            <v>111885</v>
          </cell>
          <cell r="AA28">
            <v>2.2236403666894958E-2</v>
          </cell>
          <cell r="AB28">
            <v>5.2910052910052907E-3</v>
          </cell>
          <cell r="AC28">
            <v>111886</v>
          </cell>
          <cell r="AD28">
            <v>2.2224689734106615E-2</v>
          </cell>
          <cell r="AF28">
            <v>5.263157894736842E-3</v>
          </cell>
          <cell r="AG28">
            <v>111878</v>
          </cell>
          <cell r="AH28">
            <v>2.2391641371878813E-2</v>
          </cell>
          <cell r="AJ28">
            <v>5.263157894736842E-3</v>
          </cell>
          <cell r="AK28">
            <v>111879</v>
          </cell>
          <cell r="AL28">
            <v>2.2370234285709716E-2</v>
          </cell>
          <cell r="AN28">
            <v>5.263157894736842E-3</v>
          </cell>
          <cell r="AP28">
            <v>2.2421000737486773E-2</v>
          </cell>
          <cell r="AR28">
            <v>5.263157894736842E-3</v>
          </cell>
          <cell r="AT28">
            <v>2.2419383281098455E-2</v>
          </cell>
          <cell r="AV28">
            <v>5.235602094240838E-3</v>
          </cell>
          <cell r="AX28">
            <v>2.2414463612260554E-2</v>
          </cell>
        </row>
        <row r="29">
          <cell r="A29">
            <v>96</v>
          </cell>
          <cell r="C29" t="str">
            <v>developing</v>
          </cell>
          <cell r="D29">
            <v>5.6179775280898875E-3</v>
          </cell>
          <cell r="F29">
            <v>8.1746631221327366E-4</v>
          </cell>
          <cell r="G29">
            <v>5.5248618784530384E-3</v>
          </cell>
          <cell r="I29">
            <v>1.1041926682893977E-3</v>
          </cell>
          <cell r="J29">
            <v>5.4945054945054949E-3</v>
          </cell>
          <cell r="L29">
            <v>1.0846168191466928E-3</v>
          </cell>
          <cell r="M29">
            <v>5.3191489361702126E-3</v>
          </cell>
          <cell r="O29">
            <v>1.146565599620086E-3</v>
          </cell>
          <cell r="P29">
            <v>5.3191489361702126E-3</v>
          </cell>
          <cell r="R29">
            <v>8.9519826155945296E-4</v>
          </cell>
          <cell r="S29">
            <v>5.2910052910052907E-3</v>
          </cell>
          <cell r="U29">
            <v>8.8996586840750383E-4</v>
          </cell>
          <cell r="V29">
            <v>5.2910052910052907E-3</v>
          </cell>
          <cell r="W29">
            <v>4478</v>
          </cell>
          <cell r="X29">
            <v>8.8997287947763877E-4</v>
          </cell>
          <cell r="Y29">
            <v>5.2910052910052907E-3</v>
          </cell>
          <cell r="Z29">
            <v>4478</v>
          </cell>
          <cell r="AA29">
            <v>8.8997287947763877E-4</v>
          </cell>
          <cell r="AB29">
            <v>5.2910052910052907E-3</v>
          </cell>
          <cell r="AC29">
            <v>4479</v>
          </cell>
          <cell r="AD29">
            <v>8.8969473677728687E-4</v>
          </cell>
          <cell r="AF29">
            <v>5.263157894736842E-3</v>
          </cell>
          <cell r="AG29">
            <v>4471</v>
          </cell>
          <cell r="AH29">
            <v>8.9484106413834866E-4</v>
          </cell>
          <cell r="AJ29">
            <v>5.263157894736842E-3</v>
          </cell>
          <cell r="AK29">
            <v>4472</v>
          </cell>
          <cell r="AL29">
            <v>8.9417752863087661E-4</v>
          </cell>
          <cell r="AN29">
            <v>5.263157894736842E-3</v>
          </cell>
          <cell r="AP29">
            <v>8.9620675281367238E-4</v>
          </cell>
          <cell r="AR29">
            <v>5.263157894736842E-3</v>
          </cell>
          <cell r="AT29">
            <v>8.9614210024287211E-4</v>
          </cell>
          <cell r="AV29">
            <v>5.235602094240838E-3</v>
          </cell>
          <cell r="AX29">
            <v>8.9459900626379595E-4</v>
          </cell>
        </row>
        <row r="30">
          <cell r="A30">
            <v>100</v>
          </cell>
          <cell r="C30" t="str">
            <v>developed</v>
          </cell>
          <cell r="D30">
            <v>5.6179775280898875E-3</v>
          </cell>
          <cell r="F30">
            <v>3.1073062336243983E-3</v>
          </cell>
          <cell r="G30">
            <v>5.5248618784530384E-3</v>
          </cell>
          <cell r="I30">
            <v>3.0579057574775495E-3</v>
          </cell>
          <cell r="J30">
            <v>5.4945054945054949E-3</v>
          </cell>
          <cell r="L30">
            <v>3.0036932060631977E-3</v>
          </cell>
          <cell r="M30">
            <v>5.3191489361702126E-3</v>
          </cell>
          <cell r="O30">
            <v>2.8326914814143303E-3</v>
          </cell>
          <cell r="P30">
            <v>5.3191489361702126E-3</v>
          </cell>
          <cell r="R30">
            <v>2.0878605222577839E-3</v>
          </cell>
          <cell r="S30">
            <v>5.2910052910052907E-3</v>
          </cell>
          <cell r="U30">
            <v>2.0727438261972397E-3</v>
          </cell>
          <cell r="V30">
            <v>5.2910052910052907E-3</v>
          </cell>
          <cell r="W30">
            <v>10428</v>
          </cell>
          <cell r="X30">
            <v>2.072496022151143E-3</v>
          </cell>
          <cell r="Y30">
            <v>5.2910052910052907E-3</v>
          </cell>
          <cell r="Z30">
            <v>10428</v>
          </cell>
          <cell r="AA30">
            <v>2.072496022151143E-3</v>
          </cell>
          <cell r="AB30">
            <v>5.2910052910052907E-3</v>
          </cell>
          <cell r="AC30">
            <v>10429</v>
          </cell>
          <cell r="AD30">
            <v>2.0715843737107221E-3</v>
          </cell>
          <cell r="AF30">
            <v>5.263157894736842E-3</v>
          </cell>
          <cell r="AG30">
            <v>10421</v>
          </cell>
          <cell r="AH30">
            <v>2.0856941913186605E-3</v>
          </cell>
          <cell r="AJ30">
            <v>5.263157894736842E-3</v>
          </cell>
          <cell r="AK30">
            <v>10422</v>
          </cell>
          <cell r="AL30">
            <v>2.0838815302752674E-3</v>
          </cell>
          <cell r="AN30">
            <v>5.263157894736842E-3</v>
          </cell>
          <cell r="AP30">
            <v>2.0886106390483215E-3</v>
          </cell>
          <cell r="AR30">
            <v>5.263157894736842E-3</v>
          </cell>
          <cell r="AT30">
            <v>2.0884599661742426E-3</v>
          </cell>
          <cell r="AV30">
            <v>5.235602094240838E-3</v>
          </cell>
          <cell r="AX30">
            <v>2.0867298208818441E-3</v>
          </cell>
        </row>
        <row r="31">
          <cell r="A31">
            <v>854</v>
          </cell>
          <cell r="C31" t="str">
            <v>developing</v>
          </cell>
          <cell r="D31">
            <v>5.6179775280898875E-3</v>
          </cell>
          <cell r="F31">
            <v>3.9798931314611951E-4</v>
          </cell>
          <cell r="G31">
            <v>5.5248618784530384E-3</v>
          </cell>
          <cell r="I31">
            <v>3.9166201223254243E-4</v>
          </cell>
          <cell r="J31">
            <v>5.4945054945054949E-3</v>
          </cell>
          <cell r="L31">
            <v>3.847183721536146E-4</v>
          </cell>
          <cell r="M31">
            <v>5.3191489361702126E-3</v>
          </cell>
          <cell r="O31">
            <v>5.3162557214218528E-4</v>
          </cell>
          <cell r="P31">
            <v>5.3191489361702126E-3</v>
          </cell>
          <cell r="R31">
            <v>5.3258884481940591E-4</v>
          </cell>
          <cell r="S31">
            <v>5.2910052910052907E-3</v>
          </cell>
          <cell r="U31">
            <v>5.3036161199714548E-4</v>
          </cell>
          <cell r="V31">
            <v>5.2910052910052907E-3</v>
          </cell>
          <cell r="W31">
            <v>2669</v>
          </cell>
          <cell r="X31">
            <v>5.304460954278289E-4</v>
          </cell>
          <cell r="Y31">
            <v>5.2910052910052907E-3</v>
          </cell>
          <cell r="Z31">
            <v>2669</v>
          </cell>
          <cell r="AA31">
            <v>5.304460954278289E-4</v>
          </cell>
          <cell r="AB31">
            <v>5.2910052910052907E-3</v>
          </cell>
          <cell r="AC31">
            <v>2670</v>
          </cell>
          <cell r="AD31">
            <v>5.3036055976676843E-4</v>
          </cell>
          <cell r="AF31">
            <v>5.263157894736842E-3</v>
          </cell>
          <cell r="AG31">
            <v>2662</v>
          </cell>
          <cell r="AH31">
            <v>5.3278168479899005E-4</v>
          </cell>
          <cell r="AJ31">
            <v>5.263157894736842E-3</v>
          </cell>
          <cell r="AK31">
            <v>2663</v>
          </cell>
          <cell r="AL31">
            <v>5.3246752208050633E-4</v>
          </cell>
          <cell r="AN31">
            <v>5.263157894736842E-3</v>
          </cell>
          <cell r="AP31">
            <v>5.3367589059544044E-4</v>
          </cell>
          <cell r="AR31">
            <v>5.263157894736842E-3</v>
          </cell>
          <cell r="AT31">
            <v>5.3363739108827559E-4</v>
          </cell>
          <cell r="AV31">
            <v>5.235602094240838E-3</v>
          </cell>
          <cell r="AX31">
            <v>5.3215116699588849E-4</v>
          </cell>
        </row>
        <row r="32">
          <cell r="A32">
            <v>108</v>
          </cell>
          <cell r="C32" t="str">
            <v>developing</v>
          </cell>
          <cell r="D32">
            <v>5.6179775280898875E-3</v>
          </cell>
          <cell r="F32">
            <v>4.7646607911859383E-4</v>
          </cell>
          <cell r="G32">
            <v>5.5248618784530384E-3</v>
          </cell>
          <cell r="I32">
            <v>4.6889114140515644E-4</v>
          </cell>
          <cell r="J32">
            <v>5.4945054945054949E-3</v>
          </cell>
          <cell r="L32">
            <v>4.6057833285996117E-4</v>
          </cell>
          <cell r="M32">
            <v>5.3191489361702126E-3</v>
          </cell>
          <cell r="O32">
            <v>5.9827713641075772E-4</v>
          </cell>
          <cell r="P32">
            <v>5.3191489361702126E-3</v>
          </cell>
          <cell r="R32">
            <v>5.9993918424707633E-4</v>
          </cell>
          <cell r="S32">
            <v>5.2910052910052907E-3</v>
          </cell>
          <cell r="U32">
            <v>5.9715377902527171E-4</v>
          </cell>
          <cell r="V32">
            <v>5.2910052910052907E-3</v>
          </cell>
          <cell r="W32">
            <v>3005</v>
          </cell>
          <cell r="X32">
            <v>5.9722387289645035E-4</v>
          </cell>
          <cell r="Y32">
            <v>5.2910052910052907E-3</v>
          </cell>
          <cell r="Z32">
            <v>3005</v>
          </cell>
          <cell r="AA32">
            <v>5.9722387289645035E-4</v>
          </cell>
          <cell r="AB32">
            <v>5.2910052910052907E-3</v>
          </cell>
          <cell r="AC32">
            <v>3006</v>
          </cell>
          <cell r="AD32">
            <v>5.9710256279359782E-4</v>
          </cell>
          <cell r="AF32">
            <v>5.263157894736842E-3</v>
          </cell>
          <cell r="AG32">
            <v>2998</v>
          </cell>
          <cell r="AH32">
            <v>6.0002986139270171E-4</v>
          </cell>
          <cell r="AJ32">
            <v>5.263157894736842E-3</v>
          </cell>
          <cell r="AK32">
            <v>2999</v>
          </cell>
          <cell r="AL32">
            <v>5.9965080687924849E-4</v>
          </cell>
          <cell r="AN32">
            <v>5.263157894736842E-3</v>
          </cell>
          <cell r="AP32">
            <v>6.0101163946516174E-4</v>
          </cell>
          <cell r="AR32">
            <v>5.263157894736842E-3</v>
          </cell>
          <cell r="AT32">
            <v>6.0096828234087064E-4</v>
          </cell>
          <cell r="AV32">
            <v>5.235602094240838E-3</v>
          </cell>
          <cell r="AX32">
            <v>5.9947149535078998E-4</v>
          </cell>
        </row>
        <row r="33">
          <cell r="A33">
            <v>132</v>
          </cell>
          <cell r="C33" t="str">
            <v>developing</v>
          </cell>
          <cell r="D33">
            <v>5.6179775280898875E-3</v>
          </cell>
          <cell r="F33">
            <v>1.6162476801473869E-4</v>
          </cell>
          <cell r="G33">
            <v>5.5248618784530384E-3</v>
          </cell>
          <cell r="I33">
            <v>1.5905523031978835E-4</v>
          </cell>
          <cell r="J33">
            <v>5.4945054945054949E-3</v>
          </cell>
          <cell r="L33">
            <v>1.5623539526426133E-4</v>
          </cell>
          <cell r="M33">
            <v>5.3191489361702126E-3</v>
          </cell>
          <cell r="O33">
            <v>3.3722517635884883E-4</v>
          </cell>
          <cell r="P33">
            <v>5.3191489361702126E-3</v>
          </cell>
          <cell r="R33">
            <v>3.1370024167947692E-4</v>
          </cell>
          <cell r="S33">
            <v>5.2910052910052907E-3</v>
          </cell>
          <cell r="U33">
            <v>3.132870691557351E-4</v>
          </cell>
          <cell r="V33">
            <v>5.2910052910052907E-3</v>
          </cell>
          <cell r="W33">
            <v>1702</v>
          </cell>
          <cell r="X33">
            <v>3.3826124182021914E-4</v>
          </cell>
          <cell r="Y33">
            <v>5.2910052910052907E-3</v>
          </cell>
          <cell r="Z33">
            <v>1702</v>
          </cell>
          <cell r="AA33">
            <v>3.3826124182021914E-4</v>
          </cell>
          <cell r="AB33">
            <v>5.2910052910052907E-3</v>
          </cell>
          <cell r="AC33">
            <v>1703</v>
          </cell>
          <cell r="AD33">
            <v>3.3827866415086393E-4</v>
          </cell>
          <cell r="AF33">
            <v>5.263157894736842E-3</v>
          </cell>
          <cell r="AG33">
            <v>1695</v>
          </cell>
          <cell r="AH33">
            <v>3.3924303370934936E-4</v>
          </cell>
          <cell r="AJ33">
            <v>5.263157894736842E-3</v>
          </cell>
          <cell r="AK33">
            <v>1696</v>
          </cell>
          <cell r="AL33">
            <v>3.3911562803174572E-4</v>
          </cell>
          <cell r="AN33">
            <v>5.263157894736842E-3</v>
          </cell>
          <cell r="AP33">
            <v>3.3988520858049831E-4</v>
          </cell>
          <cell r="AR33">
            <v>5.263157894736842E-3</v>
          </cell>
          <cell r="AT33">
            <v>3.3986068917976549E-4</v>
          </cell>
          <cell r="AV33">
            <v>5.235602094240838E-3</v>
          </cell>
          <cell r="AX33">
            <v>3.3840486485544263E-4</v>
          </cell>
        </row>
        <row r="34">
          <cell r="A34">
            <v>116</v>
          </cell>
          <cell r="C34" t="str">
            <v>developing</v>
          </cell>
          <cell r="D34">
            <v>5.6179775280898875E-3</v>
          </cell>
          <cell r="F34">
            <v>5.2551405785139027E-4</v>
          </cell>
          <cell r="G34">
            <v>5.5248618784530384E-3</v>
          </cell>
          <cell r="I34">
            <v>5.1715934713804021E-4</v>
          </cell>
          <cell r="J34">
            <v>5.4945054945054949E-3</v>
          </cell>
          <cell r="L34">
            <v>5.0799080830142779E-4</v>
          </cell>
          <cell r="M34">
            <v>5.3191489361702126E-3</v>
          </cell>
          <cell r="O34">
            <v>6.3993436407861555E-4</v>
          </cell>
          <cell r="P34">
            <v>5.3191489361702126E-3</v>
          </cell>
          <cell r="R34">
            <v>6.4203314638937032E-4</v>
          </cell>
          <cell r="S34">
            <v>5.2910052910052907E-3</v>
          </cell>
          <cell r="U34">
            <v>6.3889888341785064E-4</v>
          </cell>
          <cell r="V34">
            <v>5.2910052910052907E-3</v>
          </cell>
          <cell r="W34">
            <v>3215</v>
          </cell>
          <cell r="X34">
            <v>6.3895998381433873E-4</v>
          </cell>
          <cell r="Y34">
            <v>5.2910052910052907E-3</v>
          </cell>
          <cell r="Z34">
            <v>3215</v>
          </cell>
          <cell r="AA34">
            <v>6.3895998381433873E-4</v>
          </cell>
          <cell r="AB34">
            <v>5.2910052910052907E-3</v>
          </cell>
          <cell r="AC34">
            <v>3216</v>
          </cell>
          <cell r="AD34">
            <v>6.3881631468536604E-4</v>
          </cell>
          <cell r="AF34">
            <v>5.263157894736842E-3</v>
          </cell>
          <cell r="AG34">
            <v>3208</v>
          </cell>
          <cell r="AH34">
            <v>6.4205997176377161E-4</v>
          </cell>
          <cell r="AJ34">
            <v>5.263157894736842E-3</v>
          </cell>
          <cell r="AK34">
            <v>3209</v>
          </cell>
          <cell r="AL34">
            <v>6.4164035987846228E-4</v>
          </cell>
          <cell r="AN34">
            <v>5.263157894736842E-3</v>
          </cell>
          <cell r="AP34">
            <v>6.4309648250873762E-4</v>
          </cell>
          <cell r="AR34">
            <v>5.263157894736842E-3</v>
          </cell>
          <cell r="AT34">
            <v>6.430500893737425E-4</v>
          </cell>
          <cell r="AV34">
            <v>5.235602094240838E-3</v>
          </cell>
          <cell r="AX34">
            <v>6.4154670057260351E-4</v>
          </cell>
        </row>
        <row r="35">
          <cell r="A35">
            <v>120</v>
          </cell>
          <cell r="C35" t="str">
            <v>developing</v>
          </cell>
          <cell r="D35">
            <v>5.6179775280898875E-3</v>
          </cell>
          <cell r="F35">
            <v>9.8422943990478153E-4</v>
          </cell>
          <cell r="G35">
            <v>5.5248618784530384E-3</v>
          </cell>
          <cell r="I35">
            <v>9.6858199503986728E-4</v>
          </cell>
          <cell r="J35">
            <v>5.4945054945054949E-3</v>
          </cell>
          <cell r="L35">
            <v>9.5141034052542955E-4</v>
          </cell>
          <cell r="M35">
            <v>5.3191489361702126E-3</v>
          </cell>
          <cell r="O35">
            <v>1.0295286266484855E-3</v>
          </cell>
          <cell r="P35">
            <v>5.3191489361702126E-3</v>
          </cell>
          <cell r="R35">
            <v>8.4448505954992734E-4</v>
          </cell>
          <cell r="S35">
            <v>5.2910052910052907E-3</v>
          </cell>
          <cell r="U35">
            <v>8.3967295692501586E-4</v>
          </cell>
          <cell r="V35">
            <v>5.2910052910052907E-3</v>
          </cell>
          <cell r="W35">
            <v>4225</v>
          </cell>
          <cell r="X35">
            <v>8.3969080299084941E-4</v>
          </cell>
          <cell r="Y35">
            <v>5.2910052910052907E-3</v>
          </cell>
          <cell r="Z35">
            <v>4225</v>
          </cell>
          <cell r="AA35">
            <v>8.3969080299084941E-4</v>
          </cell>
          <cell r="AB35">
            <v>5.2910052910052907E-3</v>
          </cell>
          <cell r="AC35">
            <v>4226</v>
          </cell>
          <cell r="AD35">
            <v>8.3943959759339457E-4</v>
          </cell>
          <cell r="AF35">
            <v>5.263157894736842E-3</v>
          </cell>
          <cell r="AG35">
            <v>4218</v>
          </cell>
          <cell r="AH35">
            <v>8.4420478831034548E-4</v>
          </cell>
          <cell r="AJ35">
            <v>5.263157894736842E-3</v>
          </cell>
          <cell r="AK35">
            <v>4219</v>
          </cell>
          <cell r="AL35">
            <v>8.4359011477944286E-4</v>
          </cell>
          <cell r="AN35">
            <v>5.263157894736842E-3</v>
          </cell>
          <cell r="AP35">
            <v>8.4550453714688813E-4</v>
          </cell>
          <cell r="AR35">
            <v>5.263157894736842E-3</v>
          </cell>
          <cell r="AT35">
            <v>8.4544354224612645E-4</v>
          </cell>
          <cell r="AV35">
            <v>5.235602094240838E-3</v>
          </cell>
          <cell r="AX35">
            <v>8.4390840187751584E-4</v>
          </cell>
        </row>
        <row r="36">
          <cell r="A36">
            <v>124</v>
          </cell>
          <cell r="C36" t="str">
            <v>developed</v>
          </cell>
          <cell r="D36">
            <v>5.6179775280898875E-3</v>
          </cell>
          <cell r="F36">
            <v>2.9868817677452083E-2</v>
          </cell>
          <cell r="G36">
            <v>5.5248618784530384E-3</v>
          </cell>
          <cell r="I36">
            <v>2.9393958199733835E-2</v>
          </cell>
          <cell r="J36">
            <v>5.4945054945054949E-3</v>
          </cell>
          <cell r="L36">
            <v>2.8872842901697681E-2</v>
          </cell>
          <cell r="M36">
            <v>5.3191489361702126E-3</v>
          </cell>
          <cell r="O36">
            <v>2.5561668368000744E-2</v>
          </cell>
          <cell r="P36">
            <v>5.3191489361702126E-3</v>
          </cell>
          <cell r="R36">
            <v>2.2388375331414783E-2</v>
          </cell>
          <cell r="S36">
            <v>5.2910052910052907E-3</v>
          </cell>
          <cell r="U36">
            <v>2.2205016171258297E-2</v>
          </cell>
          <cell r="V36">
            <v>5.2910052910052907E-3</v>
          </cell>
          <cell r="W36">
            <v>111704</v>
          </cell>
          <cell r="X36">
            <v>2.2200431114151445E-2</v>
          </cell>
          <cell r="Y36">
            <v>5.2910052910052907E-3</v>
          </cell>
          <cell r="Z36">
            <v>111704</v>
          </cell>
          <cell r="AA36">
            <v>2.2200431114151445E-2</v>
          </cell>
          <cell r="AB36">
            <v>5.2910052910052907E-3</v>
          </cell>
          <cell r="AC36">
            <v>111705</v>
          </cell>
          <cell r="AD36">
            <v>2.2188736452714186E-2</v>
          </cell>
          <cell r="AF36">
            <v>5.263157894736842E-3</v>
          </cell>
          <cell r="AG36">
            <v>111697</v>
          </cell>
          <cell r="AH36">
            <v>2.2355415419606606E-2</v>
          </cell>
          <cell r="AJ36">
            <v>5.263157894736842E-3</v>
          </cell>
          <cell r="AK36">
            <v>111698</v>
          </cell>
          <cell r="AL36">
            <v>2.2334043290029439E-2</v>
          </cell>
          <cell r="AN36">
            <v>5.263157894736842E-3</v>
          </cell>
          <cell r="AP36">
            <v>2.2384727610863502E-2</v>
          </cell>
          <cell r="AR36">
            <v>5.263157894736842E-3</v>
          </cell>
          <cell r="AT36">
            <v>2.2383112771227266E-2</v>
          </cell>
          <cell r="AV36">
            <v>5.235602094240838E-3</v>
          </cell>
          <cell r="AX36">
            <v>2.2378198792521755E-2</v>
          </cell>
        </row>
        <row r="37">
          <cell r="A37">
            <v>140</v>
          </cell>
          <cell r="C37" t="str">
            <v>developing</v>
          </cell>
          <cell r="D37">
            <v>5.6179775280898875E-3</v>
          </cell>
          <cell r="F37">
            <v>3.7696875083206394E-4</v>
          </cell>
          <cell r="G37">
            <v>5.5248618784530384E-3</v>
          </cell>
          <cell r="I37">
            <v>3.7097563834702081E-4</v>
          </cell>
          <cell r="J37">
            <v>5.4945054945054949E-3</v>
          </cell>
          <cell r="L37">
            <v>3.6439873982155752E-4</v>
          </cell>
          <cell r="M37">
            <v>5.3191489361702126E-3</v>
          </cell>
          <cell r="O37">
            <v>5.1377247457024618E-4</v>
          </cell>
          <cell r="P37">
            <v>5.3191489361702126E-3</v>
          </cell>
          <cell r="R37">
            <v>5.1454857532985134E-4</v>
          </cell>
          <cell r="S37">
            <v>5.2910052910052907E-3</v>
          </cell>
          <cell r="U37">
            <v>5.1247085297175443E-4</v>
          </cell>
          <cell r="V37">
            <v>5.2910052910052907E-3</v>
          </cell>
          <cell r="W37">
            <v>2579</v>
          </cell>
          <cell r="X37">
            <v>5.1255919074873386E-4</v>
          </cell>
          <cell r="Y37">
            <v>5.2910052910052907E-3</v>
          </cell>
          <cell r="Z37">
            <v>2579</v>
          </cell>
          <cell r="AA37">
            <v>5.1255919074873386E-4</v>
          </cell>
          <cell r="AB37">
            <v>5.2910052910052907E-3</v>
          </cell>
          <cell r="AC37">
            <v>2580</v>
          </cell>
          <cell r="AD37">
            <v>5.1248323752743922E-4</v>
          </cell>
          <cell r="AF37">
            <v>5.263157894736842E-3</v>
          </cell>
          <cell r="AG37">
            <v>2572</v>
          </cell>
          <cell r="AH37">
            <v>5.1476878035424582E-4</v>
          </cell>
          <cell r="AJ37">
            <v>5.263157894736842E-3</v>
          </cell>
          <cell r="AK37">
            <v>2573</v>
          </cell>
          <cell r="AL37">
            <v>5.1447199936655757E-4</v>
          </cell>
          <cell r="AN37">
            <v>5.263157894736842E-3</v>
          </cell>
          <cell r="AP37">
            <v>5.1563952929105079E-4</v>
          </cell>
          <cell r="AR37">
            <v>5.263157894736842E-3</v>
          </cell>
          <cell r="AT37">
            <v>5.156023309313305E-4</v>
          </cell>
          <cell r="AV37">
            <v>5.235602094240838E-3</v>
          </cell>
          <cell r="AX37">
            <v>5.1411893618653979E-4</v>
          </cell>
        </row>
        <row r="38">
          <cell r="A38">
            <v>148</v>
          </cell>
          <cell r="C38" t="str">
            <v>developing</v>
          </cell>
          <cell r="D38">
            <v>5.6179775280898875E-3</v>
          </cell>
          <cell r="F38">
            <v>3.7837012165300098E-4</v>
          </cell>
          <cell r="G38">
            <v>5.5248618784530384E-3</v>
          </cell>
          <cell r="I38">
            <v>3.7235472993938891E-4</v>
          </cell>
          <cell r="J38">
            <v>5.4945054945054949E-3</v>
          </cell>
          <cell r="L38">
            <v>3.6575338197702799E-4</v>
          </cell>
          <cell r="M38">
            <v>5.3191489361702126E-3</v>
          </cell>
          <cell r="O38">
            <v>5.5701664424449859E-4</v>
          </cell>
          <cell r="P38">
            <v>5.3191489361702126E-3</v>
          </cell>
          <cell r="R38">
            <v>5.7227743769642592E-4</v>
          </cell>
          <cell r="S38">
            <v>5.2910052910052907E-3</v>
          </cell>
          <cell r="U38">
            <v>5.6972128185300559E-4</v>
          </cell>
          <cell r="V38">
            <v>5.2910052910052907E-3</v>
          </cell>
          <cell r="W38">
            <v>2867</v>
          </cell>
          <cell r="X38">
            <v>5.6979728572183793E-4</v>
          </cell>
          <cell r="Y38">
            <v>5.2910052910052907E-3</v>
          </cell>
          <cell r="Z38">
            <v>2867</v>
          </cell>
          <cell r="AA38">
            <v>5.6979728572183793E-4</v>
          </cell>
          <cell r="AB38">
            <v>5.2910052910052907E-3</v>
          </cell>
          <cell r="AC38">
            <v>2868</v>
          </cell>
          <cell r="AD38">
            <v>5.6969066869329288E-4</v>
          </cell>
          <cell r="AF38">
            <v>5.263157894736842E-3</v>
          </cell>
          <cell r="AG38">
            <v>2860</v>
          </cell>
          <cell r="AH38">
            <v>5.7241007457742722E-4</v>
          </cell>
          <cell r="AJ38">
            <v>5.263157894736842E-3</v>
          </cell>
          <cell r="AK38">
            <v>2861</v>
          </cell>
          <cell r="AL38">
            <v>5.7205767205119361E-4</v>
          </cell>
          <cell r="AN38">
            <v>5.263157894736842E-3</v>
          </cell>
          <cell r="AP38">
            <v>5.7335588546509762E-4</v>
          </cell>
          <cell r="AR38">
            <v>5.263157894736842E-3</v>
          </cell>
          <cell r="AT38">
            <v>5.7331452343355486E-4</v>
          </cell>
          <cell r="AV38">
            <v>5.235602094240838E-3</v>
          </cell>
          <cell r="AX38">
            <v>5.7182207477645547E-4</v>
          </cell>
        </row>
        <row r="39">
          <cell r="A39">
            <v>152</v>
          </cell>
          <cell r="C39" t="str">
            <v>developing</v>
          </cell>
          <cell r="D39">
            <v>5.6179775280898875E-3</v>
          </cell>
          <cell r="F39">
            <v>4.1158261010920882E-3</v>
          </cell>
          <cell r="G39">
            <v>5.5248618784530384E-3</v>
          </cell>
          <cell r="I39">
            <v>4.0503920067851305E-3</v>
          </cell>
          <cell r="J39">
            <v>5.4945054945054949E-3</v>
          </cell>
          <cell r="L39">
            <v>3.978584010616782E-3</v>
          </cell>
          <cell r="M39">
            <v>5.3191489361702126E-3</v>
          </cell>
          <cell r="O39">
            <v>3.6892434293658064E-3</v>
          </cell>
          <cell r="P39">
            <v>5.3191489361702126E-3</v>
          </cell>
          <cell r="R39">
            <v>3.7876548030513712E-3</v>
          </cell>
          <cell r="S39">
            <v>5.2910052910052907E-3</v>
          </cell>
          <cell r="U39">
            <v>3.7584508988118548E-3</v>
          </cell>
          <cell r="V39">
            <v>5.2910052910052907E-3</v>
          </cell>
          <cell r="W39">
            <v>18908</v>
          </cell>
          <cell r="X39">
            <v>3.7578399296925402E-3</v>
          </cell>
          <cell r="Y39">
            <v>5.2910052910052907E-3</v>
          </cell>
          <cell r="Z39">
            <v>18908</v>
          </cell>
          <cell r="AA39">
            <v>3.7578399296925402E-3</v>
          </cell>
          <cell r="AB39">
            <v>5.2910052910052907E-3</v>
          </cell>
          <cell r="AC39">
            <v>18909</v>
          </cell>
          <cell r="AD39">
            <v>3.7560254024830808E-3</v>
          </cell>
          <cell r="AF39">
            <v>5.263157894736842E-3</v>
          </cell>
          <cell r="AG39">
            <v>18901</v>
          </cell>
          <cell r="AH39">
            <v>3.7829100767790046E-3</v>
          </cell>
          <cell r="AJ39">
            <v>5.263157894736842E-3</v>
          </cell>
          <cell r="AK39">
            <v>18902</v>
          </cell>
          <cell r="AL39">
            <v>3.7794596704339958E-3</v>
          </cell>
          <cell r="AN39">
            <v>5.263157894736842E-3</v>
          </cell>
          <cell r="AP39">
            <v>3.7880366819508129E-3</v>
          </cell>
          <cell r="AR39">
            <v>5.263157894736842E-3</v>
          </cell>
          <cell r="AT39">
            <v>3.7877634120730701E-3</v>
          </cell>
          <cell r="AV39">
            <v>5.235602094240838E-3</v>
          </cell>
          <cell r="AX39">
            <v>3.7857666793626927E-3</v>
          </cell>
        </row>
        <row r="40">
          <cell r="A40">
            <v>156</v>
          </cell>
          <cell r="C40" t="str">
            <v>developing</v>
          </cell>
          <cell r="D40">
            <v>5.6179775280898875E-3</v>
          </cell>
          <cell r="F40">
            <v>2.2011798608065077E-2</v>
          </cell>
          <cell r="G40">
            <v>5.5248618784530384E-3</v>
          </cell>
          <cell r="I40">
            <v>2.9393958199733835E-2</v>
          </cell>
          <cell r="J40">
            <v>5.4945054945054949E-3</v>
          </cell>
          <cell r="L40">
            <v>3.6643521852861481E-2</v>
          </cell>
          <cell r="M40">
            <v>5.3191489361702126E-3</v>
          </cell>
          <cell r="O40">
            <v>3.808541794696519E-2</v>
          </cell>
          <cell r="P40">
            <v>5.3191489361702126E-3</v>
          </cell>
          <cell r="R40">
            <v>6.1393442442219524E-2</v>
          </cell>
          <cell r="S40">
            <v>5.2910052910052907E-3</v>
          </cell>
          <cell r="U40">
            <v>6.0887023832478883E-2</v>
          </cell>
          <cell r="V40">
            <v>5.2910052910052907E-3</v>
          </cell>
          <cell r="W40">
            <v>306294</v>
          </cell>
          <cell r="X40">
            <v>6.0873906464208108E-2</v>
          </cell>
          <cell r="Y40">
            <v>5.2910052910052907E-3</v>
          </cell>
          <cell r="Z40">
            <v>306294</v>
          </cell>
          <cell r="AA40">
            <v>6.0873906464208108E-2</v>
          </cell>
          <cell r="AB40">
            <v>5.2910052910052907E-3</v>
          </cell>
          <cell r="AC40">
            <v>306295</v>
          </cell>
          <cell r="AD40">
            <v>6.0841493503281781E-2</v>
          </cell>
          <cell r="AF40">
            <v>5.263157894736842E-3</v>
          </cell>
          <cell r="AG40">
            <v>306287</v>
          </cell>
          <cell r="AH40">
            <v>6.1301316262970793E-2</v>
          </cell>
          <cell r="AJ40">
            <v>5.263157894736842E-3</v>
          </cell>
          <cell r="AK40">
            <v>306288</v>
          </cell>
          <cell r="AL40">
            <v>6.1242362900110453E-2</v>
          </cell>
          <cell r="AN40">
            <v>5.263157894736842E-3</v>
          </cell>
          <cell r="AP40">
            <v>6.1381344791098857E-2</v>
          </cell>
          <cell r="AR40">
            <v>5.263157894736842E-3</v>
          </cell>
          <cell r="AT40">
            <v>6.1376916726115567E-2</v>
          </cell>
          <cell r="AV40">
            <v>5.235602094240838E-3</v>
          </cell>
          <cell r="AX40">
            <v>6.1365885383534532E-2</v>
          </cell>
        </row>
        <row r="41">
          <cell r="A41">
            <v>170</v>
          </cell>
          <cell r="C41" t="str">
            <v>developing</v>
          </cell>
          <cell r="D41">
            <v>5.6179775280898875E-3</v>
          </cell>
          <cell r="F41">
            <v>3.732317619762318E-3</v>
          </cell>
          <cell r="G41">
            <v>5.5248618784530384E-3</v>
          </cell>
          <cell r="I41">
            <v>3.6729806076737253E-3</v>
          </cell>
          <cell r="J41">
            <v>5.4945054945054949E-3</v>
          </cell>
          <cell r="L41">
            <v>3.6078636074030291E-3</v>
          </cell>
          <cell r="M41">
            <v>5.3191489361702126E-3</v>
          </cell>
          <cell r="O41">
            <v>3.3635235825533183E-3</v>
          </cell>
          <cell r="P41">
            <v>5.3191489361702126E-3</v>
          </cell>
          <cell r="R41">
            <v>4.3893980142474028E-3</v>
          </cell>
          <cell r="S41">
            <v>5.2910052910052907E-3</v>
          </cell>
          <cell r="U41">
            <v>4.3552071054143403E-3</v>
          </cell>
          <cell r="V41">
            <v>5.2910052910052907E-3</v>
          </cell>
          <cell r="W41">
            <v>21910</v>
          </cell>
          <cell r="X41">
            <v>4.3544675724330201E-3</v>
          </cell>
          <cell r="Y41">
            <v>5.2910052910052907E-3</v>
          </cell>
          <cell r="Z41">
            <v>21910</v>
          </cell>
          <cell r="AA41">
            <v>4.3544675724330201E-3</v>
          </cell>
          <cell r="AB41">
            <v>5.2910052910052907E-3</v>
          </cell>
          <cell r="AC41">
            <v>21911</v>
          </cell>
          <cell r="AD41">
            <v>4.3523334176215969E-3</v>
          </cell>
          <cell r="AF41">
            <v>5.263157894736842E-3</v>
          </cell>
          <cell r="AG41">
            <v>21903</v>
          </cell>
          <cell r="AH41">
            <v>4.3837405117025836E-3</v>
          </cell>
          <cell r="AJ41">
            <v>5.263157894736842E-3</v>
          </cell>
          <cell r="AK41">
            <v>21904</v>
          </cell>
          <cell r="AL41">
            <v>4.3797103280703758E-3</v>
          </cell>
          <cell r="AN41">
            <v>5.263157894736842E-3</v>
          </cell>
          <cell r="AP41">
            <v>4.3896495334594544E-3</v>
          </cell>
          <cell r="AR41">
            <v>5.263157894736842E-3</v>
          </cell>
          <cell r="AT41">
            <v>4.389332863085839E-3</v>
          </cell>
          <cell r="AV41">
            <v>5.235602094240838E-3</v>
          </cell>
          <cell r="AX41">
            <v>4.387241755914522E-3</v>
          </cell>
        </row>
        <row r="42">
          <cell r="A42">
            <v>174</v>
          </cell>
          <cell r="C42" t="str">
            <v>developing</v>
          </cell>
          <cell r="D42">
            <v>5.6179775280898875E-3</v>
          </cell>
          <cell r="F42">
            <v>1.583549027658856E-4</v>
          </cell>
          <cell r="G42">
            <v>5.5248618784530384E-3</v>
          </cell>
          <cell r="I42">
            <v>1.558373499375961E-4</v>
          </cell>
          <cell r="J42">
            <v>5.4945054945054949E-3</v>
          </cell>
          <cell r="L42">
            <v>1.5307456356816355E-4</v>
          </cell>
          <cell r="M42">
            <v>5.3191489361702126E-3</v>
          </cell>
          <cell r="O42">
            <v>3.2810025982207998E-4</v>
          </cell>
          <cell r="P42">
            <v>5.3191489361702126E-3</v>
          </cell>
          <cell r="R42">
            <v>3.2692977263848363E-4</v>
          </cell>
          <cell r="S42">
            <v>5.2910052910052907E-3</v>
          </cell>
          <cell r="U42">
            <v>3.2640695910768846E-4</v>
          </cell>
          <cell r="V42">
            <v>5.2910052910052907E-3</v>
          </cell>
          <cell r="W42">
            <v>1643</v>
          </cell>
          <cell r="X42">
            <v>3.2653538208614574E-4</v>
          </cell>
          <cell r="Y42">
            <v>5.2910052910052907E-3</v>
          </cell>
          <cell r="Z42">
            <v>1643</v>
          </cell>
          <cell r="AA42">
            <v>3.2653538208614574E-4</v>
          </cell>
          <cell r="AB42">
            <v>5.2910052910052907E-3</v>
          </cell>
          <cell r="AC42">
            <v>1644</v>
          </cell>
          <cell r="AD42">
            <v>3.2655908623841477E-4</v>
          </cell>
          <cell r="AF42">
            <v>5.263157894736842E-3</v>
          </cell>
          <cell r="AG42">
            <v>1636</v>
          </cell>
          <cell r="AH42">
            <v>3.2743457412890597E-4</v>
          </cell>
          <cell r="AJ42">
            <v>5.263157894736842E-3</v>
          </cell>
          <cell r="AK42">
            <v>1637</v>
          </cell>
          <cell r="AL42">
            <v>3.2731856314149042E-4</v>
          </cell>
          <cell r="AN42">
            <v>5.263157894736842E-3</v>
          </cell>
          <cell r="AP42">
            <v>3.2806137172539839E-4</v>
          </cell>
          <cell r="AR42">
            <v>5.263157894736842E-3</v>
          </cell>
          <cell r="AT42">
            <v>3.2803770529910145E-4</v>
          </cell>
          <cell r="AV42">
            <v>5.235602094240838E-3</v>
          </cell>
          <cell r="AX42">
            <v>3.2658373576931405E-4</v>
          </cell>
        </row>
        <row r="43">
          <cell r="A43">
            <v>188</v>
          </cell>
          <cell r="C43" t="str">
            <v>developing</v>
          </cell>
          <cell r="D43">
            <v>5.6179775280898875E-3</v>
          </cell>
          <cell r="F43">
            <v>8.8333074079731465E-4</v>
          </cell>
          <cell r="G43">
            <v>5.5248618784530384E-3</v>
          </cell>
          <cell r="I43">
            <v>8.6928740038936354E-4</v>
          </cell>
          <cell r="J43">
            <v>5.4945054945054949E-3</v>
          </cell>
          <cell r="L43">
            <v>8.5387610533155548E-4</v>
          </cell>
          <cell r="M43">
            <v>5.3191489361702126E-3</v>
          </cell>
          <cell r="O43">
            <v>9.438337583031781E-4</v>
          </cell>
          <cell r="P43">
            <v>5.3191489361702126E-3</v>
          </cell>
          <cell r="R43">
            <v>1.0317029673637494E-3</v>
          </cell>
          <cell r="S43">
            <v>5.2910052910052907E-3</v>
          </cell>
          <cell r="U43">
            <v>1.0253392783662954E-3</v>
          </cell>
          <cell r="V43">
            <v>5.2910052910052907E-3</v>
          </cell>
          <cell r="W43">
            <v>5159</v>
          </cell>
          <cell r="X43">
            <v>1.0253171248827912E-3</v>
          </cell>
          <cell r="Y43">
            <v>5.2910052910052907E-3</v>
          </cell>
          <cell r="Z43">
            <v>5159</v>
          </cell>
          <cell r="AA43">
            <v>1.0253171248827912E-3</v>
          </cell>
          <cell r="AB43">
            <v>5.2910052910052907E-3</v>
          </cell>
          <cell r="AC43">
            <v>5160</v>
          </cell>
          <cell r="AD43">
            <v>1.0249664750548784E-3</v>
          </cell>
          <cell r="AF43">
            <v>5.263157894736842E-3</v>
          </cell>
          <cell r="AG43">
            <v>5152</v>
          </cell>
          <cell r="AH43">
            <v>1.0311387077702465E-3</v>
          </cell>
          <cell r="AJ43">
            <v>5.263157894736842E-3</v>
          </cell>
          <cell r="AK43">
            <v>5153</v>
          </cell>
          <cell r="AL43">
            <v>1.0303436504997556E-3</v>
          </cell>
          <cell r="AN43">
            <v>5.263157894736842E-3</v>
          </cell>
          <cell r="AP43">
            <v>1.032681886683554E-3</v>
          </cell>
          <cell r="AR43">
            <v>5.263157894736842E-3</v>
          </cell>
          <cell r="AT43">
            <v>1.0326073887637567E-3</v>
          </cell>
          <cell r="AV43">
            <v>5.235602094240838E-3</v>
          </cell>
          <cell r="AX43">
            <v>1.0310428860545338E-3</v>
          </cell>
        </row>
        <row r="44">
          <cell r="A44">
            <v>384</v>
          </cell>
          <cell r="C44" t="str">
            <v>developing</v>
          </cell>
          <cell r="D44">
            <v>5.6179775280898875E-3</v>
          </cell>
          <cell r="F44">
            <v>1.6358668716405054E-3</v>
          </cell>
          <cell r="G44">
            <v>5.5248618784530384E-3</v>
          </cell>
          <cell r="I44">
            <v>1.6098595854910371E-3</v>
          </cell>
          <cell r="J44">
            <v>5.4945054945054949E-3</v>
          </cell>
          <cell r="L44">
            <v>1.5813189428192001E-3</v>
          </cell>
          <cell r="M44">
            <v>5.3191489361702126E-3</v>
          </cell>
          <cell r="O44">
            <v>1.5829746513785963E-3</v>
          </cell>
          <cell r="P44">
            <v>5.3191489361702126E-3</v>
          </cell>
          <cell r="R44">
            <v>1.594960270315398E-3</v>
          </cell>
          <cell r="S44">
            <v>5.2910052910052907E-3</v>
          </cell>
          <cell r="U44">
            <v>1.58392853238128E-3</v>
          </cell>
          <cell r="V44">
            <v>5.2910052910052907E-3</v>
          </cell>
          <cell r="W44">
            <v>7969</v>
          </cell>
          <cell r="X44">
            <v>1.5837860376412022E-3</v>
          </cell>
          <cell r="Y44">
            <v>5.2910052910052907E-3</v>
          </cell>
          <cell r="Z44">
            <v>7969</v>
          </cell>
          <cell r="AA44">
            <v>1.5837860376412022E-3</v>
          </cell>
          <cell r="AB44">
            <v>5.2910052910052907E-3</v>
          </cell>
          <cell r="AC44">
            <v>7970</v>
          </cell>
          <cell r="AD44">
            <v>1.5831362027494925E-3</v>
          </cell>
          <cell r="AF44">
            <v>5.263157894736842E-3</v>
          </cell>
          <cell r="AG44">
            <v>7962</v>
          </cell>
          <cell r="AH44">
            <v>1.5935416132117049E-3</v>
          </cell>
          <cell r="AJ44">
            <v>5.263157894736842E-3</v>
          </cell>
          <cell r="AK44">
            <v>7963</v>
          </cell>
          <cell r="AL44">
            <v>1.5922038596797117E-3</v>
          </cell>
          <cell r="AN44">
            <v>5.263157894736842E-3</v>
          </cell>
          <cell r="AP44">
            <v>1.5958171674094975E-3</v>
          </cell>
          <cell r="AR44">
            <v>5.263157894736842E-3</v>
          </cell>
          <cell r="AT44">
            <v>1.5957020447750427E-3</v>
          </cell>
          <cell r="AV44">
            <v>5.235602094240838E-3</v>
          </cell>
          <cell r="AX44">
            <v>1.5940492035464188E-3</v>
          </cell>
        </row>
        <row r="45">
          <cell r="A45">
            <v>191</v>
          </cell>
          <cell r="C45" t="str">
            <v>developed</v>
          </cell>
          <cell r="D45">
            <v>5.6179775280898875E-3</v>
          </cell>
          <cell r="F45">
            <v>1.8222491908251319E-3</v>
          </cell>
          <cell r="G45">
            <v>5.5248618784530384E-3</v>
          </cell>
          <cell r="I45">
            <v>1.7932787672759953E-3</v>
          </cell>
          <cell r="J45">
            <v>5.4945054945054949E-3</v>
          </cell>
          <cell r="L45">
            <v>1.7614863494967729E-3</v>
          </cell>
          <cell r="M45">
            <v>5.3191489361702126E-3</v>
          </cell>
          <cell r="O45">
            <v>1.7412721165164561E-3</v>
          </cell>
          <cell r="P45">
            <v>5.3191489361702126E-3</v>
          </cell>
          <cell r="R45">
            <v>1.7292600542931932E-3</v>
          </cell>
          <cell r="S45">
            <v>5.2910052910052907E-3</v>
          </cell>
          <cell r="U45">
            <v>1.7171152940147459E-3</v>
          </cell>
          <cell r="V45">
            <v>5.2910052910052907E-3</v>
          </cell>
          <cell r="W45">
            <v>8639</v>
          </cell>
          <cell r="X45">
            <v>1.7169441058077985E-3</v>
          </cell>
          <cell r="Y45">
            <v>5.2910052910052907E-3</v>
          </cell>
          <cell r="Z45">
            <v>8639</v>
          </cell>
          <cell r="AA45">
            <v>1.7169441058077985E-3</v>
          </cell>
          <cell r="AB45">
            <v>5.2910052910052907E-3</v>
          </cell>
          <cell r="AC45">
            <v>8640</v>
          </cell>
          <cell r="AD45">
            <v>1.7162229349756103E-3</v>
          </cell>
          <cell r="AF45">
            <v>5.263157894736842E-3</v>
          </cell>
          <cell r="AG45">
            <v>8632</v>
          </cell>
          <cell r="AH45">
            <v>1.7276376796336896E-3</v>
          </cell>
          <cell r="AJ45">
            <v>5.263157894736842E-3</v>
          </cell>
          <cell r="AK45">
            <v>8633</v>
          </cell>
          <cell r="AL45">
            <v>1.7261705287724414E-3</v>
          </cell>
          <cell r="AN45">
            <v>5.263157894736842E-3</v>
          </cell>
          <cell r="AP45">
            <v>1.7300878571199537E-3</v>
          </cell>
          <cell r="AR45">
            <v>5.263157894736842E-3</v>
          </cell>
          <cell r="AT45">
            <v>1.729963048165634E-3</v>
          </cell>
          <cell r="AV45">
            <v>5.235602094240838E-3</v>
          </cell>
          <cell r="AX45">
            <v>1.7282891440160142E-3</v>
          </cell>
        </row>
        <row r="46">
          <cell r="A46">
            <v>196</v>
          </cell>
          <cell r="C46" t="str">
            <v>developed</v>
          </cell>
          <cell r="D46">
            <v>5.6179775280898875E-3</v>
          </cell>
          <cell r="F46">
            <v>7.6888545708745629E-4</v>
          </cell>
          <cell r="G46">
            <v>5.5248618784530384E-3</v>
          </cell>
          <cell r="I46">
            <v>7.5666158701263473E-4</v>
          </cell>
          <cell r="J46">
            <v>5.4945054945054949E-3</v>
          </cell>
          <cell r="L46">
            <v>2.5196344091750816E-3</v>
          </cell>
          <cell r="M46">
            <v>5.3191489361702126E-3</v>
          </cell>
          <cell r="O46">
            <v>9.2042636370885807E-4</v>
          </cell>
          <cell r="P46">
            <v>5.3191489361702126E-3</v>
          </cell>
          <cell r="R46">
            <v>9.0020944752877371E-4</v>
          </cell>
          <cell r="S46">
            <v>5.2910052910052907E-3</v>
          </cell>
          <cell r="U46">
            <v>8.9493552369233464E-4</v>
          </cell>
          <cell r="V46">
            <v>5.2910052910052907E-3</v>
          </cell>
          <cell r="W46">
            <v>4503</v>
          </cell>
          <cell r="X46">
            <v>8.9494146411072078E-4</v>
          </cell>
          <cell r="Y46">
            <v>5.2910052910052907E-3</v>
          </cell>
          <cell r="Z46">
            <v>4503</v>
          </cell>
          <cell r="AA46">
            <v>8.9494146411072078E-4</v>
          </cell>
          <cell r="AB46">
            <v>5.2910052910052907E-3</v>
          </cell>
          <cell r="AC46">
            <v>4504</v>
          </cell>
          <cell r="AD46">
            <v>8.9466065962154502E-4</v>
          </cell>
          <cell r="AF46">
            <v>5.263157894736842E-3</v>
          </cell>
          <cell r="AG46">
            <v>4496</v>
          </cell>
          <cell r="AH46">
            <v>8.9984464870633324E-4</v>
          </cell>
          <cell r="AJ46">
            <v>5.263157894736842E-3</v>
          </cell>
          <cell r="AK46">
            <v>4497</v>
          </cell>
          <cell r="AL46">
            <v>8.9917628494030682E-4</v>
          </cell>
          <cell r="AN46">
            <v>5.263157894736842E-3</v>
          </cell>
          <cell r="AP46">
            <v>9.0121685317600287E-4</v>
          </cell>
          <cell r="AR46">
            <v>5.263157894736842E-3</v>
          </cell>
          <cell r="AT46">
            <v>9.0115183917535691E-4</v>
          </cell>
          <cell r="AV46">
            <v>5.235602094240838E-3</v>
          </cell>
          <cell r="AX46">
            <v>8.9960795926639274E-4</v>
          </cell>
        </row>
        <row r="47">
          <cell r="A47">
            <v>203</v>
          </cell>
          <cell r="C47" t="str">
            <v>developed</v>
          </cell>
          <cell r="D47">
            <v>5.6179775280898875E-3</v>
          </cell>
          <cell r="F47">
            <v>3.943924613723811E-3</v>
          </cell>
          <cell r="G47">
            <v>5.5248618784530384E-3</v>
          </cell>
          <cell r="I47">
            <v>3.8812234381213097E-3</v>
          </cell>
          <cell r="J47">
            <v>5.4945054945054949E-3</v>
          </cell>
          <cell r="L47">
            <v>7.4324699596813341E-4</v>
          </cell>
          <cell r="M47">
            <v>5.3191489361702126E-3</v>
          </cell>
          <cell r="O47">
            <v>4.2688739972014276E-3</v>
          </cell>
          <cell r="P47">
            <v>5.3191489361702126E-3</v>
          </cell>
          <cell r="R47">
            <v>4.6614051886621315E-3</v>
          </cell>
          <cell r="S47">
            <v>5.2910052910052907E-3</v>
          </cell>
          <cell r="U47">
            <v>4.6249599942749572E-3</v>
          </cell>
          <cell r="V47">
            <v>5.2910052910052907E-3</v>
          </cell>
          <cell r="W47">
            <v>23267</v>
          </cell>
          <cell r="X47">
            <v>4.6241623463167091E-3</v>
          </cell>
          <cell r="Y47">
            <v>5.2910052910052907E-3</v>
          </cell>
          <cell r="Z47">
            <v>23267</v>
          </cell>
          <cell r="AA47">
            <v>4.6241623463167091E-3</v>
          </cell>
          <cell r="AB47">
            <v>5.2910052910052907E-3</v>
          </cell>
          <cell r="AC47">
            <v>23268</v>
          </cell>
          <cell r="AD47">
            <v>4.6218837096079282E-3</v>
          </cell>
          <cell r="AF47">
            <v>5.263157894736842E-3</v>
          </cell>
          <cell r="AG47">
            <v>23260</v>
          </cell>
          <cell r="AH47">
            <v>4.655335082052783E-3</v>
          </cell>
          <cell r="AJ47">
            <v>5.263157894736842E-3</v>
          </cell>
          <cell r="AK47">
            <v>23261</v>
          </cell>
          <cell r="AL47">
            <v>4.6510428205462483E-3</v>
          </cell>
          <cell r="AN47">
            <v>5.263157894736842E-3</v>
          </cell>
          <cell r="AP47">
            <v>4.6615977811267518E-3</v>
          </cell>
          <cell r="AR47">
            <v>5.263157894736842E-3</v>
          </cell>
          <cell r="AT47">
            <v>4.6612614923411113E-3</v>
          </cell>
          <cell r="AV47">
            <v>5.235602094240838E-3</v>
          </cell>
          <cell r="AX47">
            <v>4.6591277248954786E-3</v>
          </cell>
        </row>
        <row r="48">
          <cell r="A48">
            <v>180</v>
          </cell>
          <cell r="C48" t="str">
            <v>developing</v>
          </cell>
          <cell r="D48">
            <v>0</v>
          </cell>
          <cell r="F48">
            <v>0</v>
          </cell>
          <cell r="G48">
            <v>5.5248618784530384E-3</v>
          </cell>
          <cell r="I48">
            <v>2.5651103618046793E-3</v>
          </cell>
          <cell r="J48">
            <v>5.4945054945054949E-3</v>
          </cell>
          <cell r="L48">
            <v>3.8124145728790707E-3</v>
          </cell>
          <cell r="M48">
            <v>5.3191489361702126E-3</v>
          </cell>
          <cell r="O48">
            <v>2.4073910237005823E-3</v>
          </cell>
          <cell r="P48">
            <v>5.3191489361702126E-3</v>
          </cell>
          <cell r="R48">
            <v>2.4280198258552739E-3</v>
          </cell>
          <cell r="S48">
            <v>5.2910052910052907E-3</v>
          </cell>
          <cell r="U48">
            <v>2.4100840269315558E-3</v>
          </cell>
          <cell r="V48">
            <v>5.2910052910052907E-3</v>
          </cell>
          <cell r="W48">
            <v>12125</v>
          </cell>
          <cell r="X48">
            <v>2.4097635470447455E-3</v>
          </cell>
          <cell r="Y48">
            <v>5.2910052910052907E-3</v>
          </cell>
          <cell r="Z48">
            <v>12125</v>
          </cell>
          <cell r="AA48">
            <v>2.4097635470447455E-3</v>
          </cell>
          <cell r="AB48">
            <v>5.2910052910052907E-3</v>
          </cell>
          <cell r="AC48">
            <v>12126</v>
          </cell>
          <cell r="AD48">
            <v>2.4086712163789645E-3</v>
          </cell>
          <cell r="AF48">
            <v>5.263157894736842E-3</v>
          </cell>
          <cell r="AG48">
            <v>12118</v>
          </cell>
          <cell r="AH48">
            <v>2.4253375117934488E-3</v>
          </cell>
          <cell r="AJ48">
            <v>5.263157894736842E-3</v>
          </cell>
          <cell r="AK48">
            <v>12119</v>
          </cell>
          <cell r="AL48">
            <v>2.4231971085593904E-3</v>
          </cell>
          <cell r="AN48">
            <v>5.263157894736842E-3</v>
          </cell>
          <cell r="AP48">
            <v>2.4286962516433131E-3</v>
          </cell>
          <cell r="AR48">
            <v>5.263157894736842E-3</v>
          </cell>
          <cell r="AT48">
            <v>2.4285210449113076E-3</v>
          </cell>
          <cell r="AV48">
            <v>5.235602094240838E-3</v>
          </cell>
          <cell r="AX48">
            <v>2.4267375506981177E-3</v>
          </cell>
        </row>
        <row r="49">
          <cell r="A49">
            <v>208</v>
          </cell>
          <cell r="C49" t="str">
            <v>developed</v>
          </cell>
          <cell r="D49">
            <v>5.6179775280898875E-3</v>
          </cell>
          <cell r="F49">
            <v>7.7906875171959876E-3</v>
          </cell>
          <cell r="G49">
            <v>5.5248618784530384E-3</v>
          </cell>
          <cell r="I49">
            <v>7.6668298591717633E-3</v>
          </cell>
          <cell r="J49">
            <v>5.4945054945054949E-3</v>
          </cell>
          <cell r="L49">
            <v>7.5309072896455219E-3</v>
          </cell>
          <cell r="M49">
            <v>5.3191489361702126E-3</v>
          </cell>
          <cell r="O49">
            <v>7.7966460774165853E-3</v>
          </cell>
          <cell r="P49">
            <v>5.3191489361702126E-3</v>
          </cell>
          <cell r="R49">
            <v>7.1854393376895908E-3</v>
          </cell>
          <cell r="S49">
            <v>5.2910052910052907E-3</v>
          </cell>
          <cell r="U49">
            <v>7.1280759681385461E-3</v>
          </cell>
          <cell r="V49">
            <v>5.2910052910052907E-3</v>
          </cell>
          <cell r="W49">
            <v>35859</v>
          </cell>
          <cell r="X49">
            <v>7.1267390543074249E-3</v>
          </cell>
          <cell r="Y49">
            <v>5.2910052910052907E-3</v>
          </cell>
          <cell r="Z49">
            <v>35859</v>
          </cell>
          <cell r="AA49">
            <v>7.1267390543074249E-3</v>
          </cell>
          <cell r="AB49">
            <v>5.2910052910052907E-3</v>
          </cell>
          <cell r="AC49">
            <v>35860</v>
          </cell>
          <cell r="AD49">
            <v>7.1231197278038647E-3</v>
          </cell>
          <cell r="AF49">
            <v>5.263157894736842E-3</v>
          </cell>
          <cell r="AG49">
            <v>35852</v>
          </cell>
          <cell r="AH49">
            <v>7.1755405572552179E-3</v>
          </cell>
          <cell r="AJ49">
            <v>5.263157894736842E-3</v>
          </cell>
          <cell r="AK49">
            <v>35853</v>
          </cell>
          <cell r="AL49">
            <v>7.1688163984800586E-3</v>
          </cell>
          <cell r="AN49">
            <v>5.263157894736842E-3</v>
          </cell>
          <cell r="AP49">
            <v>7.1850851316253564E-3</v>
          </cell>
          <cell r="AR49">
            <v>5.263157894736842E-3</v>
          </cell>
          <cell r="AT49">
            <v>7.1845667978550302E-3</v>
          </cell>
          <cell r="AV49">
            <v>5.235602094240838E-3</v>
          </cell>
          <cell r="AX49">
            <v>7.1820371732434557E-3</v>
          </cell>
        </row>
        <row r="50">
          <cell r="A50">
            <v>262</v>
          </cell>
          <cell r="C50" t="str">
            <v>developing</v>
          </cell>
          <cell r="D50">
            <v>5.6179775280898875E-3</v>
          </cell>
          <cell r="F50">
            <v>1.9105355525441653E-4</v>
          </cell>
          <cell r="G50">
            <v>5.5248618784530384E-3</v>
          </cell>
          <cell r="I50">
            <v>1.880161537595186E-4</v>
          </cell>
          <cell r="J50">
            <v>5.4945054945054949E-3</v>
          </cell>
          <cell r="L50">
            <v>1.8468288052914128E-4</v>
          </cell>
          <cell r="M50">
            <v>5.3191489361702126E-3</v>
          </cell>
          <cell r="O50">
            <v>3.5587174493398522E-4</v>
          </cell>
          <cell r="P50">
            <v>5.3191489361702126E-3</v>
          </cell>
          <cell r="R50">
            <v>3.5499241406667964E-4</v>
          </cell>
          <cell r="S50">
            <v>5.2910052910052907E-3</v>
          </cell>
          <cell r="U50">
            <v>3.5423702870274106E-4</v>
          </cell>
          <cell r="V50">
            <v>5.2910052910052907E-3</v>
          </cell>
          <cell r="W50">
            <v>1783</v>
          </cell>
          <cell r="X50">
            <v>3.5435945603140464E-4</v>
          </cell>
          <cell r="Y50">
            <v>5.2910052910052907E-3</v>
          </cell>
          <cell r="Z50">
            <v>1783</v>
          </cell>
          <cell r="AA50">
            <v>3.5435945603140464E-4</v>
          </cell>
          <cell r="AB50">
            <v>5.2910052910052907E-3</v>
          </cell>
          <cell r="AC50">
            <v>1784</v>
          </cell>
          <cell r="AD50">
            <v>3.5436825416626028E-4</v>
          </cell>
          <cell r="AF50">
            <v>5.263157894736842E-3</v>
          </cell>
          <cell r="AG50">
            <v>1776</v>
          </cell>
          <cell r="AH50">
            <v>3.5545464770961918E-4</v>
          </cell>
          <cell r="AJ50">
            <v>5.263157894736842E-3</v>
          </cell>
          <cell r="AK50">
            <v>1777</v>
          </cell>
          <cell r="AL50">
            <v>3.553115984742996E-4</v>
          </cell>
          <cell r="AN50">
            <v>5.263157894736842E-3</v>
          </cell>
          <cell r="AP50">
            <v>3.5611793375444896E-4</v>
          </cell>
          <cell r="AR50">
            <v>5.263157894736842E-3</v>
          </cell>
          <cell r="AT50">
            <v>3.5609224332101608E-4</v>
          </cell>
          <cell r="AV50">
            <v>5.235602094240838E-3</v>
          </cell>
          <cell r="AX50">
            <v>3.5463387258385638E-4</v>
          </cell>
        </row>
        <row r="51">
          <cell r="A51">
            <v>212</v>
          </cell>
          <cell r="C51" t="str">
            <v>developing</v>
          </cell>
          <cell r="D51">
            <v>5.6179775280898875E-3</v>
          </cell>
          <cell r="F51">
            <v>1.5508503751703249E-4</v>
          </cell>
          <cell r="G51">
            <v>5.5248618784530384E-3</v>
          </cell>
          <cell r="I51">
            <v>1.5261946955540386E-4</v>
          </cell>
          <cell r="J51">
            <v>5.4945054945054949E-3</v>
          </cell>
          <cell r="L51">
            <v>1.499137318720658E-4</v>
          </cell>
          <cell r="M51">
            <v>5.3191489361702126E-3</v>
          </cell>
          <cell r="O51">
            <v>3.2532311131088946E-4</v>
          </cell>
          <cell r="P51">
            <v>5.3191489361702126E-3</v>
          </cell>
          <cell r="R51">
            <v>3.1430158399579542E-4</v>
          </cell>
          <cell r="S51">
            <v>5.2910052910052907E-3</v>
          </cell>
          <cell r="U51">
            <v>3.1388342778991476E-4</v>
          </cell>
          <cell r="V51">
            <v>5.2910052910052907E-3</v>
          </cell>
          <cell r="W51">
            <v>1580</v>
          </cell>
          <cell r="X51">
            <v>3.140145488107792E-4</v>
          </cell>
          <cell r="Y51">
            <v>5.2910052910052907E-3</v>
          </cell>
          <cell r="Z51">
            <v>1580</v>
          </cell>
          <cell r="AA51">
            <v>3.140145488107792E-4</v>
          </cell>
          <cell r="AB51">
            <v>5.2910052910052907E-3</v>
          </cell>
          <cell r="AC51">
            <v>1581</v>
          </cell>
          <cell r="AD51">
            <v>3.1404496067088424E-4</v>
          </cell>
          <cell r="AF51">
            <v>5.263157894736842E-3</v>
          </cell>
          <cell r="AG51">
            <v>1573</v>
          </cell>
          <cell r="AH51">
            <v>3.1482554101758498E-4</v>
          </cell>
          <cell r="AJ51">
            <v>5.263157894736842E-3</v>
          </cell>
          <cell r="AK51">
            <v>1574</v>
          </cell>
          <cell r="AL51">
            <v>3.1472169724172628E-4</v>
          </cell>
          <cell r="AN51">
            <v>5.263157894736842E-3</v>
          </cell>
          <cell r="AP51">
            <v>3.1543591881232563E-4</v>
          </cell>
          <cell r="AR51">
            <v>5.263157894736842E-3</v>
          </cell>
          <cell r="AT51">
            <v>3.1541316318923986E-4</v>
          </cell>
          <cell r="AV51">
            <v>5.235602094240838E-3</v>
          </cell>
          <cell r="AX51">
            <v>3.1396117420277002E-4</v>
          </cell>
        </row>
        <row r="52">
          <cell r="A52">
            <v>214</v>
          </cell>
          <cell r="C52" t="str">
            <v>developing</v>
          </cell>
          <cell r="D52">
            <v>5.6179775280898875E-3</v>
          </cell>
          <cell r="F52">
            <v>1.1393144774218141E-3</v>
          </cell>
          <cell r="G52">
            <v>5.5248618784530384E-3</v>
          </cell>
          <cell r="I52">
            <v>1.1212014645952712E-3</v>
          </cell>
          <cell r="J52">
            <v>5.4945054945054949E-3</v>
          </cell>
          <cell r="L52">
            <v>1.1013240723974954E-3</v>
          </cell>
          <cell r="M52">
            <v>5.3191489361702126E-3</v>
          </cell>
          <cell r="O52">
            <v>1.161244813179236E-3</v>
          </cell>
          <cell r="P52">
            <v>5.3191489361702126E-3</v>
          </cell>
          <cell r="R52">
            <v>1.2481862012384043E-3</v>
          </cell>
          <cell r="S52">
            <v>5.2910052910052907E-3</v>
          </cell>
          <cell r="U52">
            <v>1.2400283866709869E-3</v>
          </cell>
          <cell r="V52">
            <v>5.2910052910052907E-3</v>
          </cell>
          <cell r="W52">
            <v>6239</v>
          </cell>
          <cell r="X52">
            <v>1.2399599810319314E-3</v>
          </cell>
          <cell r="Y52">
            <v>5.2910052910052907E-3</v>
          </cell>
          <cell r="Z52">
            <v>6239</v>
          </cell>
          <cell r="AA52">
            <v>1.2399599810319314E-3</v>
          </cell>
          <cell r="AB52">
            <v>5.2910052910052907E-3</v>
          </cell>
          <cell r="AC52">
            <v>6240</v>
          </cell>
          <cell r="AD52">
            <v>1.2394943419268298E-3</v>
          </cell>
          <cell r="AF52">
            <v>5.263157894736842E-3</v>
          </cell>
          <cell r="AG52">
            <v>6232</v>
          </cell>
          <cell r="AH52">
            <v>1.2472935611071772E-3</v>
          </cell>
          <cell r="AJ52">
            <v>5.263157894736842E-3</v>
          </cell>
          <cell r="AK52">
            <v>6233</v>
          </cell>
          <cell r="AL52">
            <v>1.246289923067141E-3</v>
          </cell>
          <cell r="AN52">
            <v>5.263157894736842E-3</v>
          </cell>
          <cell r="AP52">
            <v>1.2491182223362297E-3</v>
          </cell>
          <cell r="AR52">
            <v>5.263157894736842E-3</v>
          </cell>
          <cell r="AT52">
            <v>1.2490281106470979E-3</v>
          </cell>
          <cell r="AV52">
            <v>5.235602094240838E-3</v>
          </cell>
          <cell r="AX52">
            <v>1.2474296557667174E-3</v>
          </cell>
        </row>
        <row r="53">
          <cell r="A53">
            <v>218</v>
          </cell>
          <cell r="C53" t="str">
            <v>developing</v>
          </cell>
          <cell r="D53">
            <v>5.6179775280898875E-3</v>
          </cell>
          <cell r="F53">
            <v>1.5288955656423114E-3</v>
          </cell>
          <cell r="G53">
            <v>5.5248618784530384E-3</v>
          </cell>
          <cell r="I53">
            <v>1.504588927273605E-3</v>
          </cell>
          <cell r="J53">
            <v>5.4945054945054949E-3</v>
          </cell>
          <cell r="L53">
            <v>1.4779145916182872E-3</v>
          </cell>
          <cell r="M53">
            <v>5.3191489361702126E-3</v>
          </cell>
          <cell r="O53">
            <v>1.6726368747398902E-3</v>
          </cell>
          <cell r="P53">
            <v>5.3191489361702126E-3</v>
          </cell>
          <cell r="R53">
            <v>9.8840632058881835E-4</v>
          </cell>
          <cell r="S53">
            <v>5.2910052910052907E-3</v>
          </cell>
          <cell r="U53">
            <v>1.6779544103702792E-3</v>
          </cell>
          <cell r="V53">
            <v>5.2910052910052907E-3</v>
          </cell>
          <cell r="W53">
            <v>8442</v>
          </cell>
          <cell r="X53">
            <v>1.6777916588991127E-3</v>
          </cell>
          <cell r="Y53">
            <v>5.2910052910052907E-3</v>
          </cell>
          <cell r="Z53">
            <v>8442</v>
          </cell>
          <cell r="AA53">
            <v>1.6777916588991127E-3</v>
          </cell>
          <cell r="AB53">
            <v>5.2910052910052907E-3</v>
          </cell>
          <cell r="AC53">
            <v>8443</v>
          </cell>
          <cell r="AD53">
            <v>1.6770914629628563E-3</v>
          </cell>
          <cell r="AF53">
            <v>5.263157894736842E-3</v>
          </cell>
          <cell r="AG53">
            <v>8435</v>
          </cell>
          <cell r="AH53">
            <v>1.6882094332379717E-3</v>
          </cell>
          <cell r="AJ53">
            <v>5.263157894736842E-3</v>
          </cell>
          <cell r="AK53">
            <v>8436</v>
          </cell>
          <cell r="AL53">
            <v>1.6867803290541313E-3</v>
          </cell>
          <cell r="AN53">
            <v>5.263157894736842E-3</v>
          </cell>
          <cell r="AP53">
            <v>1.6906082662647899E-3</v>
          </cell>
          <cell r="AR53">
            <v>5.263157894736842E-3</v>
          </cell>
          <cell r="AT53">
            <v>1.6904863053776541E-3</v>
          </cell>
          <cell r="AV53">
            <v>5.235602094240838E-3</v>
          </cell>
          <cell r="AX53">
            <v>1.688818594355551E-3</v>
          </cell>
        </row>
        <row r="54">
          <cell r="A54">
            <v>818</v>
          </cell>
          <cell r="C54" t="str">
            <v>developing</v>
          </cell>
          <cell r="D54">
            <v>5.6179775280898875E-3</v>
          </cell>
          <cell r="F54">
            <v>4.5250263808057044E-3</v>
          </cell>
          <cell r="G54">
            <v>5.5248618784530384E-3</v>
          </cell>
          <cell r="I54">
            <v>4.4530867517566181E-3</v>
          </cell>
          <cell r="J54">
            <v>5.4945054945054949E-3</v>
          </cell>
          <cell r="L54">
            <v>4.3741395200141602E-3</v>
          </cell>
          <cell r="M54">
            <v>5.3191489361702126E-3</v>
          </cell>
          <cell r="O54">
            <v>4.0367837287662196E-3</v>
          </cell>
          <cell r="P54">
            <v>5.3191489361702126E-3</v>
          </cell>
          <cell r="R54">
            <v>4.3745649037782138E-3</v>
          </cell>
          <cell r="S54">
            <v>5.2910052910052907E-3</v>
          </cell>
          <cell r="U54">
            <v>4.340496925771241E-3</v>
          </cell>
          <cell r="V54">
            <v>5.2910052910052907E-3</v>
          </cell>
          <cell r="W54">
            <v>21836</v>
          </cell>
          <cell r="X54">
            <v>4.3397605619190979E-3</v>
          </cell>
          <cell r="Y54">
            <v>5.2910052910052907E-3</v>
          </cell>
          <cell r="Z54">
            <v>21836</v>
          </cell>
          <cell r="AA54">
            <v>4.3397605619190979E-3</v>
          </cell>
          <cell r="AB54">
            <v>5.2910052910052907E-3</v>
          </cell>
          <cell r="AC54">
            <v>21837</v>
          </cell>
          <cell r="AD54">
            <v>4.3376342860025931E-3</v>
          </cell>
          <cell r="AF54">
            <v>5.263157894736842E-3</v>
          </cell>
          <cell r="AG54">
            <v>21829</v>
          </cell>
          <cell r="AH54">
            <v>4.3689299013813495E-3</v>
          </cell>
          <cell r="AJ54">
            <v>5.263157894736842E-3</v>
          </cell>
          <cell r="AK54">
            <v>21830</v>
          </cell>
          <cell r="AL54">
            <v>4.3649140093944628E-3</v>
          </cell>
          <cell r="AN54">
            <v>5.263157894736842E-3</v>
          </cell>
          <cell r="AP54">
            <v>4.3748196363869564E-3</v>
          </cell>
          <cell r="AR54">
            <v>5.263157894736842E-3</v>
          </cell>
          <cell r="AT54">
            <v>4.3745040358456836E-3</v>
          </cell>
          <cell r="AV54">
            <v>5.235602094240838E-3</v>
          </cell>
          <cell r="AX54">
            <v>4.3724152550268349E-3</v>
          </cell>
        </row>
        <row r="55">
          <cell r="A55">
            <v>222</v>
          </cell>
          <cell r="C55" t="str">
            <v>developing</v>
          </cell>
          <cell r="D55">
            <v>5.6179775280898875E-3</v>
          </cell>
          <cell r="F55">
            <v>9.1696364049980361E-4</v>
          </cell>
          <cell r="G55">
            <v>5.5248618784530384E-3</v>
          </cell>
          <cell r="I55">
            <v>9.0238559860619804E-4</v>
          </cell>
          <cell r="J55">
            <v>5.4945054945054949E-3</v>
          </cell>
          <cell r="L55">
            <v>8.8638751706284684E-4</v>
          </cell>
          <cell r="M55">
            <v>5.3191489361702126E-3</v>
          </cell>
          <cell r="O55">
            <v>9.7239871441828058E-4</v>
          </cell>
          <cell r="P55">
            <v>5.3191489361702126E-3</v>
          </cell>
          <cell r="R55">
            <v>8.6693517269248411E-4</v>
          </cell>
          <cell r="S55">
            <v>5.2910052910052907E-3</v>
          </cell>
          <cell r="U55">
            <v>8.619370126010579E-4</v>
          </cell>
          <cell r="V55">
            <v>5.2910052910052907E-3</v>
          </cell>
          <cell r="W55">
            <v>4337</v>
          </cell>
          <cell r="X55">
            <v>8.619500621470566E-4</v>
          </cell>
          <cell r="Y55">
            <v>5.2910052910052907E-3</v>
          </cell>
          <cell r="Z55">
            <v>4337</v>
          </cell>
          <cell r="AA55">
            <v>8.619500621470566E-4</v>
          </cell>
          <cell r="AB55">
            <v>5.2910052910052907E-3</v>
          </cell>
          <cell r="AC55">
            <v>4338</v>
          </cell>
          <cell r="AD55">
            <v>8.6168693193567107E-4</v>
          </cell>
          <cell r="AF55">
            <v>5.263157894736842E-3</v>
          </cell>
          <cell r="AG55">
            <v>4330</v>
          </cell>
          <cell r="AH55">
            <v>8.6662084717491607E-4</v>
          </cell>
          <cell r="AJ55">
            <v>5.263157894736842E-3</v>
          </cell>
          <cell r="AK55">
            <v>4331</v>
          </cell>
          <cell r="AL55">
            <v>8.6598454304569021E-4</v>
          </cell>
          <cell r="AN55">
            <v>5.263157894736842E-3</v>
          </cell>
          <cell r="AP55">
            <v>8.6794978677012856E-4</v>
          </cell>
          <cell r="AR55">
            <v>5.263157894736842E-3</v>
          </cell>
          <cell r="AT55">
            <v>8.6788717266365813E-4</v>
          </cell>
          <cell r="AV55">
            <v>5.235602094240838E-3</v>
          </cell>
          <cell r="AX55">
            <v>8.6634851132914967E-4</v>
          </cell>
        </row>
        <row r="56">
          <cell r="A56">
            <v>226</v>
          </cell>
          <cell r="C56" t="str">
            <v>developing</v>
          </cell>
          <cell r="D56">
            <v>5.6179775280898875E-3</v>
          </cell>
          <cell r="F56">
            <v>2.690631976199118E-4</v>
          </cell>
          <cell r="G56">
            <v>5.5248618784530384E-3</v>
          </cell>
          <cell r="I56">
            <v>2.6478558573467655E-4</v>
          </cell>
          <cell r="J56">
            <v>5.4945054945054949E-3</v>
          </cell>
          <cell r="L56">
            <v>2.60091293850331E-4</v>
          </cell>
          <cell r="M56">
            <v>5.3191489361702126E-3</v>
          </cell>
          <cell r="O56">
            <v>5.0028346751589223E-4</v>
          </cell>
          <cell r="P56">
            <v>5.3191489361702126E-3</v>
          </cell>
          <cell r="R56">
            <v>6.0695484460412529E-4</v>
          </cell>
          <cell r="S56">
            <v>5.2910052910052907E-3</v>
          </cell>
          <cell r="U56">
            <v>6.0411129642403479E-4</v>
          </cell>
          <cell r="V56">
            <v>5.2910052910052907E-3</v>
          </cell>
          <cell r="W56">
            <v>3040</v>
          </cell>
          <cell r="X56">
            <v>6.0417989138276506E-4</v>
          </cell>
          <cell r="Y56">
            <v>5.2910052910052907E-3</v>
          </cell>
          <cell r="Z56">
            <v>3040</v>
          </cell>
          <cell r="AA56">
            <v>6.0417989138276506E-4</v>
          </cell>
          <cell r="AB56">
            <v>5.2910052910052907E-3</v>
          </cell>
          <cell r="AC56">
            <v>3041</v>
          </cell>
          <cell r="AD56">
            <v>6.0405485477555917E-4</v>
          </cell>
          <cell r="AF56">
            <v>5.263157894736842E-3</v>
          </cell>
          <cell r="AG56">
            <v>3033</v>
          </cell>
          <cell r="AH56">
            <v>6.0703487978788003E-4</v>
          </cell>
          <cell r="AJ56">
            <v>5.263157894736842E-3</v>
          </cell>
          <cell r="AK56">
            <v>3034</v>
          </cell>
          <cell r="AL56">
            <v>6.0664906571245079E-4</v>
          </cell>
          <cell r="AN56">
            <v>5.263157894736842E-3</v>
          </cell>
          <cell r="AP56">
            <v>6.0802577997242442E-4</v>
          </cell>
          <cell r="AR56">
            <v>5.263157894736842E-3</v>
          </cell>
          <cell r="AT56">
            <v>6.0798191684634934E-4</v>
          </cell>
          <cell r="AV56">
            <v>5.235602094240838E-3</v>
          </cell>
          <cell r="AX56">
            <v>6.0648402955442555E-4</v>
          </cell>
        </row>
        <row r="57">
          <cell r="A57">
            <v>232</v>
          </cell>
          <cell r="C57" t="str">
            <v>developing</v>
          </cell>
          <cell r="D57">
            <v>5.6179775280898875E-3</v>
          </cell>
          <cell r="F57">
            <v>1.9105355525441653E-4</v>
          </cell>
          <cell r="G57">
            <v>5.5248618784530384E-3</v>
          </cell>
          <cell r="I57">
            <v>1.880161537595186E-4</v>
          </cell>
          <cell r="J57">
            <v>5.4945054945054949E-3</v>
          </cell>
          <cell r="L57">
            <v>1.8468288052914128E-4</v>
          </cell>
          <cell r="M57">
            <v>5.3191489361702126E-3</v>
          </cell>
          <cell r="O57">
            <v>3.5587174493398522E-4</v>
          </cell>
          <cell r="P57">
            <v>5.3191489361702126E-3</v>
          </cell>
          <cell r="R57">
            <v>3.2312127130179987E-4</v>
          </cell>
          <cell r="S57">
            <v>5.2910052910052907E-3</v>
          </cell>
          <cell r="U57">
            <v>3.2263002109121701E-4</v>
          </cell>
          <cell r="V57">
            <v>5.2910052910052907E-3</v>
          </cell>
          <cell r="W57">
            <v>1624</v>
          </cell>
          <cell r="X57">
            <v>3.2275925776500345E-4</v>
          </cell>
          <cell r="Y57">
            <v>5.2910052910052907E-3</v>
          </cell>
          <cell r="Z57">
            <v>1624</v>
          </cell>
          <cell r="AA57">
            <v>3.2275925776500345E-4</v>
          </cell>
          <cell r="AB57">
            <v>5.2910052910052907E-3</v>
          </cell>
          <cell r="AC57">
            <v>1625</v>
          </cell>
          <cell r="AD57">
            <v>3.2278498487677855E-4</v>
          </cell>
          <cell r="AF57">
            <v>5.263157894736842E-3</v>
          </cell>
          <cell r="AG57">
            <v>1617</v>
          </cell>
          <cell r="AH57">
            <v>3.236318498572377E-4</v>
          </cell>
          <cell r="AJ57">
            <v>5.263157894736842E-3</v>
          </cell>
          <cell r="AK57">
            <v>1618</v>
          </cell>
          <cell r="AL57">
            <v>3.2351950834632345E-4</v>
          </cell>
          <cell r="AN57">
            <v>5.263157894736842E-3</v>
          </cell>
          <cell r="AP57">
            <v>3.2425369545002725E-4</v>
          </cell>
          <cell r="AR57">
            <v>5.263157894736842E-3</v>
          </cell>
          <cell r="AT57">
            <v>3.2423030371041305E-4</v>
          </cell>
          <cell r="AV57">
            <v>5.235602094240838E-3</v>
          </cell>
          <cell r="AX57">
            <v>3.2277693148734048E-4</v>
          </cell>
        </row>
        <row r="58">
          <cell r="A58">
            <v>233</v>
          </cell>
          <cell r="C58" t="str">
            <v>developed</v>
          </cell>
          <cell r="D58">
            <v>5.6179775280898875E-3</v>
          </cell>
          <cell r="F58">
            <v>4.2134549349507022E-4</v>
          </cell>
          <cell r="G58">
            <v>5.5248618784530384E-3</v>
          </cell>
          <cell r="I58">
            <v>4.1464687210534423E-4</v>
          </cell>
          <cell r="J58">
            <v>5.4945054945054949E-3</v>
          </cell>
          <cell r="L58">
            <v>4.0729574141145584E-4</v>
          </cell>
          <cell r="M58">
            <v>5.3191489361702126E-3</v>
          </cell>
          <cell r="O58">
            <v>6.6532543618092886E-4</v>
          </cell>
          <cell r="P58">
            <v>5.3191489361702126E-3</v>
          </cell>
          <cell r="R58">
            <v>7.795400893875308E-4</v>
          </cell>
          <cell r="S58">
            <v>5.2910052910052907E-3</v>
          </cell>
          <cell r="U58">
            <v>7.7526622443360835E-4</v>
          </cell>
          <cell r="V58">
            <v>5.2910052910052907E-3</v>
          </cell>
          <cell r="W58">
            <v>3901</v>
          </cell>
          <cell r="X58">
            <v>7.7529794614610741E-4</v>
          </cell>
          <cell r="Y58">
            <v>5.2910052910052907E-3</v>
          </cell>
          <cell r="Z58">
            <v>3901</v>
          </cell>
          <cell r="AA58">
            <v>7.7529794614610741E-4</v>
          </cell>
          <cell r="AB58">
            <v>5.2910052910052907E-3</v>
          </cell>
          <cell r="AC58">
            <v>3902</v>
          </cell>
          <cell r="AD58">
            <v>7.7508123753180927E-4</v>
          </cell>
          <cell r="AF58">
            <v>5.263157894736842E-3</v>
          </cell>
          <cell r="AG58">
            <v>3894</v>
          </cell>
          <cell r="AH58">
            <v>7.7935833230926633E-4</v>
          </cell>
          <cell r="AJ58">
            <v>5.263157894736842E-3</v>
          </cell>
          <cell r="AK58">
            <v>3895</v>
          </cell>
          <cell r="AL58">
            <v>7.7880623300922731E-4</v>
          </cell>
          <cell r="AN58">
            <v>5.263157894736842E-3</v>
          </cell>
          <cell r="AP58">
            <v>7.8057363645108542E-4</v>
          </cell>
          <cell r="AR58">
            <v>5.263157894736842E-3</v>
          </cell>
          <cell r="AT58">
            <v>7.805173256811241E-4</v>
          </cell>
          <cell r="AV58">
            <v>5.235602094240838E-3</v>
          </cell>
          <cell r="AX58">
            <v>7.7899237096386081E-4</v>
          </cell>
        </row>
        <row r="59">
          <cell r="A59">
            <v>748</v>
          </cell>
          <cell r="C59" t="str">
            <v>developing</v>
          </cell>
          <cell r="D59">
            <v>5.6179775280898875E-3</v>
          </cell>
          <cell r="F59">
            <v>3.5361257048311322E-4</v>
          </cell>
          <cell r="G59">
            <v>5.5248618784530384E-3</v>
          </cell>
          <cell r="I59">
            <v>3.4799077847421901E-4</v>
          </cell>
          <cell r="J59">
            <v>5.4945054945054949E-3</v>
          </cell>
          <cell r="L59">
            <v>3.4182137056371629E-4</v>
          </cell>
          <cell r="M59">
            <v>5.3191489361702126E-3</v>
          </cell>
          <cell r="O59">
            <v>4.939356994903139E-4</v>
          </cell>
          <cell r="P59">
            <v>5.3191489361702126E-3</v>
          </cell>
          <cell r="R59">
            <v>4.4860136797359064E-4</v>
          </cell>
          <cell r="S59">
            <v>5.2910052910052907E-3</v>
          </cell>
          <cell r="U59">
            <v>4.4707018942338083E-4</v>
          </cell>
          <cell r="V59">
            <v>5.2910052910052907E-3</v>
          </cell>
          <cell r="W59">
            <v>2250</v>
          </cell>
          <cell r="X59">
            <v>4.4717261697737546E-4</v>
          </cell>
          <cell r="Y59">
            <v>5.2910052910052907E-3</v>
          </cell>
          <cell r="Z59">
            <v>2250</v>
          </cell>
          <cell r="AA59">
            <v>4.4717261697737546E-4</v>
          </cell>
          <cell r="AB59">
            <v>5.2910052910052907E-3</v>
          </cell>
          <cell r="AC59">
            <v>2251</v>
          </cell>
          <cell r="AD59">
            <v>4.4713169289700217E-4</v>
          </cell>
          <cell r="AF59">
            <v>5.263157894736842E-3</v>
          </cell>
          <cell r="AG59">
            <v>2243</v>
          </cell>
          <cell r="AH59">
            <v>4.4892160743956969E-4</v>
          </cell>
          <cell r="AJ59">
            <v>5.263157894736842E-3</v>
          </cell>
          <cell r="AK59">
            <v>2244</v>
          </cell>
          <cell r="AL59">
            <v>4.4868836633445597E-4</v>
          </cell>
          <cell r="AN59">
            <v>5.263157894736842E-3</v>
          </cell>
          <cell r="AP59">
            <v>4.4970660852278194E-4</v>
          </cell>
          <cell r="AR59">
            <v>5.263157894736842E-3</v>
          </cell>
          <cell r="AT59">
            <v>4.4967416657983121E-4</v>
          </cell>
          <cell r="AV59">
            <v>5.235602094240838E-3</v>
          </cell>
          <cell r="AX59">
            <v>4.4820111467236537E-4</v>
          </cell>
        </row>
        <row r="60">
          <cell r="A60">
            <v>231</v>
          </cell>
          <cell r="C60" t="str">
            <v>developing</v>
          </cell>
          <cell r="D60">
            <v>5.6179775280898875E-3</v>
          </cell>
          <cell r="F60">
            <v>7.4132516427569454E-4</v>
          </cell>
          <cell r="G60">
            <v>5.5248618784530384E-3</v>
          </cell>
          <cell r="I60">
            <v>7.2953945236272862E-4</v>
          </cell>
          <cell r="J60">
            <v>5.4945054945054949E-3</v>
          </cell>
          <cell r="L60">
            <v>7.1660570024388072E-4</v>
          </cell>
          <cell r="M60">
            <v>5.3191489361702126E-3</v>
          </cell>
          <cell r="O60">
            <v>8.2322616581718988E-4</v>
          </cell>
          <cell r="P60">
            <v>5.3191489361702126E-3</v>
          </cell>
          <cell r="R60">
            <v>8.9399557692681608E-4</v>
          </cell>
          <cell r="S60">
            <v>5.2910052910052907E-3</v>
          </cell>
          <cell r="U60">
            <v>8.8877315113914442E-4</v>
          </cell>
          <cell r="V60">
            <v>5.2910052910052907E-3</v>
          </cell>
          <cell r="W60">
            <v>4472</v>
          </cell>
          <cell r="X60">
            <v>8.8878041916569915E-4</v>
          </cell>
          <cell r="Y60">
            <v>5.2910052910052907E-3</v>
          </cell>
          <cell r="Z60">
            <v>4472</v>
          </cell>
          <cell r="AA60">
            <v>8.8878041916569915E-4</v>
          </cell>
          <cell r="AB60">
            <v>5.2910052910052907E-3</v>
          </cell>
          <cell r="AC60">
            <v>4473</v>
          </cell>
          <cell r="AD60">
            <v>8.8850291529466493E-4</v>
          </cell>
          <cell r="AF60">
            <v>5.263157894736842E-3</v>
          </cell>
          <cell r="AG60">
            <v>4465</v>
          </cell>
          <cell r="AH60">
            <v>8.9364020384203246E-4</v>
          </cell>
          <cell r="AJ60">
            <v>5.263157894736842E-3</v>
          </cell>
          <cell r="AK60">
            <v>4466</v>
          </cell>
          <cell r="AL60">
            <v>8.9297782711661336E-4</v>
          </cell>
          <cell r="AN60">
            <v>5.263157894736842E-3</v>
          </cell>
          <cell r="AP60">
            <v>8.9500432872671308E-4</v>
          </cell>
          <cell r="AR60">
            <v>5.263157894736842E-3</v>
          </cell>
          <cell r="AT60">
            <v>8.9493976289907581E-4</v>
          </cell>
          <cell r="AV60">
            <v>5.235602094240838E-3</v>
          </cell>
          <cell r="AX60">
            <v>8.9339685754317262E-4</v>
          </cell>
        </row>
        <row r="61">
          <cell r="A61">
            <v>242</v>
          </cell>
          <cell r="C61" t="str">
            <v>developing</v>
          </cell>
          <cell r="D61">
            <v>5.6179775280898875E-3</v>
          </cell>
          <cell r="F61">
            <v>4.4516879745099989E-4</v>
          </cell>
          <cell r="G61">
            <v>5.5248618784530384E-3</v>
          </cell>
          <cell r="I61">
            <v>4.3809142917560206E-4</v>
          </cell>
          <cell r="J61">
            <v>5.4945054945054949E-3</v>
          </cell>
          <cell r="L61">
            <v>4.3032465805445391E-4</v>
          </cell>
          <cell r="M61">
            <v>5.3191489361702126E-3</v>
          </cell>
          <cell r="O61">
            <v>5.7169585780364842E-4</v>
          </cell>
          <cell r="P61">
            <v>5.3191489361702126E-3</v>
          </cell>
          <cell r="R61">
            <v>4.8849040828938359E-4</v>
          </cell>
          <cell r="S61">
            <v>5.2910052910052907E-3</v>
          </cell>
          <cell r="U61">
            <v>4.8662864549063421E-4</v>
          </cell>
          <cell r="V61">
            <v>5.2910052910052907E-3</v>
          </cell>
          <cell r="W61">
            <v>2449</v>
          </cell>
          <cell r="X61">
            <v>4.8672255065670777E-4</v>
          </cell>
          <cell r="Y61">
            <v>5.2910052910052907E-3</v>
          </cell>
          <cell r="Z61">
            <v>2449</v>
          </cell>
          <cell r="AA61">
            <v>4.8672255065670777E-4</v>
          </cell>
          <cell r="AB61">
            <v>5.2910052910052907E-3</v>
          </cell>
          <cell r="AC61">
            <v>2450</v>
          </cell>
          <cell r="AD61">
            <v>4.8666043873729691E-4</v>
          </cell>
          <cell r="AF61">
            <v>5.263157894736842E-3</v>
          </cell>
          <cell r="AG61">
            <v>2442</v>
          </cell>
          <cell r="AH61">
            <v>4.8875014060072641E-4</v>
          </cell>
          <cell r="AJ61">
            <v>5.263157894736842E-3</v>
          </cell>
          <cell r="AK61">
            <v>2443</v>
          </cell>
          <cell r="AL61">
            <v>4.8847846655752046E-4</v>
          </cell>
          <cell r="AN61">
            <v>5.263157894736842E-3</v>
          </cell>
          <cell r="AP61">
            <v>4.8958700740693237E-4</v>
          </cell>
          <cell r="AR61">
            <v>5.263157894736842E-3</v>
          </cell>
          <cell r="AT61">
            <v>4.8955168848240983E-4</v>
          </cell>
          <cell r="AV61">
            <v>5.235602094240838E-3</v>
          </cell>
          <cell r="AX61">
            <v>4.8807238057303623E-4</v>
          </cell>
        </row>
        <row r="62">
          <cell r="A62">
            <v>246</v>
          </cell>
          <cell r="C62" t="str">
            <v>developed</v>
          </cell>
          <cell r="D62">
            <v>5.6179775280898875E-3</v>
          </cell>
          <cell r="F62">
            <v>6.0202890467455266E-3</v>
          </cell>
          <cell r="G62">
            <v>5.5248618784530384E-3</v>
          </cell>
          <cell r="I62">
            <v>5.9245774808133886E-3</v>
          </cell>
          <cell r="J62">
            <v>5.4945054945054949E-3</v>
          </cell>
          <cell r="L62">
            <v>5.8195426999011566E-3</v>
          </cell>
          <cell r="M62">
            <v>5.3191489361702126E-3</v>
          </cell>
          <cell r="O62">
            <v>5.3067340693834847E-3</v>
          </cell>
          <cell r="P62">
            <v>5.3191489361702126E-3</v>
          </cell>
          <cell r="R62">
            <v>5.123236087594729E-3</v>
          </cell>
          <cell r="S62">
            <v>5.2910052910052907E-3</v>
          </cell>
          <cell r="U62">
            <v>5.0829634253249656E-3</v>
          </cell>
          <cell r="V62">
            <v>5.2910052910052907E-3</v>
          </cell>
          <cell r="W62">
            <v>25571</v>
          </cell>
          <cell r="X62">
            <v>5.0820671061015408E-3</v>
          </cell>
          <cell r="Y62">
            <v>5.2910052910052907E-3</v>
          </cell>
          <cell r="Z62">
            <v>25571</v>
          </cell>
          <cell r="AA62">
            <v>5.0820671061015408E-3</v>
          </cell>
          <cell r="AB62">
            <v>5.2910052910052907E-3</v>
          </cell>
          <cell r="AC62">
            <v>25572</v>
          </cell>
          <cell r="AD62">
            <v>5.0795431589347583E-3</v>
          </cell>
          <cell r="AF62">
            <v>5.263157894736842E-3</v>
          </cell>
          <cell r="AG62">
            <v>25564</v>
          </cell>
          <cell r="AH62">
            <v>5.1164654358382342E-3</v>
          </cell>
          <cell r="AJ62">
            <v>5.263157894736842E-3</v>
          </cell>
          <cell r="AK62">
            <v>25565</v>
          </cell>
          <cell r="AL62">
            <v>5.1117282020233367E-3</v>
          </cell>
          <cell r="AN62">
            <v>5.263157894736842E-3</v>
          </cell>
          <cell r="AP62">
            <v>5.1233286305191264E-3</v>
          </cell>
          <cell r="AR62">
            <v>5.263157894736842E-3</v>
          </cell>
          <cell r="AT62">
            <v>5.1229590323589053E-3</v>
          </cell>
          <cell r="AV62">
            <v>5.235602094240838E-3</v>
          </cell>
          <cell r="AX62">
            <v>5.1207528336148032E-3</v>
          </cell>
        </row>
        <row r="63">
          <cell r="A63">
            <v>250</v>
          </cell>
          <cell r="C63" t="str">
            <v>developed</v>
          </cell>
          <cell r="D63">
            <v>5.6179775280898875E-3</v>
          </cell>
          <cell r="F63">
            <v>5.0278849437186121E-2</v>
          </cell>
          <cell r="G63">
            <v>5.5248618784530384E-3</v>
          </cell>
          <cell r="I63">
            <v>4.9479507848180407E-2</v>
          </cell>
          <cell r="J63">
            <v>5.4945054945054949E-3</v>
          </cell>
          <cell r="L63">
            <v>4.8602302801354823E-2</v>
          </cell>
          <cell r="M63">
            <v>5.3191489361702126E-3</v>
          </cell>
          <cell r="O63">
            <v>4.2896232639350371E-2</v>
          </cell>
          <cell r="P63">
            <v>5.3191489361702126E-3</v>
          </cell>
          <cell r="R63">
            <v>4.0691631860639316E-2</v>
          </cell>
          <cell r="S63">
            <v>5.2910052910052907E-3</v>
          </cell>
          <cell r="U63">
            <v>4.0356582705997179E-2</v>
          </cell>
          <cell r="V63">
            <v>5.2910052910052907E-3</v>
          </cell>
          <cell r="W63">
            <v>203016</v>
          </cell>
          <cell r="X63">
            <v>4.0348087114790605E-2</v>
          </cell>
          <cell r="Y63">
            <v>5.2910052910052907E-3</v>
          </cell>
          <cell r="Z63">
            <v>203016</v>
          </cell>
          <cell r="AA63">
            <v>4.0348087114790605E-2</v>
          </cell>
          <cell r="AB63">
            <v>5.2910052910052907E-3</v>
          </cell>
          <cell r="AC63">
            <v>203017</v>
          </cell>
          <cell r="AD63">
            <v>4.0326670322910124E-2</v>
          </cell>
          <cell r="AF63">
            <v>5.263157894736842E-3</v>
          </cell>
          <cell r="AG63">
            <v>203009</v>
          </cell>
          <cell r="AH63">
            <v>4.0630907982478648E-2</v>
          </cell>
          <cell r="AJ63">
            <v>5.263157894736842E-3</v>
          </cell>
          <cell r="AK63">
            <v>203010</v>
          </cell>
          <cell r="AL63">
            <v>4.0591900735097108E-2</v>
          </cell>
          <cell r="AN63">
            <v>5.263157894736842E-3</v>
          </cell>
          <cell r="AP63">
            <v>4.0684018982268255E-2</v>
          </cell>
          <cell r="AR63">
            <v>5.263157894736842E-3</v>
          </cell>
          <cell r="AT63">
            <v>4.0681084027349164E-2</v>
          </cell>
          <cell r="AV63">
            <v>5.235602094240838E-3</v>
          </cell>
          <cell r="AX63">
            <v>4.0673299455446663E-2</v>
          </cell>
        </row>
        <row r="64">
          <cell r="A64">
            <v>266</v>
          </cell>
          <cell r="C64" t="str">
            <v>developing</v>
          </cell>
          <cell r="D64">
            <v>5.6179775280898875E-3</v>
          </cell>
          <cell r="F64">
            <v>8.3755262731337126E-4</v>
          </cell>
          <cell r="G64">
            <v>5.5248618784530384E-3</v>
          </cell>
          <cell r="I64">
            <v>8.2423707503867202E-4</v>
          </cell>
          <cell r="J64">
            <v>5.4945054945054949E-3</v>
          </cell>
          <cell r="L64">
            <v>8.0962446158618659E-4</v>
          </cell>
          <cell r="M64">
            <v>5.3191489361702126E-3</v>
          </cell>
          <cell r="O64">
            <v>9.0495367914651085E-4</v>
          </cell>
          <cell r="P64">
            <v>5.3191489361702126E-3</v>
          </cell>
          <cell r="R64">
            <v>7.242165962862301E-4</v>
          </cell>
          <cell r="S64">
            <v>5.2910052910052907E-3</v>
          </cell>
          <cell r="U64">
            <v>7.2040123008907612E-4</v>
          </cell>
          <cell r="V64">
            <v>5.2910052910052907E-3</v>
          </cell>
          <cell r="W64">
            <v>3625</v>
          </cell>
          <cell r="X64">
            <v>7.2044477179688269E-4</v>
          </cell>
          <cell r="Y64">
            <v>5.2910052910052907E-3</v>
          </cell>
          <cell r="Z64">
            <v>3625</v>
          </cell>
          <cell r="AA64">
            <v>7.2044477179688269E-4</v>
          </cell>
          <cell r="AB64">
            <v>5.2910052910052907E-3</v>
          </cell>
          <cell r="AC64">
            <v>3626</v>
          </cell>
          <cell r="AD64">
            <v>7.2025744933119939E-4</v>
          </cell>
          <cell r="AF64">
            <v>5.263157894736842E-3</v>
          </cell>
          <cell r="AG64">
            <v>3618</v>
          </cell>
          <cell r="AH64">
            <v>7.2411875867871745E-4</v>
          </cell>
          <cell r="AJ64">
            <v>5.263157894736842E-3</v>
          </cell>
          <cell r="AK64">
            <v>3619</v>
          </cell>
          <cell r="AL64">
            <v>7.2361996335311776E-4</v>
          </cell>
          <cell r="AN64">
            <v>5.263157894736842E-3</v>
          </cell>
          <cell r="AP64">
            <v>7.2526212845095718E-4</v>
          </cell>
          <cell r="AR64">
            <v>5.263157894736842E-3</v>
          </cell>
          <cell r="AT64">
            <v>7.2520980786649244E-4</v>
          </cell>
          <cell r="AV64">
            <v>5.235602094240838E-3</v>
          </cell>
          <cell r="AX64">
            <v>7.2369352981519169E-4</v>
          </cell>
        </row>
        <row r="65">
          <cell r="A65">
            <v>270</v>
          </cell>
          <cell r="C65" t="str">
            <v>developing</v>
          </cell>
          <cell r="D65">
            <v>5.6179775280898875E-3</v>
          </cell>
          <cell r="F65">
            <v>2.6205634351522661E-4</v>
          </cell>
          <cell r="G65">
            <v>5.5248618784530384E-3</v>
          </cell>
          <cell r="I65">
            <v>2.5789012777283603E-4</v>
          </cell>
          <cell r="J65">
            <v>5.4945054945054949E-3</v>
          </cell>
          <cell r="L65">
            <v>2.5331808307297866E-4</v>
          </cell>
          <cell r="M65">
            <v>5.3191489361702126E-3</v>
          </cell>
          <cell r="O65">
            <v>4.1617554117697933E-4</v>
          </cell>
          <cell r="P65">
            <v>5.3191489361702126E-3</v>
          </cell>
          <cell r="R65">
            <v>4.1592843545361959E-4</v>
          </cell>
          <cell r="S65">
            <v>5.2910052910052907E-3</v>
          </cell>
          <cell r="U65">
            <v>4.1466803696628386E-4</v>
          </cell>
          <cell r="V65">
            <v>5.2910052910052907E-3</v>
          </cell>
          <cell r="W65">
            <v>2087</v>
          </cell>
          <cell r="X65">
            <v>4.1477744516968114E-4</v>
          </cell>
          <cell r="Y65">
            <v>5.2910052910052907E-3</v>
          </cell>
          <cell r="Z65">
            <v>2087</v>
          </cell>
          <cell r="AA65">
            <v>4.1477744516968114E-4</v>
          </cell>
          <cell r="AB65">
            <v>5.2910052910052907E-3</v>
          </cell>
          <cell r="AC65">
            <v>2088</v>
          </cell>
          <cell r="AD65">
            <v>4.1475387595243918E-4</v>
          </cell>
          <cell r="AF65">
            <v>5.263157894736842E-3</v>
          </cell>
          <cell r="AG65">
            <v>2080</v>
          </cell>
          <cell r="AH65">
            <v>4.1629823605631073E-4</v>
          </cell>
          <cell r="AJ65">
            <v>5.263157894736842E-3</v>
          </cell>
          <cell r="AK65">
            <v>2081</v>
          </cell>
          <cell r="AL65">
            <v>4.1609647519697099E-4</v>
          </cell>
          <cell r="AN65">
            <v>5.263157894736842E-3</v>
          </cell>
          <cell r="AP65">
            <v>4.1704075416038733E-4</v>
          </cell>
          <cell r="AR65">
            <v>5.263157894736842E-3</v>
          </cell>
          <cell r="AT65">
            <v>4.1701066874003063E-4</v>
          </cell>
          <cell r="AV65">
            <v>5.235602094240838E-3</v>
          </cell>
          <cell r="AX65">
            <v>4.1554274109543396E-4</v>
          </cell>
        </row>
        <row r="66">
          <cell r="A66">
            <v>268</v>
          </cell>
          <cell r="C66" t="str">
            <v>developing</v>
          </cell>
          <cell r="D66">
            <v>5.6179775280898875E-3</v>
          </cell>
          <cell r="F66">
            <v>8.1886768303421071E-4</v>
          </cell>
          <cell r="G66">
            <v>5.5248618784530384E-3</v>
          </cell>
          <cell r="I66">
            <v>8.0584918714043062E-4</v>
          </cell>
          <cell r="J66">
            <v>5.4945054945054949E-3</v>
          </cell>
          <cell r="L66">
            <v>7.915625661799136E-4</v>
          </cell>
          <cell r="M66">
            <v>5.3191489361702126E-3</v>
          </cell>
          <cell r="O66">
            <v>8.8908425908256503E-4</v>
          </cell>
          <cell r="P66">
            <v>5.3191489361702126E-3</v>
          </cell>
          <cell r="R66">
            <v>7.1299153971495172E-4</v>
          </cell>
          <cell r="S66">
            <v>5.2910052910052907E-3</v>
          </cell>
          <cell r="U66">
            <v>7.092692022510551E-4</v>
          </cell>
          <cell r="V66">
            <v>5.2910052910052907E-3</v>
          </cell>
          <cell r="W66">
            <v>3569</v>
          </cell>
          <cell r="X66">
            <v>7.0931514221877915E-4</v>
          </cell>
          <cell r="Y66">
            <v>5.2910052910052907E-3</v>
          </cell>
          <cell r="Z66">
            <v>3569</v>
          </cell>
          <cell r="AA66">
            <v>7.0931514221877915E-4</v>
          </cell>
          <cell r="AB66">
            <v>5.2910052910052907E-3</v>
          </cell>
          <cell r="AC66">
            <v>3570</v>
          </cell>
          <cell r="AD66">
            <v>7.0913378216006125E-4</v>
          </cell>
          <cell r="AF66">
            <v>5.263157894736842E-3</v>
          </cell>
          <cell r="AG66">
            <v>3562</v>
          </cell>
          <cell r="AH66">
            <v>7.129107292464321E-4</v>
          </cell>
          <cell r="AJ66">
            <v>5.263157894736842E-3</v>
          </cell>
          <cell r="AK66">
            <v>3563</v>
          </cell>
          <cell r="AL66">
            <v>7.1242274921999409E-4</v>
          </cell>
          <cell r="AN66">
            <v>5.263157894736842E-3</v>
          </cell>
          <cell r="AP66">
            <v>7.1403950363933691E-4</v>
          </cell>
          <cell r="AR66">
            <v>5.263157894736842E-3</v>
          </cell>
          <cell r="AT66">
            <v>7.1398799265772665E-4</v>
          </cell>
          <cell r="AV66">
            <v>5.235602094240838E-3</v>
          </cell>
          <cell r="AX66">
            <v>7.1247347508937478E-4</v>
          </cell>
        </row>
        <row r="67">
          <cell r="A67">
            <v>276</v>
          </cell>
          <cell r="C67" t="str">
            <v>developed</v>
          </cell>
          <cell r="D67">
            <v>5.6179775280898875E-3</v>
          </cell>
          <cell r="F67">
            <v>6.0881153944788789E-2</v>
          </cell>
          <cell r="G67">
            <v>5.5248618784530384E-3</v>
          </cell>
          <cell r="I67">
            <v>5.9913255138840049E-2</v>
          </cell>
          <cell r="J67">
            <v>5.4945054945054949E-3</v>
          </cell>
          <cell r="L67">
            <v>5.885107380225927E-2</v>
          </cell>
          <cell r="M67">
            <v>5.3191489361702126E-3</v>
          </cell>
          <cell r="O67">
            <v>5.8079300285530537E-2</v>
          </cell>
          <cell r="P67">
            <v>5.3191489361702126E-3</v>
          </cell>
          <cell r="R67">
            <v>5.367922276104721E-2</v>
          </cell>
          <cell r="S67">
            <v>5.2910052910052907E-3</v>
          </cell>
          <cell r="U67">
            <v>5.3236537700798919E-2</v>
          </cell>
          <cell r="V67">
            <v>5.2910052910052907E-3</v>
          </cell>
          <cell r="W67">
            <v>267809</v>
          </cell>
          <cell r="X67">
            <v>5.3225267280041753E-2</v>
          </cell>
          <cell r="Y67">
            <v>5.2910052910052907E-3</v>
          </cell>
          <cell r="Z67">
            <v>267809</v>
          </cell>
          <cell r="AA67">
            <v>5.3225267280041753E-2</v>
          </cell>
          <cell r="AB67">
            <v>5.2910052910052907E-3</v>
          </cell>
          <cell r="AC67">
            <v>267810</v>
          </cell>
          <cell r="AD67">
            <v>5.3196951876830809E-2</v>
          </cell>
          <cell r="AF67">
            <v>5.263157894736842E-3</v>
          </cell>
          <cell r="AG67">
            <v>267802</v>
          </cell>
          <cell r="AH67">
            <v>5.3598798179015444E-2</v>
          </cell>
          <cell r="AJ67">
            <v>5.263157894736842E-3</v>
          </cell>
          <cell r="AK67">
            <v>267803</v>
          </cell>
          <cell r="AL67">
            <v>5.3547277437373579E-2</v>
          </cell>
          <cell r="AN67">
            <v>5.263157894736842E-3</v>
          </cell>
          <cell r="AP67">
            <v>5.3668796293327346E-2</v>
          </cell>
          <cell r="AR67">
            <v>5.263157894736842E-3</v>
          </cell>
          <cell r="AT67">
            <v>5.3664924613448545E-2</v>
          </cell>
          <cell r="AV67">
            <v>5.235602094240838E-3</v>
          </cell>
          <cell r="AX67">
            <v>5.3655103131336951E-2</v>
          </cell>
        </row>
        <row r="68">
          <cell r="A68">
            <v>288</v>
          </cell>
          <cell r="C68" t="str">
            <v>developing</v>
          </cell>
          <cell r="D68">
            <v>5.6179775280898875E-3</v>
          </cell>
          <cell r="F68">
            <v>1.8404670114973134E-3</v>
          </cell>
          <cell r="G68">
            <v>5.5248618784530384E-3</v>
          </cell>
          <cell r="I68">
            <v>1.8112069579767807E-3</v>
          </cell>
          <cell r="J68">
            <v>5.4945054945054949E-3</v>
          </cell>
          <cell r="L68">
            <v>1.7790966975178891E-3</v>
          </cell>
          <cell r="M68">
            <v>5.3191489361702126E-3</v>
          </cell>
          <cell r="O68">
            <v>1.7567448010788031E-3</v>
          </cell>
          <cell r="P68">
            <v>5.3191489361702126E-3</v>
          </cell>
          <cell r="R68">
            <v>1.7705522266803959E-3</v>
          </cell>
          <cell r="S68">
            <v>5.2910052910052907E-3</v>
          </cell>
          <cell r="U68">
            <v>1.758065253561752E-3</v>
          </cell>
          <cell r="V68">
            <v>5.2910052910052907E-3</v>
          </cell>
          <cell r="W68">
            <v>8845</v>
          </cell>
          <cell r="X68">
            <v>1.7578852431843937E-3</v>
          </cell>
          <cell r="Y68">
            <v>5.2910052910052907E-3</v>
          </cell>
          <cell r="Z68">
            <v>8845</v>
          </cell>
          <cell r="AA68">
            <v>1.7578852431843937E-3</v>
          </cell>
          <cell r="AB68">
            <v>5.2910052910052907E-3</v>
          </cell>
          <cell r="AC68">
            <v>8846</v>
          </cell>
          <cell r="AD68">
            <v>1.7571421392122975E-3</v>
          </cell>
          <cell r="AF68">
            <v>5.263157894736842E-3</v>
          </cell>
          <cell r="AG68">
            <v>8838</v>
          </cell>
          <cell r="AH68">
            <v>1.7688672164738819E-3</v>
          </cell>
          <cell r="AJ68">
            <v>5.263157894736842E-3</v>
          </cell>
          <cell r="AK68">
            <v>8839</v>
          </cell>
          <cell r="AL68">
            <v>1.7673602807621463E-3</v>
          </cell>
          <cell r="AN68">
            <v>5.263157894736842E-3</v>
          </cell>
          <cell r="AP68">
            <v>1.7713710841055568E-3</v>
          </cell>
          <cell r="AR68">
            <v>5.263157894736842E-3</v>
          </cell>
          <cell r="AT68">
            <v>1.7712432969693083E-3</v>
          </cell>
          <cell r="AV68">
            <v>5.235602094240838E-3</v>
          </cell>
          <cell r="AX68">
            <v>1.7695629167574123E-3</v>
          </cell>
        </row>
        <row r="69">
          <cell r="A69">
            <v>300</v>
          </cell>
          <cell r="C69" t="str">
            <v>developed</v>
          </cell>
          <cell r="D69">
            <v>5.6179775280898875E-3</v>
          </cell>
          <cell r="F69">
            <v>3.9612081871820345E-3</v>
          </cell>
          <cell r="G69">
            <v>5.5248618784530384E-3</v>
          </cell>
          <cell r="I69">
            <v>3.8982322344271827E-3</v>
          </cell>
          <cell r="J69">
            <v>5.4945054945054949E-3</v>
          </cell>
          <cell r="L69">
            <v>3.8291218261298733E-3</v>
          </cell>
          <cell r="M69">
            <v>5.3191489361702126E-3</v>
          </cell>
          <cell r="O69">
            <v>4.6640225567936792E-3</v>
          </cell>
          <cell r="P69">
            <v>5.3191489361702126E-3</v>
          </cell>
          <cell r="R69">
            <v>5.1599179688901564E-3</v>
          </cell>
          <cell r="S69">
            <v>5.2910052910052907E-3</v>
          </cell>
          <cell r="U69">
            <v>5.119341302009927E-3</v>
          </cell>
          <cell r="V69">
            <v>5.2910052910052907E-3</v>
          </cell>
          <cell r="W69">
            <v>25754</v>
          </cell>
          <cell r="X69">
            <v>5.1184371456157009E-3</v>
          </cell>
          <cell r="Y69">
            <v>5.2910052910052907E-3</v>
          </cell>
          <cell r="Z69">
            <v>25754</v>
          </cell>
          <cell r="AA69">
            <v>5.1184371456157009E-3</v>
          </cell>
          <cell r="AB69">
            <v>5.2910052910052907E-3</v>
          </cell>
          <cell r="AC69">
            <v>25755</v>
          </cell>
          <cell r="AD69">
            <v>5.1158937141547274E-3</v>
          </cell>
          <cell r="AF69">
            <v>5.263157894736842E-3</v>
          </cell>
          <cell r="AG69">
            <v>25747</v>
          </cell>
          <cell r="AH69">
            <v>5.1530916748758811E-3</v>
          </cell>
          <cell r="AJ69">
            <v>5.263157894736842E-3</v>
          </cell>
          <cell r="AK69">
            <v>25748</v>
          </cell>
          <cell r="AL69">
            <v>5.1483190982083661E-3</v>
          </cell>
          <cell r="AN69">
            <v>5.263157894736842E-3</v>
          </cell>
          <cell r="AP69">
            <v>5.1600025651713857E-3</v>
          </cell>
          <cell r="AR69">
            <v>5.263157894736842E-3</v>
          </cell>
          <cell r="AT69">
            <v>5.159630321344694E-3</v>
          </cell>
          <cell r="AV69">
            <v>5.235602094240838E-3</v>
          </cell>
          <cell r="AX69">
            <v>5.1574183695938117E-3</v>
          </cell>
        </row>
        <row r="70">
          <cell r="A70">
            <v>308</v>
          </cell>
          <cell r="C70" t="str">
            <v>developing</v>
          </cell>
          <cell r="D70">
            <v>5.6179775280898875E-3</v>
          </cell>
          <cell r="F70">
            <v>1.7143436376129798E-4</v>
          </cell>
          <cell r="G70">
            <v>5.5248618784530384E-3</v>
          </cell>
          <cell r="I70">
            <v>1.6870887146636511E-4</v>
          </cell>
          <cell r="J70">
            <v>5.4945054945054949E-3</v>
          </cell>
          <cell r="L70">
            <v>1.6571789035255466E-4</v>
          </cell>
          <cell r="M70">
            <v>5.3191489361702126E-3</v>
          </cell>
          <cell r="O70">
            <v>3.3920885386684206E-4</v>
          </cell>
          <cell r="P70">
            <v>5.3191489361702126E-3</v>
          </cell>
          <cell r="R70">
            <v>3.2412350849566403E-4</v>
          </cell>
          <cell r="S70">
            <v>5.2910052910052907E-3</v>
          </cell>
          <cell r="U70">
            <v>3.236239521481832E-4</v>
          </cell>
          <cell r="V70">
            <v>5.2910052910052907E-3</v>
          </cell>
          <cell r="W70">
            <v>1629</v>
          </cell>
          <cell r="X70">
            <v>3.237529746916198E-4</v>
          </cell>
          <cell r="Y70">
            <v>5.2910052910052907E-3</v>
          </cell>
          <cell r="Z70">
            <v>1629</v>
          </cell>
          <cell r="AA70">
            <v>3.237529746916198E-4</v>
          </cell>
          <cell r="AB70">
            <v>5.2910052910052907E-3</v>
          </cell>
          <cell r="AC70">
            <v>1630</v>
          </cell>
          <cell r="AD70">
            <v>3.237781694456302E-4</v>
          </cell>
          <cell r="AF70">
            <v>5.263157894736842E-3</v>
          </cell>
          <cell r="AG70">
            <v>1622</v>
          </cell>
          <cell r="AH70">
            <v>3.2463256677083463E-4</v>
          </cell>
          <cell r="AJ70">
            <v>5.263157894736842E-3</v>
          </cell>
          <cell r="AK70">
            <v>1623</v>
          </cell>
          <cell r="AL70">
            <v>3.245192596082095E-4</v>
          </cell>
          <cell r="AN70">
            <v>5.263157894736842E-3</v>
          </cell>
          <cell r="AP70">
            <v>3.2525571552249335E-4</v>
          </cell>
          <cell r="AR70">
            <v>5.263157894736842E-3</v>
          </cell>
          <cell r="AT70">
            <v>3.2523225149691E-4</v>
          </cell>
          <cell r="AV70">
            <v>5.235602094240838E-3</v>
          </cell>
          <cell r="AX70">
            <v>3.2377872208785982E-4</v>
          </cell>
        </row>
        <row r="71">
          <cell r="A71">
            <v>320</v>
          </cell>
          <cell r="C71" t="str">
            <v>developing</v>
          </cell>
          <cell r="D71">
            <v>5.6179775280898875E-3</v>
          </cell>
          <cell r="F71">
            <v>1.0986747236146398E-3</v>
          </cell>
          <cell r="G71">
            <v>5.5248618784530384E-3</v>
          </cell>
          <cell r="I71">
            <v>1.0812078084165961E-3</v>
          </cell>
          <cell r="J71">
            <v>5.4945054945054949E-3</v>
          </cell>
          <cell r="L71">
            <v>1.0620394498888515E-3</v>
          </cell>
          <cell r="M71">
            <v>5.3191489361702126E-3</v>
          </cell>
          <cell r="O71">
            <v>1.1267288245401538E-3</v>
          </cell>
          <cell r="P71">
            <v>5.3191489361702126E-3</v>
          </cell>
          <cell r="R71">
            <v>1.1503678511172639E-3</v>
          </cell>
          <cell r="S71">
            <v>5.2910052910052907E-3</v>
          </cell>
          <cell r="U71">
            <v>1.1430207155110892E-3</v>
          </cell>
          <cell r="V71">
            <v>5.2910052910052907E-3</v>
          </cell>
          <cell r="W71">
            <v>5751</v>
          </cell>
          <cell r="X71">
            <v>1.1429732089941716E-3</v>
          </cell>
          <cell r="Y71">
            <v>5.2910052910052907E-3</v>
          </cell>
          <cell r="Z71">
            <v>5751</v>
          </cell>
          <cell r="AA71">
            <v>1.1429732089941716E-3</v>
          </cell>
          <cell r="AB71">
            <v>5.2910052910052907E-3</v>
          </cell>
          <cell r="AC71">
            <v>5752</v>
          </cell>
          <cell r="AD71">
            <v>1.142559528006911E-3</v>
          </cell>
          <cell r="AF71">
            <v>5.263157894736842E-3</v>
          </cell>
          <cell r="AG71">
            <v>5744</v>
          </cell>
          <cell r="AH71">
            <v>1.1496235903401197E-3</v>
          </cell>
          <cell r="AJ71">
            <v>5.263157894736842E-3</v>
          </cell>
          <cell r="AK71">
            <v>5745</v>
          </cell>
          <cell r="AL71">
            <v>1.148714199907063E-3</v>
          </cell>
          <cell r="AN71">
            <v>5.263157894736842E-3</v>
          </cell>
          <cell r="AP71">
            <v>1.1513210632635392E-3</v>
          </cell>
          <cell r="AR71">
            <v>5.263157894736842E-3</v>
          </cell>
          <cell r="AT71">
            <v>1.1512380066849956E-3</v>
          </cell>
          <cell r="AV71">
            <v>5.235602094240838E-3</v>
          </cell>
          <cell r="AX71">
            <v>1.1496548931560272E-3</v>
          </cell>
        </row>
        <row r="72">
          <cell r="A72">
            <v>324</v>
          </cell>
          <cell r="C72" t="str">
            <v>developing</v>
          </cell>
          <cell r="D72">
            <v>5.6179775280898875E-3</v>
          </cell>
          <cell r="F72">
            <v>6.1707028481927683E-4</v>
          </cell>
          <cell r="G72">
            <v>5.5248618784530384E-3</v>
          </cell>
          <cell r="I72">
            <v>6.0725999783942314E-4</v>
          </cell>
          <cell r="J72">
            <v>5.4945054945054949E-3</v>
          </cell>
          <cell r="L72">
            <v>5.9649409579216536E-4</v>
          </cell>
          <cell r="M72">
            <v>5.3191489361702126E-3</v>
          </cell>
          <cell r="O72">
            <v>7.1769452239195007E-4</v>
          </cell>
          <cell r="P72">
            <v>5.3191489361702126E-3</v>
          </cell>
          <cell r="R72">
            <v>7.2060854238831923E-4</v>
          </cell>
          <cell r="S72">
            <v>5.2910052910052907E-3</v>
          </cell>
          <cell r="U72">
            <v>7.1682307828399789E-4</v>
          </cell>
          <cell r="V72">
            <v>5.2910052910052907E-3</v>
          </cell>
          <cell r="W72">
            <v>3607</v>
          </cell>
          <cell r="X72">
            <v>7.1686739086106361E-4</v>
          </cell>
          <cell r="Y72">
            <v>5.2910052910052907E-3</v>
          </cell>
          <cell r="Z72">
            <v>3607</v>
          </cell>
          <cell r="AA72">
            <v>7.1686739086106361E-4</v>
          </cell>
          <cell r="AB72">
            <v>5.2910052910052907E-3</v>
          </cell>
          <cell r="AC72">
            <v>3608</v>
          </cell>
          <cell r="AD72">
            <v>7.1668198488333357E-4</v>
          </cell>
          <cell r="AF72">
            <v>5.263157894736842E-3</v>
          </cell>
          <cell r="AG72">
            <v>3600</v>
          </cell>
          <cell r="AH72">
            <v>7.2051617778976862E-4</v>
          </cell>
          <cell r="AJ72">
            <v>5.263157894736842E-3</v>
          </cell>
          <cell r="AK72">
            <v>3601</v>
          </cell>
          <cell r="AL72">
            <v>7.2002085881032801E-4</v>
          </cell>
          <cell r="AN72">
            <v>5.263157894736842E-3</v>
          </cell>
          <cell r="AP72">
            <v>7.2165485619007919E-4</v>
          </cell>
          <cell r="AR72">
            <v>5.263157894736842E-3</v>
          </cell>
          <cell r="AT72">
            <v>7.2160279583510345E-4</v>
          </cell>
          <cell r="AV72">
            <v>5.235602094240838E-3</v>
          </cell>
          <cell r="AX72">
            <v>7.2008708365332191E-4</v>
          </cell>
        </row>
        <row r="73">
          <cell r="A73">
            <v>624</v>
          </cell>
          <cell r="C73" t="str">
            <v>developing</v>
          </cell>
          <cell r="D73">
            <v>5.6179775280898875E-3</v>
          </cell>
          <cell r="F73">
            <v>1.8311245393577331E-4</v>
          </cell>
          <cell r="G73">
            <v>5.5248618784530384E-3</v>
          </cell>
          <cell r="I73">
            <v>1.80201301402766E-4</v>
          </cell>
          <cell r="J73">
            <v>5.4945054945054949E-3</v>
          </cell>
          <cell r="L73">
            <v>1.7700657498147528E-4</v>
          </cell>
          <cell r="M73">
            <v>5.3191489361702126E-3</v>
          </cell>
          <cell r="O73">
            <v>3.4912724140680819E-4</v>
          </cell>
          <cell r="P73">
            <v>5.3191489361702126E-3</v>
          </cell>
          <cell r="R73">
            <v>3.4817720114840346E-4</v>
          </cell>
          <cell r="S73">
            <v>5.2910052910052907E-3</v>
          </cell>
          <cell r="U73">
            <v>3.4747829751537114E-4</v>
          </cell>
          <cell r="V73">
            <v>5.2910052910052907E-3</v>
          </cell>
          <cell r="W73">
            <v>1749</v>
          </cell>
          <cell r="X73">
            <v>3.476021809304132E-4</v>
          </cell>
          <cell r="Y73">
            <v>5.2910052910052907E-3</v>
          </cell>
          <cell r="Z73">
            <v>1749</v>
          </cell>
          <cell r="AA73">
            <v>3.476021809304132E-4</v>
          </cell>
          <cell r="AB73">
            <v>5.2910052910052907E-3</v>
          </cell>
          <cell r="AC73">
            <v>1750</v>
          </cell>
          <cell r="AD73">
            <v>3.4761459909806922E-4</v>
          </cell>
          <cell r="AF73">
            <v>5.263157894736842E-3</v>
          </cell>
          <cell r="AG73">
            <v>1742</v>
          </cell>
          <cell r="AH73">
            <v>3.4864977269716025E-4</v>
          </cell>
          <cell r="AJ73">
            <v>5.263157894736842E-3</v>
          </cell>
          <cell r="AK73">
            <v>1743</v>
          </cell>
          <cell r="AL73">
            <v>3.4851328989347452E-4</v>
          </cell>
          <cell r="AN73">
            <v>5.263157894736842E-3</v>
          </cell>
          <cell r="AP73">
            <v>3.4930419726167953E-4</v>
          </cell>
          <cell r="AR73">
            <v>5.263157894736842E-3</v>
          </cell>
          <cell r="AT73">
            <v>3.4927899837283678E-4</v>
          </cell>
          <cell r="AV73">
            <v>5.235602094240838E-3</v>
          </cell>
          <cell r="AX73">
            <v>3.478216965003247E-4</v>
          </cell>
        </row>
        <row r="74">
          <cell r="A74">
            <v>328</v>
          </cell>
          <cell r="C74" t="str">
            <v>developing</v>
          </cell>
          <cell r="D74">
            <v>5.6179775280898875E-3</v>
          </cell>
          <cell r="F74">
            <v>5.4139626048867672E-4</v>
          </cell>
          <cell r="G74">
            <v>5.5248618784530384E-3</v>
          </cell>
          <cell r="I74">
            <v>5.3278905185154539E-4</v>
          </cell>
          <cell r="J74">
            <v>5.4945054945054949E-3</v>
          </cell>
          <cell r="L74">
            <v>5.2334341939675973E-4</v>
          </cell>
          <cell r="M74">
            <v>5.3191489361702126E-3</v>
          </cell>
          <cell r="O74">
            <v>6.534233711329695E-4</v>
          </cell>
          <cell r="P74">
            <v>5.3191489361702126E-3</v>
          </cell>
          <cell r="R74">
            <v>6.5566357222592269E-4</v>
          </cell>
          <cell r="S74">
            <v>5.2910052910052907E-3</v>
          </cell>
          <cell r="U74">
            <v>6.5241634579259048E-4</v>
          </cell>
          <cell r="V74">
            <v>5.2910052910052907E-3</v>
          </cell>
          <cell r="W74">
            <v>3283</v>
          </cell>
          <cell r="X74">
            <v>6.5247453401632162E-4</v>
          </cell>
          <cell r="Y74">
            <v>5.2910052910052907E-3</v>
          </cell>
          <cell r="Z74">
            <v>3283</v>
          </cell>
          <cell r="AA74">
            <v>6.5247453401632162E-4</v>
          </cell>
          <cell r="AB74">
            <v>5.2910052910052907E-3</v>
          </cell>
          <cell r="AC74">
            <v>3284</v>
          </cell>
          <cell r="AD74">
            <v>6.5232362482174817E-4</v>
          </cell>
          <cell r="AF74">
            <v>5.263157894736842E-3</v>
          </cell>
          <cell r="AG74">
            <v>3276</v>
          </cell>
          <cell r="AH74">
            <v>6.5566972178868936E-4</v>
          </cell>
          <cell r="AJ74">
            <v>5.263157894736842E-3</v>
          </cell>
          <cell r="AK74">
            <v>3277</v>
          </cell>
          <cell r="AL74">
            <v>6.5523697704011246E-4</v>
          </cell>
          <cell r="AN74">
            <v>5.263157894736842E-3</v>
          </cell>
          <cell r="AP74">
            <v>6.5672395549427648E-4</v>
          </cell>
          <cell r="AR74">
            <v>5.263157894736842E-3</v>
          </cell>
          <cell r="AT74">
            <v>6.566765792701011E-4</v>
          </cell>
          <cell r="AV74">
            <v>5.235602094240838E-3</v>
          </cell>
          <cell r="AX74">
            <v>6.5517105273966687E-4</v>
          </cell>
        </row>
        <row r="75">
          <cell r="A75">
            <v>332</v>
          </cell>
          <cell r="C75" t="str">
            <v>developing</v>
          </cell>
          <cell r="D75">
            <v>5.6179775280898875E-3</v>
          </cell>
          <cell r="F75">
            <v>4.0032493118101459E-4</v>
          </cell>
          <cell r="G75">
            <v>5.5248618784530384E-3</v>
          </cell>
          <cell r="I75">
            <v>4.9141630408050215E-4</v>
          </cell>
          <cell r="J75">
            <v>5.4945054945054949E-3</v>
          </cell>
          <cell r="L75">
            <v>4.8270415473264557E-4</v>
          </cell>
          <cell r="M75">
            <v>5.3191489361702126E-3</v>
          </cell>
          <cell r="O75">
            <v>6.177171759890914E-4</v>
          </cell>
          <cell r="P75">
            <v>5.3191489361702126E-3</v>
          </cell>
          <cell r="R75">
            <v>4.5541658089186683E-4</v>
          </cell>
          <cell r="S75">
            <v>5.2910052910052907E-3</v>
          </cell>
          <cell r="U75">
            <v>6.1663482774180849E-4</v>
          </cell>
          <cell r="V75">
            <v>5.2910052910052907E-3</v>
          </cell>
          <cell r="W75">
            <v>3103</v>
          </cell>
          <cell r="X75">
            <v>6.1670072465813154E-4</v>
          </cell>
          <cell r="Y75">
            <v>5.2910052910052907E-3</v>
          </cell>
          <cell r="Z75">
            <v>3103</v>
          </cell>
          <cell r="AA75">
            <v>6.1670072465813154E-4</v>
          </cell>
          <cell r="AB75">
            <v>5.2910052910052907E-3</v>
          </cell>
          <cell r="AC75">
            <v>3104</v>
          </cell>
          <cell r="AD75">
            <v>6.1656898034308965E-4</v>
          </cell>
          <cell r="AF75">
            <v>5.263157894736842E-3</v>
          </cell>
          <cell r="AG75">
            <v>3096</v>
          </cell>
          <cell r="AH75">
            <v>6.1964391289920102E-4</v>
          </cell>
          <cell r="AJ75">
            <v>5.263157894736842E-3</v>
          </cell>
          <cell r="AK75">
            <v>3097</v>
          </cell>
          <cell r="AL75">
            <v>6.1924593161221493E-4</v>
          </cell>
          <cell r="AN75">
            <v>5.263157894736842E-3</v>
          </cell>
          <cell r="AP75">
            <v>6.2065123288549719E-4</v>
          </cell>
          <cell r="AR75">
            <v>5.263157894736842E-3</v>
          </cell>
          <cell r="AT75">
            <v>6.2060645895621093E-4</v>
          </cell>
          <cell r="AV75">
            <v>5.235602094240838E-3</v>
          </cell>
          <cell r="AX75">
            <v>6.1910659112096957E-4</v>
          </cell>
        </row>
        <row r="76">
          <cell r="A76">
            <v>340</v>
          </cell>
          <cell r="C76" t="str">
            <v>developing</v>
          </cell>
          <cell r="D76">
            <v>5.6179775280898875E-3</v>
          </cell>
          <cell r="F76">
            <v>7.2170597278257596E-4</v>
          </cell>
          <cell r="G76">
            <v>5.5248618784530384E-3</v>
          </cell>
          <cell r="I76">
            <v>7.1023217006957516E-4</v>
          </cell>
          <cell r="J76">
            <v>5.4945054945054949E-3</v>
          </cell>
          <cell r="L76">
            <v>6.9764071006729416E-4</v>
          </cell>
          <cell r="M76">
            <v>5.3191489361702126E-3</v>
          </cell>
          <cell r="O76">
            <v>8.0656327475004677E-4</v>
          </cell>
          <cell r="P76">
            <v>5.3191489361702126E-3</v>
          </cell>
          <cell r="R76">
            <v>7.9196783059144618E-4</v>
          </cell>
          <cell r="S76">
            <v>5.2910052910052907E-3</v>
          </cell>
          <cell r="U76">
            <v>7.8759096953998878E-4</v>
          </cell>
          <cell r="V76">
            <v>5.2910052910052907E-3</v>
          </cell>
          <cell r="W76">
            <v>3963</v>
          </cell>
          <cell r="X76">
            <v>7.8762003603615068E-4</v>
          </cell>
          <cell r="Y76">
            <v>5.2910052910052907E-3</v>
          </cell>
          <cell r="Z76">
            <v>3963</v>
          </cell>
          <cell r="AA76">
            <v>7.8762003603615068E-4</v>
          </cell>
          <cell r="AB76">
            <v>5.2910052910052907E-3</v>
          </cell>
          <cell r="AC76">
            <v>3964</v>
          </cell>
          <cell r="AD76">
            <v>7.8739672618556935E-4</v>
          </cell>
          <cell r="AF76">
            <v>5.263157894736842E-3</v>
          </cell>
          <cell r="AG76">
            <v>3956</v>
          </cell>
          <cell r="AH76">
            <v>7.9176722203786788E-4</v>
          </cell>
          <cell r="AJ76">
            <v>5.263157894736842E-3</v>
          </cell>
          <cell r="AK76">
            <v>3957</v>
          </cell>
          <cell r="AL76">
            <v>7.9120314865661423E-4</v>
          </cell>
          <cell r="AN76">
            <v>5.263157894736842E-3</v>
          </cell>
          <cell r="AP76">
            <v>7.9299868534966488E-4</v>
          </cell>
          <cell r="AR76">
            <v>5.263157894736842E-3</v>
          </cell>
          <cell r="AT76">
            <v>7.9294147823368629E-4</v>
          </cell>
          <cell r="AV76">
            <v>5.235602094240838E-3</v>
          </cell>
          <cell r="AX76">
            <v>7.9141457441030095E-4</v>
          </cell>
        </row>
        <row r="77">
          <cell r="A77">
            <v>348</v>
          </cell>
          <cell r="C77" t="str">
            <v>developed</v>
          </cell>
          <cell r="D77">
            <v>5.6179775280898875E-3</v>
          </cell>
          <cell r="F77">
            <v>4.9673924366148304E-3</v>
          </cell>
          <cell r="G77">
            <v>5.5248618784530384E-3</v>
          </cell>
          <cell r="I77">
            <v>4.8884199977474833E-3</v>
          </cell>
          <cell r="J77">
            <v>5.4945054945054949E-3</v>
          </cell>
          <cell r="L77">
            <v>4.8017548937576739E-3</v>
          </cell>
          <cell r="M77">
            <v>5.3191489361702126E-3</v>
          </cell>
          <cell r="O77">
            <v>4.4124922487801376E-3</v>
          </cell>
          <cell r="P77">
            <v>5.3191489361702126E-3</v>
          </cell>
          <cell r="R77">
            <v>4.1799304407297974E-3</v>
          </cell>
          <cell r="S77">
            <v>5.2910052910052907E-3</v>
          </cell>
          <cell r="U77">
            <v>4.1474755145084119E-3</v>
          </cell>
          <cell r="V77">
            <v>5.2910052910052907E-3</v>
          </cell>
          <cell r="W77">
            <v>20865</v>
          </cell>
          <cell r="X77">
            <v>4.1467807347701953E-3</v>
          </cell>
          <cell r="Y77">
            <v>5.2910052910052907E-3</v>
          </cell>
          <cell r="Z77">
            <v>20865</v>
          </cell>
          <cell r="AA77">
            <v>4.1467807347701953E-3</v>
          </cell>
          <cell r="AB77">
            <v>5.2910052910052907E-3</v>
          </cell>
          <cell r="AC77">
            <v>20866</v>
          </cell>
          <cell r="AD77">
            <v>4.1447578427316074E-3</v>
          </cell>
          <cell r="AF77">
            <v>5.263157894736842E-3</v>
          </cell>
          <cell r="AG77">
            <v>20858</v>
          </cell>
          <cell r="AH77">
            <v>4.1745906767608311E-3</v>
          </cell>
          <cell r="AJ77">
            <v>5.263157894736842E-3</v>
          </cell>
          <cell r="AK77">
            <v>20859</v>
          </cell>
          <cell r="AL77">
            <v>4.1707623143361931E-3</v>
          </cell>
          <cell r="AN77">
            <v>5.263157894736842E-3</v>
          </cell>
          <cell r="AP77">
            <v>4.1802273383140407E-3</v>
          </cell>
          <cell r="AR77">
            <v>5.263157894736842E-3</v>
          </cell>
          <cell r="AT77">
            <v>4.1799257757079763E-3</v>
          </cell>
          <cell r="AV77">
            <v>5.235602094240838E-3</v>
          </cell>
          <cell r="AX77">
            <v>4.1778675204059736E-3</v>
          </cell>
        </row>
        <row r="78">
          <cell r="A78">
            <v>352</v>
          </cell>
          <cell r="C78" t="str">
            <v>developed</v>
          </cell>
          <cell r="D78">
            <v>5.6179775280898875E-3</v>
          </cell>
          <cell r="F78">
            <v>6.6611826355207333E-4</v>
          </cell>
          <cell r="G78">
            <v>5.5248618784530384E-3</v>
          </cell>
          <cell r="I78">
            <v>6.5552820357230696E-4</v>
          </cell>
          <cell r="J78">
            <v>5.4945054945054949E-3</v>
          </cell>
          <cell r="L78">
            <v>6.4390657123363198E-4</v>
          </cell>
          <cell r="M78">
            <v>5.3191489361702126E-3</v>
          </cell>
          <cell r="O78">
            <v>7.593517500598079E-4</v>
          </cell>
          <cell r="P78">
            <v>5.3191489361702126E-3</v>
          </cell>
          <cell r="R78">
            <v>9.3628998650788285E-4</v>
          </cell>
          <cell r="S78">
            <v>5.2910052910052907E-3</v>
          </cell>
          <cell r="U78">
            <v>9.3071704174311652E-4</v>
          </cell>
          <cell r="V78">
            <v>5.2910052910052907E-3</v>
          </cell>
          <cell r="W78">
            <v>4683</v>
          </cell>
          <cell r="X78">
            <v>9.3071527346891075E-4</v>
          </cell>
          <cell r="Y78">
            <v>5.2910052910052907E-3</v>
          </cell>
          <cell r="Z78">
            <v>4683</v>
          </cell>
          <cell r="AA78">
            <v>9.3071527346891075E-4</v>
          </cell>
          <cell r="AB78">
            <v>5.2910052910052907E-3</v>
          </cell>
          <cell r="AC78">
            <v>4684</v>
          </cell>
          <cell r="AD78">
            <v>9.3041530410020354E-4</v>
          </cell>
          <cell r="AF78">
            <v>5.263157894736842E-3</v>
          </cell>
          <cell r="AG78">
            <v>4676</v>
          </cell>
          <cell r="AH78">
            <v>9.3587045759582169E-4</v>
          </cell>
          <cell r="AJ78">
            <v>5.263157894736842E-3</v>
          </cell>
          <cell r="AK78">
            <v>4677</v>
          </cell>
          <cell r="AL78">
            <v>9.3516733036820435E-4</v>
          </cell>
          <cell r="AN78">
            <v>5.263157894736842E-3</v>
          </cell>
          <cell r="AP78">
            <v>9.3728957578478216E-4</v>
          </cell>
          <cell r="AR78">
            <v>5.263157894736842E-3</v>
          </cell>
          <cell r="AT78">
            <v>9.3722195948924708E-4</v>
          </cell>
          <cell r="AV78">
            <v>5.235602094240838E-3</v>
          </cell>
          <cell r="AX78">
            <v>9.3567242088509004E-4</v>
          </cell>
        </row>
        <row r="79">
          <cell r="A79">
            <v>356</v>
          </cell>
          <cell r="C79" t="str">
            <v>developing</v>
          </cell>
          <cell r="D79">
            <v>5.6179775280898875E-3</v>
          </cell>
          <cell r="F79">
            <v>1.9540714727146094E-2</v>
          </cell>
          <cell r="G79">
            <v>5.5248618784530384E-3</v>
          </cell>
          <cell r="I79">
            <v>1.9230053163980885E-2</v>
          </cell>
          <cell r="J79">
            <v>5.4945054945054949E-3</v>
          </cell>
          <cell r="L79">
            <v>1.888913021588029E-2</v>
          </cell>
          <cell r="M79">
            <v>5.3191489361702126E-3</v>
          </cell>
          <cell r="O79">
            <v>2.3388748025744959E-2</v>
          </cell>
          <cell r="P79">
            <v>5.3191489361702126E-3</v>
          </cell>
          <cell r="R79">
            <v>2.6578729038960767E-2</v>
          </cell>
          <cell r="S79">
            <v>5.2910052910052907E-3</v>
          </cell>
          <cell r="U79">
            <v>2.636064192043383E-2</v>
          </cell>
          <cell r="V79">
            <v>5.2910052910052907E-3</v>
          </cell>
          <cell r="W79">
            <v>132609</v>
          </cell>
          <cell r="X79">
            <v>2.6355161584334569E-2</v>
          </cell>
          <cell r="Y79">
            <v>5.2910052910052907E-3</v>
          </cell>
          <cell r="Z79">
            <v>132609</v>
          </cell>
          <cell r="AA79">
            <v>2.6355161584334569E-2</v>
          </cell>
          <cell r="AB79">
            <v>5.2910052910052907E-3</v>
          </cell>
          <cell r="AC79">
            <v>132610</v>
          </cell>
          <cell r="AD79">
            <v>2.6341241135082835E-2</v>
          </cell>
          <cell r="AF79">
            <v>5.263157894736842E-3</v>
          </cell>
          <cell r="AG79">
            <v>132602</v>
          </cell>
          <cell r="AH79">
            <v>2.6539412835355249E-2</v>
          </cell>
          <cell r="AJ79">
            <v>5.263157894736842E-3</v>
          </cell>
          <cell r="AK79">
            <v>132603</v>
          </cell>
          <cell r="AL79">
            <v>2.6514003315974987E-2</v>
          </cell>
          <cell r="AN79">
            <v>5.263157894736842E-3</v>
          </cell>
          <cell r="AP79">
            <v>2.6574173533844229E-2</v>
          </cell>
          <cell r="AR79">
            <v>5.263157894736842E-3</v>
          </cell>
          <cell r="AT79">
            <v>2.6572256466571013E-2</v>
          </cell>
          <cell r="AV79">
            <v>5.235602094240838E-3</v>
          </cell>
          <cell r="AX79">
            <v>2.6566685293293233E-2</v>
          </cell>
        </row>
        <row r="80">
          <cell r="A80">
            <v>360</v>
          </cell>
          <cell r="C80" t="str">
            <v>developing</v>
          </cell>
          <cell r="D80">
            <v>5.6179775280898875E-3</v>
          </cell>
          <cell r="F80">
            <v>9.8296820616593818E-3</v>
          </cell>
          <cell r="G80">
            <v>5.5248618784530384E-3</v>
          </cell>
          <cell r="I80">
            <v>9.6734081260673593E-3</v>
          </cell>
          <cell r="J80">
            <v>5.4945054945054949E-3</v>
          </cell>
          <cell r="L80">
            <v>9.5019116258550623E-3</v>
          </cell>
          <cell r="M80">
            <v>5.3191489361702126E-3</v>
          </cell>
          <cell r="O80">
            <v>8.5421120849204415E-3</v>
          </cell>
          <cell r="P80">
            <v>5.3191489361702126E-3</v>
          </cell>
          <cell r="R80">
            <v>9.6088488724530904E-3</v>
          </cell>
          <cell r="S80">
            <v>5.2910052910052907E-3</v>
          </cell>
          <cell r="U80">
            <v>9.5314012638827317E-3</v>
          </cell>
          <cell r="V80">
            <v>5.2910052910052907E-3</v>
          </cell>
          <cell r="W80">
            <v>47949</v>
          </cell>
          <cell r="X80">
            <v>9.5295465828658561E-3</v>
          </cell>
          <cell r="Y80">
            <v>5.2910052910052907E-3</v>
          </cell>
          <cell r="Z80">
            <v>47949</v>
          </cell>
          <cell r="AA80">
            <v>9.5295465828658561E-3</v>
          </cell>
          <cell r="AB80">
            <v>5.2910052910052907E-3</v>
          </cell>
          <cell r="AC80">
            <v>47950</v>
          </cell>
          <cell r="AD80">
            <v>9.5246400152870971E-3</v>
          </cell>
          <cell r="AF80">
            <v>5.263157894736842E-3</v>
          </cell>
          <cell r="AG80">
            <v>47942</v>
          </cell>
          <cell r="AH80">
            <v>9.5952740543325237E-3</v>
          </cell>
          <cell r="AJ80">
            <v>5.263157894736842E-3</v>
          </cell>
          <cell r="AK80">
            <v>47943</v>
          </cell>
          <cell r="AL80">
            <v>9.5862149497205097E-3</v>
          </cell>
          <cell r="AN80">
            <v>5.263157894736842E-3</v>
          </cell>
          <cell r="AP80">
            <v>9.6079696668483656E-3</v>
          </cell>
          <cell r="AR80">
            <v>5.263157894736842E-3</v>
          </cell>
          <cell r="AT80">
            <v>9.6072765456046549E-3</v>
          </cell>
          <cell r="AV80">
            <v>5.235602094240838E-3</v>
          </cell>
          <cell r="AX80">
            <v>9.6043668452992885E-3</v>
          </cell>
        </row>
        <row r="81">
          <cell r="A81">
            <v>364</v>
          </cell>
          <cell r="C81" t="str">
            <v>developing</v>
          </cell>
          <cell r="D81">
            <v>5.6179775280898875E-3</v>
          </cell>
          <cell r="F81">
            <v>7.1105555454345441E-3</v>
          </cell>
          <cell r="G81">
            <v>5.5248618784530384E-3</v>
          </cell>
          <cell r="I81">
            <v>6.9975107396757757E-3</v>
          </cell>
          <cell r="J81">
            <v>5.4945054945054949E-3</v>
          </cell>
          <cell r="L81">
            <v>6.8734542968571849E-3</v>
          </cell>
          <cell r="M81">
            <v>5.3191489361702126E-3</v>
          </cell>
          <cell r="O81">
            <v>6.2327147301147242E-3</v>
          </cell>
          <cell r="P81">
            <v>5.3191489361702126E-3</v>
          </cell>
          <cell r="R81">
            <v>7.4414107170024928E-3</v>
          </cell>
          <cell r="S81">
            <v>5.2910052910052907E-3</v>
          </cell>
          <cell r="U81">
            <v>7.3819259600877048E-3</v>
          </cell>
          <cell r="V81">
            <v>5.2910052910052907E-3</v>
          </cell>
          <cell r="W81">
            <v>37136</v>
          </cell>
          <cell r="X81">
            <v>7.3805343573652513E-3</v>
          </cell>
          <cell r="Y81">
            <v>5.2910052910052907E-3</v>
          </cell>
          <cell r="Z81">
            <v>37136</v>
          </cell>
          <cell r="AA81">
            <v>7.3805343573652513E-3</v>
          </cell>
          <cell r="AB81">
            <v>5.2910052910052907E-3</v>
          </cell>
          <cell r="AC81">
            <v>37137</v>
          </cell>
          <cell r="AD81">
            <v>7.3767790666885696E-3</v>
          </cell>
          <cell r="AF81">
            <v>5.263157894736842E-3</v>
          </cell>
          <cell r="AG81">
            <v>37129</v>
          </cell>
          <cell r="AH81">
            <v>7.4311236569878664E-3</v>
          </cell>
          <cell r="AJ81">
            <v>5.263157894736842E-3</v>
          </cell>
          <cell r="AK81">
            <v>37130</v>
          </cell>
          <cell r="AL81">
            <v>7.4241528707657536E-3</v>
          </cell>
          <cell r="AN81">
            <v>5.263157894736842E-3</v>
          </cell>
          <cell r="AP81">
            <v>7.4410010581331962E-3</v>
          </cell>
          <cell r="AR81">
            <v>5.263157894736842E-3</v>
          </cell>
          <cell r="AT81">
            <v>7.4404642625263513E-3</v>
          </cell>
          <cell r="AV81">
            <v>5.235602094240838E-3</v>
          </cell>
          <cell r="AX81">
            <v>7.437894492616102E-3</v>
          </cell>
        </row>
        <row r="82">
          <cell r="A82">
            <v>368</v>
          </cell>
          <cell r="C82" t="str">
            <v>developing</v>
          </cell>
          <cell r="D82">
            <v>5.6179775280898875E-3</v>
          </cell>
          <cell r="F82">
            <v>2.4710838809189816E-3</v>
          </cell>
          <cell r="G82">
            <v>5.5248618784530384E-3</v>
          </cell>
          <cell r="I82">
            <v>5.5779657939315375E-3</v>
          </cell>
          <cell r="J82">
            <v>5.4945054945054949E-3</v>
          </cell>
          <cell r="L82">
            <v>5.4790759714929103E-3</v>
          </cell>
          <cell r="M82">
            <v>5.3191489361702126E-3</v>
          </cell>
          <cell r="O82">
            <v>5.0075955011781061E-3</v>
          </cell>
          <cell r="P82">
            <v>5.3191489361702126E-3</v>
          </cell>
          <cell r="R82">
            <v>3.6262946148392441E-3</v>
          </cell>
          <cell r="S82">
            <v>5.2910052910052907E-3</v>
          </cell>
          <cell r="U82">
            <v>3.5984279986403024E-3</v>
          </cell>
          <cell r="V82">
            <v>5.2910052910052907E-3</v>
          </cell>
          <cell r="W82">
            <v>18103</v>
          </cell>
          <cell r="X82">
            <v>3.5978515045073014E-3</v>
          </cell>
          <cell r="Y82">
            <v>5.2910052910052907E-3</v>
          </cell>
          <cell r="Z82">
            <v>18103</v>
          </cell>
          <cell r="AA82">
            <v>3.5978515045073014E-3</v>
          </cell>
          <cell r="AB82">
            <v>5.2910052910052907E-3</v>
          </cell>
          <cell r="AC82">
            <v>18104</v>
          </cell>
          <cell r="AD82">
            <v>3.5961226868979688E-3</v>
          </cell>
          <cell r="AF82">
            <v>5.263157894736842E-3</v>
          </cell>
          <cell r="AG82">
            <v>18096</v>
          </cell>
          <cell r="AH82">
            <v>3.6217946536899037E-3</v>
          </cell>
          <cell r="AJ82">
            <v>5.263157894736842E-3</v>
          </cell>
          <cell r="AK82">
            <v>18097</v>
          </cell>
          <cell r="AL82">
            <v>3.6184997172703432E-3</v>
          </cell>
          <cell r="AN82">
            <v>5.263157894736842E-3</v>
          </cell>
          <cell r="AP82">
            <v>3.626711450283772E-3</v>
          </cell>
          <cell r="AR82">
            <v>5.263157894736842E-3</v>
          </cell>
          <cell r="AT82">
            <v>3.6264498184470609E-3</v>
          </cell>
          <cell r="AV82">
            <v>5.235602094240838E-3</v>
          </cell>
          <cell r="AX82">
            <v>3.6244783926790746E-3</v>
          </cell>
        </row>
        <row r="83">
          <cell r="A83">
            <v>372</v>
          </cell>
          <cell r="C83" t="str">
            <v>developed</v>
          </cell>
          <cell r="D83">
            <v>5.6179775280898875E-3</v>
          </cell>
          <cell r="F83">
            <v>4.0331452226568029E-3</v>
          </cell>
          <cell r="G83">
            <v>5.5248618784530384E-3</v>
          </cell>
          <cell r="I83">
            <v>3.969025602835412E-3</v>
          </cell>
          <cell r="J83">
            <v>5.4945054945054949E-3</v>
          </cell>
          <cell r="L83">
            <v>3.8986601234440241E-3</v>
          </cell>
          <cell r="M83">
            <v>5.3191489361702126E-3</v>
          </cell>
          <cell r="O83">
            <v>5.2821364682843685E-3</v>
          </cell>
          <cell r="P83">
            <v>5.3191489361702126E-3</v>
          </cell>
          <cell r="R83">
            <v>7.2064863187607381E-3</v>
          </cell>
          <cell r="S83">
            <v>5.2910052910052907E-3</v>
          </cell>
          <cell r="U83">
            <v>7.1489485203348356E-3</v>
          </cell>
          <cell r="V83">
            <v>5.2910052910052907E-3</v>
          </cell>
          <cell r="W83">
            <v>35964</v>
          </cell>
          <cell r="X83">
            <v>7.147607109766369E-3</v>
          </cell>
          <cell r="Y83">
            <v>5.2910052910052907E-3</v>
          </cell>
          <cell r="Z83">
            <v>35964</v>
          </cell>
          <cell r="AA83">
            <v>7.147607109766369E-3</v>
          </cell>
          <cell r="AB83">
            <v>5.2910052910052907E-3</v>
          </cell>
          <cell r="AC83">
            <v>35965</v>
          </cell>
          <cell r="AD83">
            <v>7.1439766037497488E-3</v>
          </cell>
          <cell r="AF83">
            <v>5.263157894736842E-3</v>
          </cell>
          <cell r="AG83">
            <v>35957</v>
          </cell>
          <cell r="AH83">
            <v>7.1965556124407529E-3</v>
          </cell>
          <cell r="AJ83">
            <v>5.263157894736842E-3</v>
          </cell>
          <cell r="AK83">
            <v>35958</v>
          </cell>
          <cell r="AL83">
            <v>7.1898111749796653E-3</v>
          </cell>
          <cell r="AN83">
            <v>5.263157894736842E-3</v>
          </cell>
          <cell r="AP83">
            <v>7.2061275531471449E-3</v>
          </cell>
          <cell r="AR83">
            <v>5.263157894736842E-3</v>
          </cell>
          <cell r="AT83">
            <v>7.2056077013714663E-3</v>
          </cell>
          <cell r="AV83">
            <v>5.235602094240838E-3</v>
          </cell>
          <cell r="AX83">
            <v>7.2030747758543619E-3</v>
          </cell>
        </row>
        <row r="84">
          <cell r="A84">
            <v>376</v>
          </cell>
          <cell r="C84" t="str">
            <v>developed</v>
          </cell>
          <cell r="D84">
            <v>5.6179775280898875E-3</v>
          </cell>
          <cell r="F84">
            <v>4.4526222217239567E-3</v>
          </cell>
          <cell r="G84">
            <v>5.5248618784530384E-3</v>
          </cell>
          <cell r="I84">
            <v>4.381833686150932E-3</v>
          </cell>
          <cell r="J84">
            <v>5.4945054945054949E-3</v>
          </cell>
          <cell r="L84">
            <v>4.3041496753148528E-3</v>
          </cell>
          <cell r="M84">
            <v>5.3191489361702126E-3</v>
          </cell>
          <cell r="O84">
            <v>4.50255120764303E-3</v>
          </cell>
          <cell r="P84">
            <v>5.3191489361702126E-3</v>
          </cell>
          <cell r="R84">
            <v>4.1416449799241868E-3</v>
          </cell>
          <cell r="S84">
            <v>5.2910052910052907E-3</v>
          </cell>
          <cell r="U84">
            <v>4.1095073481323043E-3</v>
          </cell>
          <cell r="V84">
            <v>5.2910052910052907E-3</v>
          </cell>
          <cell r="W84">
            <v>20674</v>
          </cell>
          <cell r="X84">
            <v>4.1088207481734485E-3</v>
          </cell>
          <cell r="Y84">
            <v>5.2910052910052907E-3</v>
          </cell>
          <cell r="Z84">
            <v>20674</v>
          </cell>
          <cell r="AA84">
            <v>4.1088207481734485E-3</v>
          </cell>
          <cell r="AB84">
            <v>5.2910052910052907E-3</v>
          </cell>
          <cell r="AC84">
            <v>20675</v>
          </cell>
          <cell r="AD84">
            <v>4.1068181922014751E-3</v>
          </cell>
          <cell r="AF84">
            <v>5.263157894736842E-3</v>
          </cell>
          <cell r="AG84">
            <v>20667</v>
          </cell>
          <cell r="AH84">
            <v>4.1363632906614295E-3</v>
          </cell>
          <cell r="AJ84">
            <v>5.263157894736842E-3</v>
          </cell>
          <cell r="AK84">
            <v>20668</v>
          </cell>
          <cell r="AL84">
            <v>4.1325718161321461E-3</v>
          </cell>
          <cell r="AN84">
            <v>5.263157894736842E-3</v>
          </cell>
          <cell r="AP84">
            <v>4.1419501715458367E-3</v>
          </cell>
          <cell r="AR84">
            <v>5.263157894736842E-3</v>
          </cell>
          <cell r="AT84">
            <v>4.1416513702637924E-3</v>
          </cell>
          <cell r="AV84">
            <v>5.235602094240838E-3</v>
          </cell>
          <cell r="AX84">
            <v>4.1395991194661339E-3</v>
          </cell>
        </row>
        <row r="85">
          <cell r="A85">
            <v>380</v>
          </cell>
          <cell r="C85" t="str">
            <v>developed</v>
          </cell>
          <cell r="D85">
            <v>5.6179775280898875E-3</v>
          </cell>
          <cell r="F85">
            <v>3.3074686992149056E-2</v>
          </cell>
          <cell r="G85">
            <v>5.5248618784530384E-3</v>
          </cell>
          <cell r="I85">
            <v>3.254886006587461E-2</v>
          </cell>
          <cell r="J85">
            <v>5.4945054945054949E-3</v>
          </cell>
          <cell r="L85">
            <v>3.1971812606028972E-2</v>
          </cell>
          <cell r="M85">
            <v>5.3191489361702126E-3</v>
          </cell>
          <cell r="O85">
            <v>3.1564673242689849E-2</v>
          </cell>
          <cell r="P85">
            <v>5.3191489361702126E-3</v>
          </cell>
          <cell r="R85">
            <v>3.0498679151602207E-2</v>
          </cell>
          <cell r="S85">
            <v>5.2910052910052907E-3</v>
          </cell>
          <cell r="U85">
            <v>3.0248105070439894E-2</v>
          </cell>
          <cell r="V85">
            <v>5.2910052910052907E-3</v>
          </cell>
          <cell r="W85">
            <v>152165</v>
          </cell>
          <cell r="X85">
            <v>3.0241787227716595E-2</v>
          </cell>
          <cell r="Y85">
            <v>5.2910052910052907E-3</v>
          </cell>
          <cell r="Z85">
            <v>152165</v>
          </cell>
          <cell r="AA85">
            <v>3.0241787227716595E-2</v>
          </cell>
          <cell r="AB85">
            <v>5.2910052910052907E-3</v>
          </cell>
          <cell r="AC85">
            <v>152166</v>
          </cell>
          <cell r="AD85">
            <v>3.0225784620775315E-2</v>
          </cell>
          <cell r="AF85">
            <v>5.263157894736842E-3</v>
          </cell>
          <cell r="AG85">
            <v>152158</v>
          </cell>
          <cell r="AH85">
            <v>3.0453416827815449E-2</v>
          </cell>
          <cell r="AJ85">
            <v>5.263157894736842E-3</v>
          </cell>
          <cell r="AK85">
            <v>152159</v>
          </cell>
          <cell r="AL85">
            <v>3.0424230451463675E-2</v>
          </cell>
          <cell r="AN85">
            <v>5.263157894736842E-3</v>
          </cell>
          <cell r="AP85">
            <v>3.0493274441273609E-2</v>
          </cell>
          <cell r="AR85">
            <v>5.263157894736842E-3</v>
          </cell>
          <cell r="AT85">
            <v>3.0491074649117884E-2</v>
          </cell>
          <cell r="AV85">
            <v>5.235602094240838E-3</v>
          </cell>
          <cell r="AX85">
            <v>3.0484888690044586E-2</v>
          </cell>
        </row>
        <row r="86">
          <cell r="A86">
            <v>388</v>
          </cell>
          <cell r="C86" t="str">
            <v>developing</v>
          </cell>
          <cell r="D86">
            <v>5.6179775280898875E-3</v>
          </cell>
          <cell r="F86">
            <v>1.3943639668323553E-3</v>
          </cell>
          <cell r="G86">
            <v>5.5248618784530384E-3</v>
          </cell>
          <cell r="I86">
            <v>1.3721961344062665E-3</v>
          </cell>
          <cell r="J86">
            <v>5.4945054945054949E-3</v>
          </cell>
          <cell r="L86">
            <v>1.3478689446931216E-3</v>
          </cell>
          <cell r="M86">
            <v>5.3191489361702126E-3</v>
          </cell>
          <cell r="O86">
            <v>1.3778623970520966E-3</v>
          </cell>
          <cell r="P86">
            <v>5.3191489361702126E-3</v>
          </cell>
          <cell r="R86">
            <v>1.0587633715980812E-3</v>
          </cell>
          <cell r="S86">
            <v>5.2910052910052907E-3</v>
          </cell>
          <cell r="U86">
            <v>1.0521754169043819E-3</v>
          </cell>
          <cell r="V86">
            <v>5.2910052910052907E-3</v>
          </cell>
          <cell r="W86">
            <v>5294</v>
          </cell>
          <cell r="X86">
            <v>1.0521474819014337E-3</v>
          </cell>
          <cell r="Y86">
            <v>5.2910052910052907E-3</v>
          </cell>
          <cell r="Z86">
            <v>5294</v>
          </cell>
          <cell r="AA86">
            <v>1.0521474819014337E-3</v>
          </cell>
          <cell r="AB86">
            <v>5.2910052910052907E-3</v>
          </cell>
          <cell r="AC86">
            <v>5295</v>
          </cell>
          <cell r="AD86">
            <v>1.0517824584138724E-3</v>
          </cell>
          <cell r="AF86">
            <v>5.263157894736842E-3</v>
          </cell>
          <cell r="AG86">
            <v>5287</v>
          </cell>
          <cell r="AH86">
            <v>1.058158064437363E-3</v>
          </cell>
          <cell r="AJ86">
            <v>5.263157894736842E-3</v>
          </cell>
          <cell r="AK86">
            <v>5288</v>
          </cell>
          <cell r="AL86">
            <v>1.0573369345706787E-3</v>
          </cell>
          <cell r="AN86">
            <v>5.263157894736842E-3</v>
          </cell>
          <cell r="AP86">
            <v>1.0597364286401385E-3</v>
          </cell>
          <cell r="AR86">
            <v>5.263157894736842E-3</v>
          </cell>
          <cell r="AT86">
            <v>1.0596599789991744E-3</v>
          </cell>
          <cell r="AV86">
            <v>5.235602094240838E-3</v>
          </cell>
          <cell r="AX86">
            <v>1.0580912322685568E-3</v>
          </cell>
        </row>
        <row r="87">
          <cell r="A87">
            <v>392</v>
          </cell>
          <cell r="C87" t="str">
            <v>developed</v>
          </cell>
          <cell r="D87">
            <v>5.6179775280898875E-3</v>
          </cell>
          <cell r="F87">
            <v>6.2304012451646865E-2</v>
          </cell>
          <cell r="G87">
            <v>5.5248618784530384E-3</v>
          </cell>
          <cell r="I87">
            <v>6.1313492802291134E-2</v>
          </cell>
          <cell r="J87">
            <v>5.4945054945054949E-3</v>
          </cell>
          <cell r="L87">
            <v>6.0226487137446959E-2</v>
          </cell>
          <cell r="M87">
            <v>5.3191489361702126E-3</v>
          </cell>
          <cell r="O87">
            <v>6.2296598667524142E-2</v>
          </cell>
          <cell r="P87">
            <v>5.3191489361702126E-3</v>
          </cell>
          <cell r="R87">
            <v>6.2070152995516589E-2</v>
          </cell>
          <cell r="S87">
            <v>5.2910052910052907E-3</v>
          </cell>
          <cell r="U87">
            <v>6.1558126082142436E-2</v>
          </cell>
          <cell r="V87">
            <v>5.2910052910052907E-3</v>
          </cell>
          <cell r="W87">
            <v>309670</v>
          </cell>
          <cell r="X87">
            <v>6.1544864133059492E-2</v>
          </cell>
          <cell r="Y87">
            <v>5.2910052910052907E-3</v>
          </cell>
          <cell r="Z87">
            <v>309670</v>
          </cell>
          <cell r="AA87">
            <v>6.1544864133059492E-2</v>
          </cell>
          <cell r="AB87">
            <v>5.2910052910052907E-3</v>
          </cell>
          <cell r="AC87">
            <v>309671</v>
          </cell>
          <cell r="AD87">
            <v>6.1512091724170395E-2</v>
          </cell>
          <cell r="AF87">
            <v>5.263157894736842E-3</v>
          </cell>
          <cell r="AG87">
            <v>309663</v>
          </cell>
          <cell r="AH87">
            <v>6.1977000323031418E-2</v>
          </cell>
          <cell r="AJ87">
            <v>5.263157894736842E-3</v>
          </cell>
          <cell r="AK87">
            <v>309664</v>
          </cell>
          <cell r="AL87">
            <v>6.1917394952135905E-2</v>
          </cell>
          <cell r="AN87">
            <v>5.263157894736842E-3</v>
          </cell>
          <cell r="AP87">
            <v>6.2057908744027959E-2</v>
          </cell>
          <cell r="AR87">
            <v>5.263157894736842E-3</v>
          </cell>
          <cell r="AT87">
            <v>6.2053431871558311E-2</v>
          </cell>
          <cell r="AV87">
            <v>5.235602094240838E-3</v>
          </cell>
          <cell r="AX87">
            <v>6.2042294397005204E-2</v>
          </cell>
        </row>
        <row r="88">
          <cell r="A88">
            <v>400</v>
          </cell>
          <cell r="C88" t="str">
            <v>developing</v>
          </cell>
          <cell r="D88">
            <v>5.6179775280898875E-3</v>
          </cell>
          <cell r="F88">
            <v>9.1322665164397148E-4</v>
          </cell>
          <cell r="G88">
            <v>5.5248618784530384E-3</v>
          </cell>
          <cell r="I88">
            <v>8.9870802102654977E-4</v>
          </cell>
          <cell r="J88">
            <v>5.4945054945054949E-3</v>
          </cell>
          <cell r="L88">
            <v>8.8277513798159222E-4</v>
          </cell>
          <cell r="M88">
            <v>5.3191489361702126E-3</v>
          </cell>
          <cell r="O88">
            <v>9.6922483040549142E-4</v>
          </cell>
          <cell r="P88">
            <v>5.3191489361702126E-3</v>
          </cell>
          <cell r="R88">
            <v>9.789852909664954E-4</v>
          </cell>
          <cell r="S88">
            <v>5.2910052910052907E-3</v>
          </cell>
          <cell r="U88">
            <v>9.7305850476987516E-4</v>
          </cell>
          <cell r="V88">
            <v>5.2910052910052907E-3</v>
          </cell>
          <cell r="W88">
            <v>4896</v>
          </cell>
          <cell r="X88">
            <v>9.7304761454276899E-4</v>
          </cell>
          <cell r="Y88">
            <v>5.2910052910052907E-3</v>
          </cell>
          <cell r="Z88">
            <v>4896</v>
          </cell>
          <cell r="AA88">
            <v>9.7304761454276899E-4</v>
          </cell>
          <cell r="AB88">
            <v>5.2910052910052907E-3</v>
          </cell>
          <cell r="AC88">
            <v>4897</v>
          </cell>
          <cell r="AD88">
            <v>9.7272496673328284E-4</v>
          </cell>
          <cell r="AF88">
            <v>5.263157894736842E-3</v>
          </cell>
          <cell r="AG88">
            <v>4889</v>
          </cell>
          <cell r="AH88">
            <v>9.7850099811504958E-4</v>
          </cell>
          <cell r="AJ88">
            <v>5.263157894736842E-3</v>
          </cell>
          <cell r="AK88">
            <v>4890</v>
          </cell>
          <cell r="AL88">
            <v>9.7775673412454976E-4</v>
          </cell>
          <cell r="AN88">
            <v>5.263157894736842E-3</v>
          </cell>
          <cell r="AP88">
            <v>9.7997563087183753E-4</v>
          </cell>
          <cell r="AR88">
            <v>5.263157894736842E-3</v>
          </cell>
          <cell r="AT88">
            <v>9.7990493519401725E-4</v>
          </cell>
          <cell r="AV88">
            <v>5.235602094240838E-3</v>
          </cell>
          <cell r="AX88">
            <v>9.7834870046721503E-4</v>
          </cell>
        </row>
        <row r="89">
          <cell r="A89">
            <v>398</v>
          </cell>
          <cell r="C89" t="str">
            <v>developing</v>
          </cell>
          <cell r="D89">
            <v>5.6179775280898875E-3</v>
          </cell>
          <cell r="F89">
            <v>1.8250519324670058E-3</v>
          </cell>
          <cell r="G89">
            <v>5.5248618784530384E-3</v>
          </cell>
          <cell r="I89">
            <v>1.7960369504607316E-3</v>
          </cell>
          <cell r="J89">
            <v>5.4945054945054949E-3</v>
          </cell>
          <cell r="L89">
            <v>1.7641956338077139E-3</v>
          </cell>
          <cell r="M89">
            <v>5.3191489361702126E-3</v>
          </cell>
          <cell r="O89">
            <v>1.9900252760188066E-3</v>
          </cell>
          <cell r="P89">
            <v>5.3191489361702126E-3</v>
          </cell>
          <cell r="R89">
            <v>2.613233259281368E-3</v>
          </cell>
          <cell r="S89">
            <v>5.2910052910052907E-3</v>
          </cell>
          <cell r="U89">
            <v>2.5937624862589033E-3</v>
          </cell>
          <cell r="V89">
            <v>5.2910052910052907E-3</v>
          </cell>
          <cell r="W89">
            <v>13049</v>
          </cell>
          <cell r="X89">
            <v>2.5934024350834544E-3</v>
          </cell>
          <cell r="Y89">
            <v>5.2910052910052907E-3</v>
          </cell>
          <cell r="Z89">
            <v>13049</v>
          </cell>
          <cell r="AA89">
            <v>2.5934024350834544E-3</v>
          </cell>
          <cell r="AB89">
            <v>5.2910052910052907E-3</v>
          </cell>
          <cell r="AC89">
            <v>13050</v>
          </cell>
          <cell r="AD89">
            <v>2.5922117247027449E-3</v>
          </cell>
          <cell r="AF89">
            <v>5.263157894736842E-3</v>
          </cell>
          <cell r="AG89">
            <v>13042</v>
          </cell>
          <cell r="AH89">
            <v>2.6102699974261561E-3</v>
          </cell>
          <cell r="AJ89">
            <v>5.263157894736842E-3</v>
          </cell>
          <cell r="AK89">
            <v>13043</v>
          </cell>
          <cell r="AL89">
            <v>2.6079511417559311E-3</v>
          </cell>
          <cell r="AN89">
            <v>5.263157894736842E-3</v>
          </cell>
          <cell r="AP89">
            <v>2.6138695610350465E-3</v>
          </cell>
          <cell r="AR89">
            <v>5.263157894736842E-3</v>
          </cell>
          <cell r="AT89">
            <v>2.6136809958559439E-3</v>
          </cell>
          <cell r="AV89">
            <v>5.235602094240838E-3</v>
          </cell>
          <cell r="AX89">
            <v>2.6118684536740972E-3</v>
          </cell>
        </row>
        <row r="90">
          <cell r="A90">
            <v>404</v>
          </cell>
          <cell r="C90" t="str">
            <v>developing</v>
          </cell>
          <cell r="D90">
            <v>5.6179775280898875E-3</v>
          </cell>
          <cell r="F90">
            <v>1.3845543710857961E-3</v>
          </cell>
          <cell r="G90">
            <v>5.5248618784530384E-3</v>
          </cell>
          <cell r="I90">
            <v>1.3625424932596898E-3</v>
          </cell>
          <cell r="J90">
            <v>5.4945054945054949E-3</v>
          </cell>
          <cell r="L90">
            <v>1.3383864496048284E-3</v>
          </cell>
          <cell r="M90">
            <v>5.3191489361702126E-3</v>
          </cell>
          <cell r="O90">
            <v>1.3695309515185249E-3</v>
          </cell>
          <cell r="P90">
            <v>5.3191489361702126E-3</v>
          </cell>
          <cell r="R90">
            <v>1.3792788261958342E-3</v>
          </cell>
          <cell r="S90">
            <v>5.2910052910052907E-3</v>
          </cell>
          <cell r="U90">
            <v>1.3700345689221613E-3</v>
          </cell>
          <cell r="V90">
            <v>5.2910052910052907E-3</v>
          </cell>
          <cell r="W90">
            <v>6893</v>
          </cell>
          <cell r="X90">
            <v>1.3699381550333551E-3</v>
          </cell>
          <cell r="Y90">
            <v>5.2910052910052907E-3</v>
          </cell>
          <cell r="Z90">
            <v>6893</v>
          </cell>
          <cell r="AA90">
            <v>1.3699381550333551E-3</v>
          </cell>
          <cell r="AB90">
            <v>5.2910052910052907E-3</v>
          </cell>
          <cell r="AC90">
            <v>6894</v>
          </cell>
          <cell r="AD90">
            <v>1.3694028835326225E-3</v>
          </cell>
          <cell r="AF90">
            <v>5.263157894736842E-3</v>
          </cell>
          <cell r="AG90">
            <v>6886</v>
          </cell>
          <cell r="AH90">
            <v>1.3781873334056517E-3</v>
          </cell>
          <cell r="AJ90">
            <v>5.263157894736842E-3</v>
          </cell>
          <cell r="AK90">
            <v>6887</v>
          </cell>
          <cell r="AL90">
            <v>1.3770573881218353E-3</v>
          </cell>
          <cell r="AN90">
            <v>5.263157894736842E-3</v>
          </cell>
          <cell r="AP90">
            <v>1.3801824478147946E-3</v>
          </cell>
          <cell r="AR90">
            <v>5.263157894736842E-3</v>
          </cell>
          <cell r="AT90">
            <v>1.380082881120899E-3</v>
          </cell>
          <cell r="AV90">
            <v>5.235602094240838E-3</v>
          </cell>
          <cell r="AX90">
            <v>1.3784638663146508E-3</v>
          </cell>
        </row>
        <row r="91">
          <cell r="A91">
            <v>296</v>
          </cell>
          <cell r="C91" t="str">
            <v>developing</v>
          </cell>
          <cell r="D91">
            <v>5.6179775280898875E-3</v>
          </cell>
          <cell r="F91">
            <v>1.4293982373557814E-4</v>
          </cell>
          <cell r="G91">
            <v>5.5248618784530384E-3</v>
          </cell>
          <cell r="I91">
            <v>1.4066734242154693E-4</v>
          </cell>
          <cell r="J91">
            <v>5.4945054945054949E-3</v>
          </cell>
          <cell r="L91">
            <v>1.3817349985798834E-4</v>
          </cell>
          <cell r="M91">
            <v>5.3191489361702126E-3</v>
          </cell>
          <cell r="O91">
            <v>3.1500798826932468E-4</v>
          </cell>
          <cell r="P91">
            <v>5.3191489361702126E-3</v>
          </cell>
          <cell r="R91">
            <v>3.0247518510819854E-4</v>
          </cell>
          <cell r="S91">
            <v>5.2910052910052907E-3</v>
          </cell>
          <cell r="U91">
            <v>3.132870691557351E-4</v>
          </cell>
          <cell r="V91">
            <v>5.2910052910052907E-3</v>
          </cell>
          <cell r="W91">
            <v>1577</v>
          </cell>
          <cell r="X91">
            <v>3.1341831865480939E-4</v>
          </cell>
          <cell r="Y91">
            <v>5.2910052910052907E-3</v>
          </cell>
          <cell r="Z91">
            <v>1577</v>
          </cell>
          <cell r="AA91">
            <v>3.1341831865480939E-4</v>
          </cell>
          <cell r="AB91">
            <v>5.2910052910052907E-3</v>
          </cell>
          <cell r="AC91">
            <v>1578</v>
          </cell>
          <cell r="AD91">
            <v>3.1344904992957327E-4</v>
          </cell>
          <cell r="AF91">
            <v>5.263157894736842E-3</v>
          </cell>
          <cell r="AG91">
            <v>1570</v>
          </cell>
          <cell r="AH91">
            <v>3.1422511086942687E-4</v>
          </cell>
          <cell r="AJ91">
            <v>5.263157894736842E-3</v>
          </cell>
          <cell r="AK91">
            <v>1571</v>
          </cell>
          <cell r="AL91">
            <v>3.1412184648459465E-4</v>
          </cell>
          <cell r="AN91">
            <v>5.263157894736842E-3</v>
          </cell>
          <cell r="AP91">
            <v>3.1483470676884598E-4</v>
          </cell>
          <cell r="AR91">
            <v>5.263157894736842E-3</v>
          </cell>
          <cell r="AT91">
            <v>3.1481199451734171E-4</v>
          </cell>
          <cell r="AV91">
            <v>5.235602094240838E-3</v>
          </cell>
          <cell r="AX91">
            <v>3.1336009984245841E-4</v>
          </cell>
        </row>
        <row r="92">
          <cell r="A92">
            <v>412</v>
          </cell>
          <cell r="C92" t="str">
            <v>developing</v>
          </cell>
          <cell r="D92">
            <v>0</v>
          </cell>
          <cell r="F92">
            <v>0</v>
          </cell>
          <cell r="G92">
            <v>0</v>
          </cell>
          <cell r="I92">
            <v>0</v>
          </cell>
          <cell r="J92">
            <v>0</v>
          </cell>
          <cell r="L92">
            <v>0</v>
          </cell>
          <cell r="M92">
            <v>5.3191489361702126E-3</v>
          </cell>
          <cell r="O92">
            <v>5.2686474612300153E-4</v>
          </cell>
          <cell r="P92">
            <v>5.3191489361702126E-3</v>
          </cell>
          <cell r="R92">
            <v>4.5681971296327665E-4</v>
          </cell>
          <cell r="S92">
            <v>5.2910052910052907E-3</v>
          </cell>
          <cell r="U92">
            <v>4.5522042409050338E-4</v>
          </cell>
          <cell r="V92">
            <v>5.2910052910052907E-3</v>
          </cell>
          <cell r="W92">
            <v>2291</v>
          </cell>
          <cell r="X92">
            <v>4.5532109577562984E-4</v>
          </cell>
          <cell r="Y92">
            <v>5.2910052910052907E-3</v>
          </cell>
          <cell r="Z92">
            <v>2291</v>
          </cell>
          <cell r="AA92">
            <v>4.5532109577562984E-4</v>
          </cell>
          <cell r="AB92">
            <v>5.2910052910052907E-3</v>
          </cell>
          <cell r="AC92">
            <v>2292</v>
          </cell>
          <cell r="AD92">
            <v>4.5527580636158552E-4</v>
          </cell>
          <cell r="AF92">
            <v>5.263157894736842E-3</v>
          </cell>
          <cell r="AG92">
            <v>2284</v>
          </cell>
          <cell r="AH92">
            <v>4.5712748613106432E-4</v>
          </cell>
          <cell r="AJ92">
            <v>5.263157894736842E-3</v>
          </cell>
          <cell r="AK92">
            <v>2285</v>
          </cell>
          <cell r="AL92">
            <v>4.5688632668192152E-4</v>
          </cell>
          <cell r="AN92">
            <v>5.263157894736842E-3</v>
          </cell>
          <cell r="AP92">
            <v>4.5792317311700386E-4</v>
          </cell>
          <cell r="AR92">
            <v>5.263157894736842E-3</v>
          </cell>
          <cell r="AT92">
            <v>4.578901384291062E-4</v>
          </cell>
          <cell r="AV92">
            <v>5.235602094240838E-3</v>
          </cell>
          <cell r="AX92">
            <v>4.5641579759662422E-4</v>
          </cell>
        </row>
        <row r="93">
          <cell r="A93">
            <v>414</v>
          </cell>
          <cell r="C93" t="str">
            <v>developing</v>
          </cell>
          <cell r="D93">
            <v>5.6179775280898875E-3</v>
          </cell>
          <cell r="F93">
            <v>6.5682250377319092E-3</v>
          </cell>
          <cell r="G93">
            <v>5.5248618784530384E-3</v>
          </cell>
          <cell r="I93">
            <v>6.4638022934293184E-3</v>
          </cell>
          <cell r="J93">
            <v>5.4945054945054949E-3</v>
          </cell>
          <cell r="L93">
            <v>6.3492077826901114E-3</v>
          </cell>
          <cell r="M93">
            <v>5.3191489361702126E-3</v>
          </cell>
          <cell r="O93">
            <v>5.7721048127586964E-3</v>
          </cell>
          <cell r="P93">
            <v>5.3191489361702126E-3</v>
          </cell>
          <cell r="R93">
            <v>4.1669013572095629E-3</v>
          </cell>
          <cell r="S93">
            <v>5.2910052910052907E-3</v>
          </cell>
          <cell r="U93">
            <v>4.1345544107678515E-3</v>
          </cell>
          <cell r="V93">
            <v>5.2910052910052907E-3</v>
          </cell>
          <cell r="W93">
            <v>20800</v>
          </cell>
          <cell r="X93">
            <v>4.1338624147241815E-3</v>
          </cell>
          <cell r="Y93">
            <v>5.2910052910052907E-3</v>
          </cell>
          <cell r="Z93">
            <v>20800</v>
          </cell>
          <cell r="AA93">
            <v>4.1338624147241815E-3</v>
          </cell>
          <cell r="AB93">
            <v>5.2910052910052907E-3</v>
          </cell>
          <cell r="AC93">
            <v>20801</v>
          </cell>
          <cell r="AD93">
            <v>4.1318464433365357E-3</v>
          </cell>
          <cell r="AF93">
            <v>5.263157894736842E-3</v>
          </cell>
          <cell r="AG93">
            <v>20793</v>
          </cell>
          <cell r="AH93">
            <v>4.1615813568840719E-3</v>
          </cell>
          <cell r="AJ93">
            <v>5.263157894736842E-3</v>
          </cell>
          <cell r="AK93">
            <v>20794</v>
          </cell>
          <cell r="AL93">
            <v>4.1577655479316748E-3</v>
          </cell>
          <cell r="AN93">
            <v>5.263157894736842E-3</v>
          </cell>
          <cell r="AP93">
            <v>4.1672010773719818E-3</v>
          </cell>
          <cell r="AR93">
            <v>5.263157894736842E-3</v>
          </cell>
          <cell r="AT93">
            <v>4.1669004544835162E-3</v>
          </cell>
          <cell r="AV93">
            <v>5.235602094240838E-3</v>
          </cell>
          <cell r="AX93">
            <v>4.164844242599222E-3</v>
          </cell>
        </row>
        <row r="94">
          <cell r="A94">
            <v>417</v>
          </cell>
          <cell r="C94" t="str">
            <v>developing</v>
          </cell>
          <cell r="D94">
            <v>5.6179775280898875E-3</v>
          </cell>
          <cell r="F94">
            <v>5.3158666474211738E-4</v>
          </cell>
          <cell r="G94">
            <v>5.5248618784530384E-3</v>
          </cell>
          <cell r="I94">
            <v>5.2313541070496861E-4</v>
          </cell>
          <cell r="J94">
            <v>5.4945054945054949E-3</v>
          </cell>
          <cell r="L94">
            <v>5.1386092430846645E-4</v>
          </cell>
          <cell r="M94">
            <v>5.3191489361702126E-3</v>
          </cell>
          <cell r="O94">
            <v>6.4509192559939789E-4</v>
          </cell>
          <cell r="P94">
            <v>5.3191489361702126E-3</v>
          </cell>
          <cell r="R94">
            <v>4.6924745416719203E-4</v>
          </cell>
          <cell r="S94">
            <v>5.2910052910052907E-3</v>
          </cell>
          <cell r="U94">
            <v>6.4406732491407461E-4</v>
          </cell>
          <cell r="V94">
            <v>5.2910052910052907E-3</v>
          </cell>
          <cell r="W94">
            <v>3241</v>
          </cell>
          <cell r="X94">
            <v>6.4412731183274396E-4</v>
          </cell>
          <cell r="Y94">
            <v>5.2910052910052907E-3</v>
          </cell>
          <cell r="Z94">
            <v>3241</v>
          </cell>
          <cell r="AA94">
            <v>6.4412731183274396E-4</v>
          </cell>
          <cell r="AB94">
            <v>5.2910052910052907E-3</v>
          </cell>
          <cell r="AC94">
            <v>3242</v>
          </cell>
          <cell r="AD94">
            <v>6.4398087444339459E-4</v>
          </cell>
          <cell r="AF94">
            <v>5.263157894736842E-3</v>
          </cell>
          <cell r="AG94">
            <v>3234</v>
          </cell>
          <cell r="AH94">
            <v>6.4726369971447541E-4</v>
          </cell>
          <cell r="AJ94">
            <v>5.263157894736842E-3</v>
          </cell>
          <cell r="AK94">
            <v>3235</v>
          </cell>
          <cell r="AL94">
            <v>6.468390664402697E-4</v>
          </cell>
          <cell r="AN94">
            <v>5.263157894736842E-3</v>
          </cell>
          <cell r="AP94">
            <v>6.483069868855613E-4</v>
          </cell>
          <cell r="AR94">
            <v>5.263157894736842E-3</v>
          </cell>
          <cell r="AT94">
            <v>6.482602178635267E-4</v>
          </cell>
          <cell r="AV94">
            <v>5.235602094240838E-3</v>
          </cell>
          <cell r="AX94">
            <v>6.4675601169530419E-4</v>
          </cell>
        </row>
        <row r="95">
          <cell r="A95">
            <v>418</v>
          </cell>
          <cell r="C95" t="str">
            <v>developing</v>
          </cell>
          <cell r="D95">
            <v>5.6179775280898875E-3</v>
          </cell>
          <cell r="F95">
            <v>2.9942623207354765E-4</v>
          </cell>
          <cell r="G95">
            <v>5.5248618784530384E-3</v>
          </cell>
          <cell r="I95">
            <v>3.5810411681825183E-4</v>
          </cell>
          <cell r="J95">
            <v>5.4945054945054949E-3</v>
          </cell>
          <cell r="L95">
            <v>3.5175541303716641E-4</v>
          </cell>
          <cell r="M95">
            <v>5.3191489361702126E-3</v>
          </cell>
          <cell r="O95">
            <v>5.026638805254841E-4</v>
          </cell>
          <cell r="P95">
            <v>5.3191489361702126E-3</v>
          </cell>
          <cell r="R95">
            <v>5.0332351875857285E-4</v>
          </cell>
          <cell r="S95">
            <v>5.2910052910052907E-3</v>
          </cell>
          <cell r="U95">
            <v>5.0133882513373341E-4</v>
          </cell>
          <cell r="V95">
            <v>5.2910052910052907E-3</v>
          </cell>
          <cell r="W95">
            <v>2523</v>
          </cell>
          <cell r="X95">
            <v>5.0142956117063032E-4</v>
          </cell>
          <cell r="Y95">
            <v>5.2910052910052907E-3</v>
          </cell>
          <cell r="Z95">
            <v>2523</v>
          </cell>
          <cell r="AA95">
            <v>5.0142956117063032E-4</v>
          </cell>
          <cell r="AB95">
            <v>5.2910052910052907E-3</v>
          </cell>
          <cell r="AC95">
            <v>2524</v>
          </cell>
          <cell r="AD95">
            <v>5.0135957035630097E-4</v>
          </cell>
          <cell r="AF95">
            <v>5.263157894736842E-3</v>
          </cell>
          <cell r="AG95">
            <v>2516</v>
          </cell>
          <cell r="AH95">
            <v>5.0356075092196047E-4</v>
          </cell>
          <cell r="AJ95">
            <v>5.263157894736842E-3</v>
          </cell>
          <cell r="AK95">
            <v>2517</v>
          </cell>
          <cell r="AL95">
            <v>5.0327478523343389E-4</v>
          </cell>
          <cell r="AN95">
            <v>5.263157894736842E-3</v>
          </cell>
          <cell r="AP95">
            <v>5.0441690447943052E-4</v>
          </cell>
          <cell r="AR95">
            <v>5.263157894736842E-3</v>
          </cell>
          <cell r="AT95">
            <v>5.0438051572256472E-4</v>
          </cell>
          <cell r="AV95">
            <v>5.235602094240838E-3</v>
          </cell>
          <cell r="AX95">
            <v>5.0289888146072288E-4</v>
          </cell>
        </row>
        <row r="96">
          <cell r="A96">
            <v>428</v>
          </cell>
          <cell r="C96" t="str">
            <v>developed</v>
          </cell>
          <cell r="D96">
            <v>5.6179775280898875E-3</v>
          </cell>
          <cell r="F96">
            <v>7.0909363539414252E-4</v>
          </cell>
          <cell r="G96">
            <v>5.5248618784530384E-3</v>
          </cell>
          <cell r="I96">
            <v>6.9782034573826217E-4</v>
          </cell>
          <cell r="J96">
            <v>5.4945054945054949E-3</v>
          </cell>
          <cell r="L96">
            <v>6.8544893066805983E-4</v>
          </cell>
          <cell r="M96">
            <v>5.3191489361702126E-3</v>
          </cell>
          <cell r="O96">
            <v>8.565519479514761E-4</v>
          </cell>
          <cell r="P96">
            <v>5.3191489361702126E-3</v>
          </cell>
          <cell r="R96">
            <v>9.5733696757902996E-4</v>
          </cell>
          <cell r="S96">
            <v>5.2910052910052907E-3</v>
          </cell>
          <cell r="U96">
            <v>9.5158959393940598E-4</v>
          </cell>
          <cell r="V96">
            <v>5.2910052910052907E-3</v>
          </cell>
          <cell r="W96">
            <v>4788</v>
          </cell>
          <cell r="X96">
            <v>9.5158332892785499E-4</v>
          </cell>
          <cell r="Y96">
            <v>5.2910052910052907E-3</v>
          </cell>
          <cell r="Z96">
            <v>4788</v>
          </cell>
          <cell r="AA96">
            <v>9.5158332892785499E-4</v>
          </cell>
          <cell r="AB96">
            <v>5.2910052910052907E-3</v>
          </cell>
          <cell r="AC96">
            <v>4789</v>
          </cell>
          <cell r="AD96">
            <v>9.5127218004608771E-4</v>
          </cell>
          <cell r="AF96">
            <v>5.263157894736842E-3</v>
          </cell>
          <cell r="AG96">
            <v>4781</v>
          </cell>
          <cell r="AH96">
            <v>9.5688551278135653E-4</v>
          </cell>
          <cell r="AJ96">
            <v>5.263157894736842E-3</v>
          </cell>
          <cell r="AK96">
            <v>4782</v>
          </cell>
          <cell r="AL96">
            <v>9.5616210686781124E-4</v>
          </cell>
          <cell r="AN96">
            <v>5.263157894736842E-3</v>
          </cell>
          <cell r="AP96">
            <v>9.5833199730656999E-4</v>
          </cell>
          <cell r="AR96">
            <v>5.263157894736842E-3</v>
          </cell>
          <cell r="AT96">
            <v>9.5826286300568306E-4</v>
          </cell>
          <cell r="AV96">
            <v>5.235602094240838E-3</v>
          </cell>
          <cell r="AX96">
            <v>9.5671002349599675E-4</v>
          </cell>
        </row>
        <row r="97">
          <cell r="A97">
            <v>422</v>
          </cell>
          <cell r="C97" t="str">
            <v>developing</v>
          </cell>
          <cell r="D97">
            <v>5.6179775280898875E-3</v>
          </cell>
          <cell r="F97">
            <v>1.0650418239121508E-3</v>
          </cell>
          <cell r="G97">
            <v>5.5248618784530384E-3</v>
          </cell>
          <cell r="I97">
            <v>1.0481096101997614E-3</v>
          </cell>
          <cell r="J97">
            <v>5.4945054945054949E-3</v>
          </cell>
          <cell r="L97">
            <v>1.0295280381575603E-3</v>
          </cell>
          <cell r="M97">
            <v>5.3191489361702126E-3</v>
          </cell>
          <cell r="O97">
            <v>1.3496941764385927E-3</v>
          </cell>
          <cell r="P97">
            <v>5.3191489361702126E-3</v>
          </cell>
          <cell r="R97">
            <v>8.2524210542773578E-4</v>
          </cell>
          <cell r="S97">
            <v>5.2910052910052907E-3</v>
          </cell>
          <cell r="U97">
            <v>1.5503336626558235E-3</v>
          </cell>
          <cell r="V97">
            <v>5.2910052910052907E-3</v>
          </cell>
          <cell r="W97">
            <v>7800</v>
          </cell>
          <cell r="X97">
            <v>1.5501984055215682E-3</v>
          </cell>
          <cell r="Y97">
            <v>5.2910052910052907E-3</v>
          </cell>
          <cell r="Z97">
            <v>7800</v>
          </cell>
          <cell r="AA97">
            <v>1.5501984055215682E-3</v>
          </cell>
          <cell r="AB97">
            <v>5.2910052910052907E-3</v>
          </cell>
          <cell r="AC97">
            <v>7801</v>
          </cell>
          <cell r="AD97">
            <v>1.5495665643223075E-3</v>
          </cell>
          <cell r="AF97">
            <v>5.263157894736842E-3</v>
          </cell>
          <cell r="AG97">
            <v>7793</v>
          </cell>
          <cell r="AH97">
            <v>1.5597173815321296E-3</v>
          </cell>
          <cell r="AJ97">
            <v>5.263157894736842E-3</v>
          </cell>
          <cell r="AK97">
            <v>7794</v>
          </cell>
          <cell r="AL97">
            <v>1.5584122670279634E-3</v>
          </cell>
          <cell r="AN97">
            <v>5.263157894736842E-3</v>
          </cell>
          <cell r="AP97">
            <v>1.5619488889601436E-3</v>
          </cell>
          <cell r="AR97">
            <v>5.263157894736842E-3</v>
          </cell>
          <cell r="AT97">
            <v>1.5618362095914458E-3</v>
          </cell>
          <cell r="AV97">
            <v>5.235602094240838E-3</v>
          </cell>
          <cell r="AX97">
            <v>1.5601886812488643E-3</v>
          </cell>
        </row>
        <row r="98">
          <cell r="A98">
            <v>426</v>
          </cell>
          <cell r="C98" t="str">
            <v>developing</v>
          </cell>
          <cell r="D98">
            <v>5.6179775280898875E-3</v>
          </cell>
          <cell r="F98">
            <v>2.7980704058042913E-4</v>
          </cell>
          <cell r="G98">
            <v>5.5248618784530384E-3</v>
          </cell>
          <cell r="I98">
            <v>2.753586212761654E-4</v>
          </cell>
          <cell r="J98">
            <v>5.4945054945054949E-3</v>
          </cell>
          <cell r="L98">
            <v>2.7047688370893797E-4</v>
          </cell>
          <cell r="M98">
            <v>5.3191489361702126E-3</v>
          </cell>
          <cell r="O98">
            <v>4.3125149023772786E-4</v>
          </cell>
          <cell r="P98">
            <v>5.3191489361702126E-3</v>
          </cell>
          <cell r="R98">
            <v>4.3116244080035457E-4</v>
          </cell>
          <cell r="S98">
            <v>5.2910052910052907E-3</v>
          </cell>
          <cell r="U98">
            <v>4.297757890321696E-4</v>
          </cell>
          <cell r="V98">
            <v>5.2910052910052907E-3</v>
          </cell>
          <cell r="W98">
            <v>2163</v>
          </cell>
          <cell r="X98">
            <v>4.2988194245425029E-4</v>
          </cell>
          <cell r="Y98">
            <v>5.2910052910052907E-3</v>
          </cell>
          <cell r="Z98">
            <v>2163</v>
          </cell>
          <cell r="AA98">
            <v>4.2988194245425029E-4</v>
          </cell>
          <cell r="AB98">
            <v>5.2910052910052907E-3</v>
          </cell>
          <cell r="AC98">
            <v>2164</v>
          </cell>
          <cell r="AD98">
            <v>4.2985028139898388E-4</v>
          </cell>
          <cell r="AF98">
            <v>5.263157894736842E-3</v>
          </cell>
          <cell r="AG98">
            <v>2156</v>
          </cell>
          <cell r="AH98">
            <v>4.3150913314298362E-4</v>
          </cell>
          <cell r="AJ98">
            <v>5.263157894736842E-3</v>
          </cell>
          <cell r="AK98">
            <v>2157</v>
          </cell>
          <cell r="AL98">
            <v>4.3129269437763883E-4</v>
          </cell>
          <cell r="AN98">
            <v>5.263157894736842E-3</v>
          </cell>
          <cell r="AP98">
            <v>4.3227145926187194E-4</v>
          </cell>
          <cell r="AR98">
            <v>5.263157894736842E-3</v>
          </cell>
          <cell r="AT98">
            <v>4.3224027509478427E-4</v>
          </cell>
          <cell r="AV98">
            <v>5.235602094240838E-3</v>
          </cell>
          <cell r="AX98">
            <v>4.3076995822332838E-4</v>
          </cell>
        </row>
        <row r="99">
          <cell r="A99">
            <v>430</v>
          </cell>
          <cell r="C99" t="str">
            <v>developing</v>
          </cell>
          <cell r="D99">
            <v>5.6179775280898875E-3</v>
          </cell>
          <cell r="F99">
            <v>4.4984003352079006E-4</v>
          </cell>
          <cell r="G99">
            <v>0</v>
          </cell>
          <cell r="I99">
            <v>0</v>
          </cell>
          <cell r="J99">
            <v>5.4945054945054949E-3</v>
          </cell>
          <cell r="L99">
            <v>6.9628606791182358E-4</v>
          </cell>
          <cell r="M99">
            <v>5.3191489361702126E-3</v>
          </cell>
          <cell r="O99">
            <v>8.0537306824525077E-4</v>
          </cell>
          <cell r="P99">
            <v>5.3191489361702126E-3</v>
          </cell>
          <cell r="R99">
            <v>8.0920631032590953E-4</v>
          </cell>
          <cell r="S99">
            <v>5.2910052910052907E-3</v>
          </cell>
          <cell r="U99">
            <v>8.0468658371980685E-4</v>
          </cell>
          <cell r="V99">
            <v>5.2910052910052907E-3</v>
          </cell>
          <cell r="W99">
            <v>4049</v>
          </cell>
          <cell r="X99">
            <v>8.0471196717395253E-4</v>
          </cell>
          <cell r="Y99">
            <v>5.2910052910052907E-3</v>
          </cell>
          <cell r="Z99">
            <v>4049</v>
          </cell>
          <cell r="AA99">
            <v>8.0471196717395253E-4</v>
          </cell>
          <cell r="AB99">
            <v>5.2910052910052907E-3</v>
          </cell>
          <cell r="AC99">
            <v>4050</v>
          </cell>
          <cell r="AD99">
            <v>8.0447950076981741E-4</v>
          </cell>
          <cell r="AF99">
            <v>5.263157894736842E-3</v>
          </cell>
          <cell r="AG99">
            <v>4042</v>
          </cell>
          <cell r="AH99">
            <v>8.0897955295173467E-4</v>
          </cell>
          <cell r="AJ99">
            <v>5.263157894736842E-3</v>
          </cell>
          <cell r="AK99">
            <v>4043</v>
          </cell>
          <cell r="AL99">
            <v>8.0839887036105416E-4</v>
          </cell>
          <cell r="AN99">
            <v>5.263157894736842E-3</v>
          </cell>
          <cell r="AP99">
            <v>8.1023343059608173E-4</v>
          </cell>
          <cell r="AR99">
            <v>5.263157894736842E-3</v>
          </cell>
          <cell r="AT99">
            <v>8.1017498016143388E-4</v>
          </cell>
          <cell r="AV99">
            <v>5.235602094240838E-3</v>
          </cell>
          <cell r="AX99">
            <v>8.086453727392341E-4</v>
          </cell>
        </row>
        <row r="100">
          <cell r="A100">
            <v>434</v>
          </cell>
          <cell r="C100" t="str">
            <v>developing</v>
          </cell>
          <cell r="D100">
            <v>5.6179775280898875E-3</v>
          </cell>
          <cell r="F100">
            <v>5.3658488733679286E-3</v>
          </cell>
          <cell r="G100">
            <v>5.5248618784530384E-3</v>
          </cell>
          <cell r="I100">
            <v>5.2805417071774821E-3</v>
          </cell>
          <cell r="J100">
            <v>5.4945054945054949E-3</v>
          </cell>
          <cell r="L100">
            <v>5.1869248132964448E-3</v>
          </cell>
          <cell r="M100">
            <v>5.3191489361702126E-3</v>
          </cell>
          <cell r="O100">
            <v>4.7509076316437819E-3</v>
          </cell>
          <cell r="P100">
            <v>5.3191489361702126E-3</v>
          </cell>
          <cell r="R100">
            <v>3.4446892353110613E-3</v>
          </cell>
          <cell r="S100">
            <v>5.2910052910052907E-3</v>
          </cell>
          <cell r="U100">
            <v>3.4183276911180331E-3</v>
          </cell>
          <cell r="V100">
            <v>5.2910052910052907E-3</v>
          </cell>
          <cell r="W100">
            <v>17197</v>
          </cell>
          <cell r="X100">
            <v>3.4177899974044113E-3</v>
          </cell>
          <cell r="Y100">
            <v>5.2910052910052907E-3</v>
          </cell>
          <cell r="Z100">
            <v>17197</v>
          </cell>
          <cell r="AA100">
            <v>3.4177899974044113E-3</v>
          </cell>
          <cell r="AB100">
            <v>5.2910052910052907E-3</v>
          </cell>
          <cell r="AC100">
            <v>17198</v>
          </cell>
          <cell r="AD100">
            <v>3.416157643022054E-3</v>
          </cell>
          <cell r="AF100">
            <v>5.263157894736842E-3</v>
          </cell>
          <cell r="AG100">
            <v>17190</v>
          </cell>
          <cell r="AH100">
            <v>3.440464748946145E-3</v>
          </cell>
          <cell r="AJ100">
            <v>5.263157894736842E-3</v>
          </cell>
          <cell r="AK100">
            <v>17191</v>
          </cell>
          <cell r="AL100">
            <v>3.4373447886165923E-3</v>
          </cell>
          <cell r="AN100">
            <v>5.263157894736842E-3</v>
          </cell>
          <cell r="AP100">
            <v>3.4451454131529161E-3</v>
          </cell>
          <cell r="AR100">
            <v>5.263157894736842E-3</v>
          </cell>
          <cell r="AT100">
            <v>3.4448968795338136E-3</v>
          </cell>
          <cell r="AV100">
            <v>5.235602094240838E-3</v>
          </cell>
          <cell r="AX100">
            <v>3.4429539358649648E-3</v>
          </cell>
        </row>
        <row r="101">
          <cell r="A101">
            <v>438</v>
          </cell>
          <cell r="C101" t="str">
            <v>developed</v>
          </cell>
          <cell r="AK101">
            <v>0</v>
          </cell>
          <cell r="AL101">
            <v>0</v>
          </cell>
          <cell r="AP101">
            <v>0</v>
          </cell>
          <cell r="AT101">
            <v>0</v>
          </cell>
          <cell r="AV101">
            <v>5.235602094240838E-3</v>
          </cell>
          <cell r="AX101">
            <v>4.9127811049469818E-4</v>
          </cell>
        </row>
        <row r="102">
          <cell r="A102">
            <v>440</v>
          </cell>
          <cell r="C102" t="str">
            <v>developed</v>
          </cell>
          <cell r="D102">
            <v>5.6179775280898875E-3</v>
          </cell>
          <cell r="F102">
            <v>7.9037314300849093E-4</v>
          </cell>
          <cell r="G102">
            <v>5.5248618784530384E-3</v>
          </cell>
          <cell r="I102">
            <v>7.7780765809561244E-4</v>
          </cell>
          <cell r="J102">
            <v>5.4945054945054949E-3</v>
          </cell>
          <cell r="L102">
            <v>7.6401817568534734E-4</v>
          </cell>
          <cell r="M102">
            <v>5.3191489361702126E-3</v>
          </cell>
          <cell r="O102">
            <v>1.02238738761971E-3</v>
          </cell>
          <cell r="P102">
            <v>5.3191489361702126E-3</v>
          </cell>
          <cell r="R102">
            <v>1.1764260181577318E-3</v>
          </cell>
          <cell r="S102">
            <v>5.2910052910052907E-3</v>
          </cell>
          <cell r="U102">
            <v>1.1688629229922095E-3</v>
          </cell>
          <cell r="V102">
            <v>5.2910052910052907E-3</v>
          </cell>
          <cell r="W102">
            <v>5881</v>
          </cell>
          <cell r="X102">
            <v>1.1688098490861979E-3</v>
          </cell>
          <cell r="Y102">
            <v>5.2910052910052907E-3</v>
          </cell>
          <cell r="Z102">
            <v>5881</v>
          </cell>
          <cell r="AA102">
            <v>1.1688098490861979E-3</v>
          </cell>
          <cell r="AB102">
            <v>5.2910052910052907E-3</v>
          </cell>
          <cell r="AC102">
            <v>5882</v>
          </cell>
          <cell r="AD102">
            <v>1.1683823267970533E-3</v>
          </cell>
          <cell r="AF102">
            <v>5.263157894736842E-3</v>
          </cell>
          <cell r="AG102">
            <v>5874</v>
          </cell>
          <cell r="AH102">
            <v>1.175642230093639E-3</v>
          </cell>
          <cell r="AJ102">
            <v>5.263157894736842E-3</v>
          </cell>
          <cell r="AK102">
            <v>5875</v>
          </cell>
          <cell r="AL102">
            <v>1.1747077327161001E-3</v>
          </cell>
          <cell r="AN102">
            <v>5.263157894736842E-3</v>
          </cell>
          <cell r="AP102">
            <v>1.1773735851476578E-3</v>
          </cell>
          <cell r="AR102">
            <v>5.263157894736842E-3</v>
          </cell>
          <cell r="AT102">
            <v>1.1772886491339164E-3</v>
          </cell>
          <cell r="AV102">
            <v>5.235602094240838E-3</v>
          </cell>
          <cell r="AX102">
            <v>1.1757014487695306E-3</v>
          </cell>
        </row>
        <row r="103">
          <cell r="A103">
            <v>442</v>
          </cell>
          <cell r="C103" t="str">
            <v>developed</v>
          </cell>
          <cell r="D103">
            <v>5.6179775280898875E-3</v>
          </cell>
          <cell r="F103">
            <v>1.4205228888231802E-3</v>
          </cell>
          <cell r="G103">
            <v>5.5248618784530384E-3</v>
          </cell>
          <cell r="I103">
            <v>1.3979391774638047E-3</v>
          </cell>
          <cell r="J103">
            <v>5.4945054945054949E-3</v>
          </cell>
          <cell r="L103">
            <v>1.3731555982619038E-3</v>
          </cell>
          <cell r="M103">
            <v>5.3191489361702126E-3</v>
          </cell>
          <cell r="O103">
            <v>1.9539223453733301E-3</v>
          </cell>
          <cell r="P103">
            <v>5.3191489361702126E-3</v>
          </cell>
          <cell r="R103">
            <v>2.9407643742361701E-3</v>
          </cell>
          <cell r="S103">
            <v>5.2910052910052907E-3</v>
          </cell>
          <cell r="U103">
            <v>2.9185791556754458E-3</v>
          </cell>
          <cell r="V103">
            <v>5.2910052910052907E-3</v>
          </cell>
          <cell r="W103">
            <v>14683</v>
          </cell>
          <cell r="X103">
            <v>2.9181491267016905E-3</v>
          </cell>
          <cell r="Y103">
            <v>5.2910052910052907E-3</v>
          </cell>
          <cell r="Z103">
            <v>14683</v>
          </cell>
          <cell r="AA103">
            <v>2.9181491267016905E-3</v>
          </cell>
          <cell r="AB103">
            <v>5.2910052910052907E-3</v>
          </cell>
          <cell r="AC103">
            <v>14684</v>
          </cell>
          <cell r="AD103">
            <v>2.9167844418034562E-3</v>
          </cell>
          <cell r="AF103">
            <v>5.263157894736842E-3</v>
          </cell>
          <cell r="AG103">
            <v>14676</v>
          </cell>
          <cell r="AH103">
            <v>2.9373042847896233E-3</v>
          </cell>
          <cell r="AJ103">
            <v>5.263157894736842E-3</v>
          </cell>
          <cell r="AK103">
            <v>14677</v>
          </cell>
          <cell r="AL103">
            <v>2.9346698541402897E-3</v>
          </cell>
          <cell r="AN103">
            <v>5.263157894736842E-3</v>
          </cell>
          <cell r="AP103">
            <v>2.9413297207169656E-3</v>
          </cell>
          <cell r="AR103">
            <v>5.263157894736842E-3</v>
          </cell>
          <cell r="AT103">
            <v>2.941117532483147E-3</v>
          </cell>
          <cell r="AV103">
            <v>5.235602094240838E-3</v>
          </cell>
          <cell r="AX103">
            <v>2.9392536219238269E-3</v>
          </cell>
        </row>
        <row r="104">
          <cell r="A104">
            <v>450</v>
          </cell>
          <cell r="C104" t="str">
            <v>developing</v>
          </cell>
          <cell r="D104">
            <v>5.6179775280898875E-3</v>
          </cell>
          <cell r="F104">
            <v>6.8760594947310798E-4</v>
          </cell>
          <cell r="G104">
            <v>5.5248618784530384E-3</v>
          </cell>
          <cell r="I104">
            <v>6.7667427465528457E-4</v>
          </cell>
          <cell r="J104">
            <v>5.4945054945054949E-3</v>
          </cell>
          <cell r="L104">
            <v>6.6467775095084591E-4</v>
          </cell>
          <cell r="M104">
            <v>5.3191489361702126E-3</v>
          </cell>
          <cell r="O104">
            <v>7.7760158313334559E-4</v>
          </cell>
          <cell r="P104">
            <v>5.3191489361702126E-3</v>
          </cell>
          <cell r="R104">
            <v>5.3619689871731678E-4</v>
          </cell>
          <cell r="S104">
            <v>5.2910052910052907E-3</v>
          </cell>
          <cell r="U104">
            <v>7.768565141247543E-4</v>
          </cell>
          <cell r="V104">
            <v>5.2910052910052907E-3</v>
          </cell>
          <cell r="W104">
            <v>3909</v>
          </cell>
          <cell r="X104">
            <v>7.7688789322869357E-4</v>
          </cell>
          <cell r="Y104">
            <v>5.2910052910052907E-3</v>
          </cell>
          <cell r="Z104">
            <v>3909</v>
          </cell>
          <cell r="AA104">
            <v>7.7688789322869357E-4</v>
          </cell>
          <cell r="AB104">
            <v>5.2910052910052907E-3</v>
          </cell>
          <cell r="AC104">
            <v>3910</v>
          </cell>
          <cell r="AD104">
            <v>7.7667033284197179E-4</v>
          </cell>
          <cell r="AF104">
            <v>5.263157894736842E-3</v>
          </cell>
          <cell r="AG104">
            <v>3902</v>
          </cell>
          <cell r="AH104">
            <v>7.8095947937102141E-4</v>
          </cell>
          <cell r="AJ104">
            <v>5.263157894736842E-3</v>
          </cell>
          <cell r="AK104">
            <v>3903</v>
          </cell>
          <cell r="AL104">
            <v>7.8040583502824497E-4</v>
          </cell>
          <cell r="AN104">
            <v>5.263157894736842E-3</v>
          </cell>
          <cell r="AP104">
            <v>7.8217686856703111E-4</v>
          </cell>
          <cell r="AR104">
            <v>5.263157894736842E-3</v>
          </cell>
          <cell r="AT104">
            <v>7.821204421395192E-4</v>
          </cell>
          <cell r="AV104">
            <v>5.235602094240838E-3</v>
          </cell>
          <cell r="AX104">
            <v>7.8059523592469181E-4</v>
          </cell>
        </row>
        <row r="105">
          <cell r="A105">
            <v>454</v>
          </cell>
          <cell r="C105" t="str">
            <v>developing</v>
          </cell>
          <cell r="D105">
            <v>5.6179775280898875E-3</v>
          </cell>
          <cell r="F105">
            <v>4.409646849881888E-4</v>
          </cell>
          <cell r="G105">
            <v>5.5248618784530384E-3</v>
          </cell>
          <cell r="I105">
            <v>4.3395415439849769E-4</v>
          </cell>
          <cell r="J105">
            <v>5.4945054945054949E-3</v>
          </cell>
          <cell r="L105">
            <v>4.2626073158804251E-4</v>
          </cell>
          <cell r="M105">
            <v>5.3191489361702126E-3</v>
          </cell>
          <cell r="O105">
            <v>5.6812523828926066E-4</v>
          </cell>
          <cell r="P105">
            <v>5.3191489361702126E-3</v>
          </cell>
          <cell r="R105">
            <v>5.6947117355360638E-4</v>
          </cell>
          <cell r="S105">
            <v>5.2910052910052907E-3</v>
          </cell>
          <cell r="U105">
            <v>5.6693827489350034E-4</v>
          </cell>
          <cell r="V105">
            <v>5.2910052910052907E-3</v>
          </cell>
          <cell r="W105">
            <v>2853</v>
          </cell>
          <cell r="X105">
            <v>5.6701487832731205E-4</v>
          </cell>
          <cell r="Y105">
            <v>5.2910052910052907E-3</v>
          </cell>
          <cell r="Z105">
            <v>2853</v>
          </cell>
          <cell r="AA105">
            <v>5.6701487832731205E-4</v>
          </cell>
          <cell r="AB105">
            <v>5.2910052910052907E-3</v>
          </cell>
          <cell r="AC105">
            <v>2854</v>
          </cell>
          <cell r="AD105">
            <v>5.6690975190050832E-4</v>
          </cell>
          <cell r="AF105">
            <v>5.263157894736842E-3</v>
          </cell>
          <cell r="AG105">
            <v>2846</v>
          </cell>
          <cell r="AH105">
            <v>5.6960806721935593E-4</v>
          </cell>
          <cell r="AJ105">
            <v>5.263157894736842E-3</v>
          </cell>
          <cell r="AK105">
            <v>2847</v>
          </cell>
          <cell r="AL105">
            <v>5.692583685179127E-4</v>
          </cell>
          <cell r="AN105">
            <v>5.263157894736842E-3</v>
          </cell>
          <cell r="AP105">
            <v>5.7055022926219253E-4</v>
          </cell>
          <cell r="AR105">
            <v>5.263157894736842E-3</v>
          </cell>
          <cell r="AT105">
            <v>5.7050906963136336E-4</v>
          </cell>
          <cell r="AV105">
            <v>5.235602094240838E-3</v>
          </cell>
          <cell r="AX105">
            <v>5.6901706109500124E-4</v>
          </cell>
        </row>
        <row r="106">
          <cell r="A106">
            <v>458</v>
          </cell>
          <cell r="C106" t="str">
            <v>developing</v>
          </cell>
          <cell r="D106">
            <v>5.6179775280898875E-3</v>
          </cell>
          <cell r="F106">
            <v>7.0610404430947685E-3</v>
          </cell>
          <cell r="G106">
            <v>5.5248618784530384E-3</v>
          </cell>
          <cell r="I106">
            <v>6.9487828367454357E-3</v>
          </cell>
          <cell r="J106">
            <v>5.4945054945054949E-3</v>
          </cell>
          <cell r="L106">
            <v>6.8255902740305616E-3</v>
          </cell>
          <cell r="M106">
            <v>5.3191489361702126E-3</v>
          </cell>
          <cell r="O106">
            <v>7.3304818630381763E-3</v>
          </cell>
          <cell r="P106">
            <v>5.3191489361702126E-3</v>
          </cell>
          <cell r="R106">
            <v>7.57510915866397E-3</v>
          </cell>
          <cell r="S106">
            <v>5.2910052910052907E-3</v>
          </cell>
          <cell r="U106">
            <v>7.5145163630869908E-3</v>
          </cell>
          <cell r="V106">
            <v>5.2910052910052907E-3</v>
          </cell>
          <cell r="W106">
            <v>37803</v>
          </cell>
          <cell r="X106">
            <v>7.5130961953758773E-3</v>
          </cell>
          <cell r="Y106">
            <v>5.2910052910052907E-3</v>
          </cell>
          <cell r="Z106">
            <v>37803</v>
          </cell>
          <cell r="AA106">
            <v>7.5130961953758773E-3</v>
          </cell>
          <cell r="AB106">
            <v>5.2910052910052907E-3</v>
          </cell>
          <cell r="AC106">
            <v>37804</v>
          </cell>
          <cell r="AD106">
            <v>7.5092698881733767E-3</v>
          </cell>
          <cell r="AF106">
            <v>5.263157894736842E-3</v>
          </cell>
          <cell r="AG106">
            <v>37796</v>
          </cell>
          <cell r="AH106">
            <v>7.5646192932616926E-3</v>
          </cell>
          <cell r="AJ106">
            <v>5.263157894736842E-3</v>
          </cell>
          <cell r="AK106">
            <v>37797</v>
          </cell>
          <cell r="AL106">
            <v>7.5575196891013519E-3</v>
          </cell>
          <cell r="AN106">
            <v>5.263157894736842E-3</v>
          </cell>
          <cell r="AP106">
            <v>7.5746705358001728E-3</v>
          </cell>
          <cell r="AR106">
            <v>5.263157894736842E-3</v>
          </cell>
          <cell r="AT106">
            <v>7.5741240972450443E-3</v>
          </cell>
          <cell r="AV106">
            <v>5.235602094240838E-3</v>
          </cell>
          <cell r="AX106">
            <v>7.5715333587253854E-3</v>
          </cell>
        </row>
        <row r="107">
          <cell r="A107">
            <v>462</v>
          </cell>
          <cell r="C107" t="str">
            <v>developing</v>
          </cell>
          <cell r="D107">
            <v>5.6179775280898875E-3</v>
          </cell>
          <cell r="F107">
            <v>1.5508503751703249E-4</v>
          </cell>
          <cell r="G107">
            <v>5.5248618784530384E-3</v>
          </cell>
          <cell r="I107">
            <v>1.5261946955540386E-4</v>
          </cell>
          <cell r="J107">
            <v>5.4945054945054949E-3</v>
          </cell>
          <cell r="L107">
            <v>1.499137318720658E-4</v>
          </cell>
          <cell r="M107">
            <v>5.3191489361702126E-3</v>
          </cell>
          <cell r="O107">
            <v>3.3246435033966508E-4</v>
          </cell>
          <cell r="P107">
            <v>5.3191489361702126E-3</v>
          </cell>
          <cell r="R107">
            <v>3.3374498555675981E-4</v>
          </cell>
          <cell r="S107">
            <v>5.2910052910052907E-3</v>
          </cell>
          <cell r="U107">
            <v>3.3316569029505838E-4</v>
          </cell>
          <cell r="V107">
            <v>5.2910052910052907E-3</v>
          </cell>
          <cell r="W107">
            <v>1677</v>
          </cell>
          <cell r="X107">
            <v>3.3329265718713718E-4</v>
          </cell>
          <cell r="Y107">
            <v>5.2910052910052907E-3</v>
          </cell>
          <cell r="Z107">
            <v>1677</v>
          </cell>
          <cell r="AA107">
            <v>3.3329265718713718E-4</v>
          </cell>
          <cell r="AB107">
            <v>5.2910052910052907E-3</v>
          </cell>
          <cell r="AC107">
            <v>1678</v>
          </cell>
          <cell r="AD107">
            <v>3.3331274130660583E-4</v>
          </cell>
          <cell r="AF107">
            <v>5.263157894736842E-3</v>
          </cell>
          <cell r="AG107">
            <v>1670</v>
          </cell>
          <cell r="AH107">
            <v>3.342394491413649E-4</v>
          </cell>
          <cell r="AJ107">
            <v>5.263157894736842E-3</v>
          </cell>
          <cell r="AK107">
            <v>1671</v>
          </cell>
          <cell r="AL107">
            <v>3.341168717223155E-4</v>
          </cell>
          <cell r="AN107">
            <v>5.263157894736842E-3</v>
          </cell>
          <cell r="AP107">
            <v>3.3487510821816782E-4</v>
          </cell>
          <cell r="AR107">
            <v>5.263157894736842E-3</v>
          </cell>
          <cell r="AT107">
            <v>3.3485095024728069E-4</v>
          </cell>
          <cell r="AV107">
            <v>5.235602094240838E-3</v>
          </cell>
          <cell r="AX107">
            <v>3.3339591185284578E-4</v>
          </cell>
        </row>
        <row r="108">
          <cell r="A108">
            <v>466</v>
          </cell>
          <cell r="C108" t="str">
            <v>developing</v>
          </cell>
          <cell r="D108">
            <v>5.6179775280898875E-3</v>
          </cell>
          <cell r="F108">
            <v>5.5260722705617301E-4</v>
          </cell>
          <cell r="G108">
            <v>5.5248618784530384E-3</v>
          </cell>
          <cell r="I108">
            <v>5.4382178459049023E-4</v>
          </cell>
          <cell r="J108">
            <v>5.4945054945054949E-3</v>
          </cell>
          <cell r="L108">
            <v>5.3418055664052359E-4</v>
          </cell>
          <cell r="M108">
            <v>5.3191489361702126E-3</v>
          </cell>
          <cell r="O108">
            <v>6.6294502317133699E-4</v>
          </cell>
          <cell r="P108">
            <v>5.3191489361702126E-3</v>
          </cell>
          <cell r="R108">
            <v>6.6528504928701853E-4</v>
          </cell>
          <cell r="S108">
            <v>5.2910052910052907E-3</v>
          </cell>
          <cell r="U108">
            <v>6.6195808393946566E-4</v>
          </cell>
          <cell r="V108">
            <v>5.2910052910052907E-3</v>
          </cell>
          <cell r="W108">
            <v>3331</v>
          </cell>
          <cell r="X108">
            <v>6.62014216511839E-4</v>
          </cell>
          <cell r="Y108">
            <v>5.2910052910052907E-3</v>
          </cell>
          <cell r="Z108">
            <v>3331</v>
          </cell>
          <cell r="AA108">
            <v>6.62014216511839E-4</v>
          </cell>
          <cell r="AB108">
            <v>5.2910052910052907E-3</v>
          </cell>
          <cell r="AC108">
            <v>3332</v>
          </cell>
          <cell r="AD108">
            <v>6.618581966827238E-4</v>
          </cell>
          <cell r="AF108">
            <v>5.263157894736842E-3</v>
          </cell>
          <cell r="AG108">
            <v>3324</v>
          </cell>
          <cell r="AH108">
            <v>6.6527660415921963E-4</v>
          </cell>
          <cell r="AJ108">
            <v>5.263157894736842E-3</v>
          </cell>
          <cell r="AK108">
            <v>3325</v>
          </cell>
          <cell r="AL108">
            <v>6.6483458915421846E-4</v>
          </cell>
          <cell r="AN108">
            <v>5.263157894736842E-3</v>
          </cell>
          <cell r="AP108">
            <v>6.6634334818995095E-4</v>
          </cell>
          <cell r="AR108">
            <v>5.263157894736842E-3</v>
          </cell>
          <cell r="AT108">
            <v>6.6629527802047179E-4</v>
          </cell>
          <cell r="AV108">
            <v>5.235602094240838E-3</v>
          </cell>
          <cell r="AX108">
            <v>6.6478824250465278E-4</v>
          </cell>
        </row>
        <row r="109">
          <cell r="A109">
            <v>470</v>
          </cell>
          <cell r="C109" t="str">
            <v>developed</v>
          </cell>
          <cell r="D109">
            <v>5.6179775280898875E-3</v>
          </cell>
          <cell r="F109">
            <v>5.9324698086334721E-4</v>
          </cell>
          <cell r="G109">
            <v>5.5248618784530384E-3</v>
          </cell>
          <cell r="I109">
            <v>5.8381544076916531E-4</v>
          </cell>
          <cell r="J109">
            <v>5.4945054945054949E-3</v>
          </cell>
          <cell r="L109">
            <v>5.7346517914916729E-4</v>
          </cell>
          <cell r="M109">
            <v>5.3191489361702126E-3</v>
          </cell>
          <cell r="O109">
            <v>6.9746101181041909E-4</v>
          </cell>
          <cell r="P109">
            <v>5.3191489361702126E-3</v>
          </cell>
          <cell r="R109">
            <v>6.2860316799159084E-4</v>
          </cell>
          <cell r="S109">
            <v>5.2910052910052907E-3</v>
          </cell>
          <cell r="U109">
            <v>6.2558020725450396E-4</v>
          </cell>
          <cell r="V109">
            <v>5.2910052910052907E-3</v>
          </cell>
          <cell r="W109">
            <v>3148</v>
          </cell>
          <cell r="X109">
            <v>6.2564417699767906E-4</v>
          </cell>
          <cell r="Y109">
            <v>5.2910052910052907E-3</v>
          </cell>
          <cell r="Z109">
            <v>3148</v>
          </cell>
          <cell r="AA109">
            <v>6.2564417699767906E-4</v>
          </cell>
          <cell r="AB109">
            <v>5.2910052910052907E-3</v>
          </cell>
          <cell r="AC109">
            <v>3149</v>
          </cell>
          <cell r="AD109">
            <v>6.2550764146275431E-4</v>
          </cell>
          <cell r="AF109">
            <v>5.263157894736842E-3</v>
          </cell>
          <cell r="AG109">
            <v>3141</v>
          </cell>
          <cell r="AH109">
            <v>6.2865036512157308E-4</v>
          </cell>
          <cell r="AJ109">
            <v>5.263157894736842E-3</v>
          </cell>
          <cell r="AK109">
            <v>3142</v>
          </cell>
          <cell r="AL109">
            <v>6.2824369296918931E-4</v>
          </cell>
          <cell r="AN109">
            <v>5.263157894736842E-3</v>
          </cell>
          <cell r="AP109">
            <v>6.2966941353769196E-4</v>
          </cell>
          <cell r="AR109">
            <v>5.263157894736842E-3</v>
          </cell>
          <cell r="AT109">
            <v>6.2962398903468342E-4</v>
          </cell>
          <cell r="AV109">
            <v>5.235602094240838E-3</v>
          </cell>
          <cell r="AX109">
            <v>6.2812270652564393E-4</v>
          </cell>
        </row>
        <row r="110">
          <cell r="A110">
            <v>584</v>
          </cell>
          <cell r="C110" t="str">
            <v>developing</v>
          </cell>
          <cell r="D110">
            <v>5.6179775280898875E-3</v>
          </cell>
          <cell r="F110">
            <v>1.2845899191922872E-4</v>
          </cell>
          <cell r="G110">
            <v>5.5248618784530384E-3</v>
          </cell>
          <cell r="I110">
            <v>1.3101370127497017E-4</v>
          </cell>
          <cell r="J110">
            <v>5.4945054945054949E-3</v>
          </cell>
          <cell r="L110">
            <v>1.2869100476969503E-4</v>
          </cell>
          <cell r="M110">
            <v>5.3191489361702126E-3</v>
          </cell>
          <cell r="O110">
            <v>3.0667654273575312E-4</v>
          </cell>
          <cell r="P110">
            <v>5.3191489361702126E-3</v>
          </cell>
          <cell r="R110">
            <v>2.9826578889396912E-4</v>
          </cell>
          <cell r="S110">
            <v>5.2910052910052907E-3</v>
          </cell>
          <cell r="U110">
            <v>2.9798053087845615E-4</v>
          </cell>
          <cell r="V110">
            <v>5.2910052910052907E-3</v>
          </cell>
          <cell r="W110">
            <v>1500</v>
          </cell>
          <cell r="X110">
            <v>2.9811507798491697E-4</v>
          </cell>
          <cell r="Y110">
            <v>5.2910052910052907E-3</v>
          </cell>
          <cell r="Z110">
            <v>1500</v>
          </cell>
          <cell r="AA110">
            <v>2.9811507798491697E-4</v>
          </cell>
          <cell r="AB110">
            <v>5.2910052910052907E-3</v>
          </cell>
          <cell r="AC110">
            <v>1501</v>
          </cell>
          <cell r="AD110">
            <v>2.9815400756925823E-4</v>
          </cell>
          <cell r="AF110">
            <v>5.263157894736842E-3</v>
          </cell>
          <cell r="AG110">
            <v>1493</v>
          </cell>
          <cell r="AH110">
            <v>2.988140704000346E-4</v>
          </cell>
          <cell r="AJ110">
            <v>5.263157894736842E-3</v>
          </cell>
          <cell r="AK110">
            <v>1508</v>
          </cell>
          <cell r="AL110">
            <v>3.0152498058483052E-4</v>
          </cell>
          <cell r="AN110">
            <v>5.263157894736842E-3</v>
          </cell>
          <cell r="AP110">
            <v>3.0220925385577321E-4</v>
          </cell>
          <cell r="AR110">
            <v>5.263157894736842E-3</v>
          </cell>
          <cell r="AT110">
            <v>3.0218745240748012E-4</v>
          </cell>
          <cell r="AV110">
            <v>5.235602094240838E-3</v>
          </cell>
          <cell r="AX110">
            <v>3.0073753827591438E-4</v>
          </cell>
        </row>
        <row r="111">
          <cell r="A111">
            <v>478</v>
          </cell>
          <cell r="C111" t="str">
            <v>developing</v>
          </cell>
          <cell r="D111">
            <v>5.6179775280898875E-3</v>
          </cell>
          <cell r="F111">
            <v>4.1760850463923809E-4</v>
          </cell>
          <cell r="G111">
            <v>5.5248618784530384E-3</v>
          </cell>
          <cell r="I111">
            <v>4.1096929452569595E-4</v>
          </cell>
          <cell r="J111">
            <v>0</v>
          </cell>
          <cell r="L111">
            <v>0</v>
          </cell>
          <cell r="M111">
            <v>5.3191489361702126E-3</v>
          </cell>
          <cell r="O111">
            <v>5.4828846320932839E-4</v>
          </cell>
          <cell r="P111">
            <v>5.3191489361702126E-3</v>
          </cell>
          <cell r="R111">
            <v>5.4942642967632349E-4</v>
          </cell>
          <cell r="S111">
            <v>5.2910052910052907E-3</v>
          </cell>
          <cell r="U111">
            <v>5.4705965375417701E-4</v>
          </cell>
          <cell r="V111">
            <v>5.2910052910052907E-3</v>
          </cell>
          <cell r="W111">
            <v>2753</v>
          </cell>
          <cell r="X111">
            <v>5.4714053979498431E-4</v>
          </cell>
          <cell r="Y111">
            <v>5.2910052910052907E-3</v>
          </cell>
          <cell r="Z111">
            <v>2753</v>
          </cell>
          <cell r="AA111">
            <v>5.4714053979498431E-4</v>
          </cell>
          <cell r="AB111">
            <v>5.2910052910052907E-3</v>
          </cell>
          <cell r="AC111">
            <v>2754</v>
          </cell>
          <cell r="AD111">
            <v>5.4704606052347581E-4</v>
          </cell>
          <cell r="AF111">
            <v>5.263157894736842E-3</v>
          </cell>
          <cell r="AG111">
            <v>2746</v>
          </cell>
          <cell r="AH111">
            <v>5.4959372894741797E-4</v>
          </cell>
          <cell r="AJ111">
            <v>5.263157894736842E-3</v>
          </cell>
          <cell r="AK111">
            <v>2747</v>
          </cell>
          <cell r="AL111">
            <v>5.4926334328019185E-4</v>
          </cell>
          <cell r="AN111">
            <v>5.263157894736842E-3</v>
          </cell>
          <cell r="AP111">
            <v>5.5050982781287079E-4</v>
          </cell>
          <cell r="AR111">
            <v>5.263157894736842E-3</v>
          </cell>
          <cell r="AT111">
            <v>5.5047011390142438E-4</v>
          </cell>
          <cell r="AV111">
            <v>5.235602094240838E-3</v>
          </cell>
          <cell r="AX111">
            <v>5.4898124908461386E-4</v>
          </cell>
        </row>
        <row r="112">
          <cell r="A112">
            <v>480</v>
          </cell>
          <cell r="C112" t="str">
            <v>developing</v>
          </cell>
          <cell r="D112">
            <v>5.6179775280898875E-3</v>
          </cell>
          <cell r="F112">
            <v>5.9137848643543115E-4</v>
          </cell>
          <cell r="G112">
            <v>5.5248618784530384E-3</v>
          </cell>
          <cell r="I112">
            <v>5.8197665197934117E-4</v>
          </cell>
          <cell r="J112">
            <v>5.4945054945054949E-3</v>
          </cell>
          <cell r="L112">
            <v>5.7165898960854003E-4</v>
          </cell>
          <cell r="M112">
            <v>5.3191489361702126E-3</v>
          </cell>
          <cell r="O112">
            <v>6.9587406980402451E-4</v>
          </cell>
          <cell r="P112">
            <v>5.3191489361702126E-3</v>
          </cell>
          <cell r="R112">
            <v>5.7628638647188256E-4</v>
          </cell>
          <cell r="S112">
            <v>5.2910052910052907E-3</v>
          </cell>
          <cell r="U112">
            <v>5.7369700608087026E-4</v>
          </cell>
          <cell r="V112">
            <v>5.2910052910052907E-3</v>
          </cell>
          <cell r="W112">
            <v>2887</v>
          </cell>
          <cell r="X112">
            <v>5.7377215342830354E-4</v>
          </cell>
          <cell r="Y112">
            <v>5.2910052910052907E-3</v>
          </cell>
          <cell r="Z112">
            <v>2887</v>
          </cell>
          <cell r="AA112">
            <v>5.7377215342830354E-4</v>
          </cell>
          <cell r="AB112">
            <v>5.2910052910052907E-3</v>
          </cell>
          <cell r="AC112">
            <v>2888</v>
          </cell>
          <cell r="AD112">
            <v>5.7366340696869938E-4</v>
          </cell>
          <cell r="AF112">
            <v>5.263157894736842E-3</v>
          </cell>
          <cell r="AG112">
            <v>2880</v>
          </cell>
          <cell r="AH112">
            <v>5.7641294223181492E-4</v>
          </cell>
          <cell r="AJ112">
            <v>5.263157894736842E-3</v>
          </cell>
          <cell r="AK112">
            <v>2881</v>
          </cell>
          <cell r="AL112">
            <v>5.7605667709873778E-4</v>
          </cell>
          <cell r="AN112">
            <v>5.263157894736842E-3</v>
          </cell>
          <cell r="AP112">
            <v>5.7736396575496201E-4</v>
          </cell>
          <cell r="AR112">
            <v>5.263157894736842E-3</v>
          </cell>
          <cell r="AT112">
            <v>5.7732231457954266E-4</v>
          </cell>
          <cell r="AV112">
            <v>5.235602094240838E-3</v>
          </cell>
          <cell r="AX112">
            <v>5.7582923717853292E-4</v>
          </cell>
        </row>
        <row r="113">
          <cell r="A113">
            <v>484</v>
          </cell>
          <cell r="C113" t="str">
            <v>developing</v>
          </cell>
          <cell r="D113">
            <v>5.6179775280898875E-3</v>
          </cell>
          <cell r="F113">
            <v>1.2195663131008085E-2</v>
          </cell>
          <cell r="G113">
            <v>5.5248618784530384E-3</v>
          </cell>
          <cell r="I113">
            <v>1.200177443118218E-2</v>
          </cell>
          <cell r="J113">
            <v>5.4945054945054949E-3</v>
          </cell>
          <cell r="L113">
            <v>1.4349272805513574E-2</v>
          </cell>
          <cell r="M113">
            <v>5.3191489361702126E-3</v>
          </cell>
          <cell r="O113">
            <v>1.4677229881641898E-2</v>
          </cell>
          <cell r="P113">
            <v>5.3191489361702126E-3</v>
          </cell>
          <cell r="R113">
            <v>1.8156529004042823E-2</v>
          </cell>
          <cell r="S113">
            <v>5.2910052910052907E-3</v>
          </cell>
          <cell r="U113">
            <v>1.8008241676324362E-2</v>
          </cell>
          <cell r="V113">
            <v>5.2910052910052907E-3</v>
          </cell>
          <cell r="W113">
            <v>90592</v>
          </cell>
          <cell r="X113">
            <v>1.80045607632064E-2</v>
          </cell>
          <cell r="Y113">
            <v>5.2910052910052907E-3</v>
          </cell>
          <cell r="Z113">
            <v>90592</v>
          </cell>
          <cell r="AA113">
            <v>1.80045607632064E-2</v>
          </cell>
          <cell r="AB113">
            <v>5.2910052910052907E-3</v>
          </cell>
          <cell r="AC113">
            <v>90593</v>
          </cell>
          <cell r="AD113">
            <v>1.7995113929195079E-2</v>
          </cell>
          <cell r="AF113">
            <v>5.263157894736842E-3</v>
          </cell>
          <cell r="AG113">
            <v>90585</v>
          </cell>
          <cell r="AH113">
            <v>1.8129988323635052E-2</v>
          </cell>
          <cell r="AJ113">
            <v>5.263157894736842E-3</v>
          </cell>
          <cell r="AK113">
            <v>90586</v>
          </cell>
          <cell r="AL113">
            <v>1.8112693561841815E-2</v>
          </cell>
          <cell r="AN113">
            <v>5.263157894736842E-3</v>
          </cell>
          <cell r="AP113">
            <v>1.8153798056882674E-2</v>
          </cell>
          <cell r="AR113">
            <v>5.263157894736842E-3</v>
          </cell>
          <cell r="AT113">
            <v>1.8152488437522544E-2</v>
          </cell>
          <cell r="AV113">
            <v>5.235602094240838E-3</v>
          </cell>
          <cell r="AX113">
            <v>1.8148238160888772E-2</v>
          </cell>
        </row>
        <row r="114">
          <cell r="A114">
            <v>583</v>
          </cell>
          <cell r="C114" t="str">
            <v>developing</v>
          </cell>
          <cell r="D114">
            <v>5.6179775280898875E-3</v>
          </cell>
          <cell r="F114">
            <v>1.4060420570068309E-4</v>
          </cell>
          <cell r="G114">
            <v>5.5248618784530384E-3</v>
          </cell>
          <cell r="I114">
            <v>1.3836885643426675E-4</v>
          </cell>
          <cell r="J114">
            <v>5.4945054945054949E-3</v>
          </cell>
          <cell r="L114">
            <v>1.3591576293220422E-4</v>
          </cell>
          <cell r="M114">
            <v>5.3191489361702126E-3</v>
          </cell>
          <cell r="O114">
            <v>3.1302431076133145E-4</v>
          </cell>
          <cell r="P114">
            <v>5.3191489361702126E-3</v>
          </cell>
          <cell r="R114">
            <v>3.0147294791433438E-4</v>
          </cell>
          <cell r="S114">
            <v>5.2910052910052907E-3</v>
          </cell>
          <cell r="U114">
            <v>3.0116111026074789E-4</v>
          </cell>
          <cell r="V114">
            <v>5.2910052910052907E-3</v>
          </cell>
          <cell r="W114">
            <v>1516</v>
          </cell>
          <cell r="X114">
            <v>3.012949721500894E-4</v>
          </cell>
          <cell r="Y114">
            <v>5.2910052910052907E-3</v>
          </cell>
          <cell r="Z114">
            <v>1516</v>
          </cell>
          <cell r="AA114">
            <v>3.012949721500894E-4</v>
          </cell>
          <cell r="AB114">
            <v>5.2910052910052907E-3</v>
          </cell>
          <cell r="AC114">
            <v>1517</v>
          </cell>
          <cell r="AD114">
            <v>3.0133219818958342E-4</v>
          </cell>
          <cell r="AF114">
            <v>5.263157894736842E-3</v>
          </cell>
          <cell r="AG114">
            <v>1530</v>
          </cell>
          <cell r="AH114">
            <v>3.0621937556065163E-4</v>
          </cell>
          <cell r="AJ114">
            <v>5.263157894736842E-3</v>
          </cell>
          <cell r="AK114">
            <v>1531</v>
          </cell>
          <cell r="AL114">
            <v>3.0612383638950632E-4</v>
          </cell>
          <cell r="AN114">
            <v>5.263157894736842E-3</v>
          </cell>
          <cell r="AP114">
            <v>3.0681854618911725E-4</v>
          </cell>
          <cell r="AR114">
            <v>5.263157894736842E-3</v>
          </cell>
          <cell r="AT114">
            <v>3.0679641222536611E-4</v>
          </cell>
          <cell r="AV114">
            <v>5.235602094240838E-3</v>
          </cell>
          <cell r="AX114">
            <v>3.0534577503830344E-4</v>
          </cell>
        </row>
        <row r="115">
          <cell r="A115">
            <v>496</v>
          </cell>
          <cell r="C115" t="str">
            <v>developing</v>
          </cell>
          <cell r="D115">
            <v>5.6179775280898875E-3</v>
          </cell>
          <cell r="F115">
            <v>3.5548106491102929E-4</v>
          </cell>
          <cell r="G115">
            <v>5.5248618784530384E-3</v>
          </cell>
          <cell r="I115">
            <v>3.4982956726404315E-4</v>
          </cell>
          <cell r="J115">
            <v>5.4945054945054949E-3</v>
          </cell>
          <cell r="L115">
            <v>3.4362756010434354E-4</v>
          </cell>
          <cell r="M115">
            <v>5.3191489361702126E-3</v>
          </cell>
          <cell r="O115">
            <v>4.9552264149670849E-4</v>
          </cell>
          <cell r="P115">
            <v>5.3191489361702126E-3</v>
          </cell>
          <cell r="R115">
            <v>4.3617362676967526E-4</v>
          </cell>
          <cell r="S115">
            <v>5.2910052910052907E-3</v>
          </cell>
          <cell r="U115">
            <v>4.347454443170004E-4</v>
          </cell>
          <cell r="V115">
            <v>5.2910052910052907E-3</v>
          </cell>
          <cell r="W115">
            <v>2188</v>
          </cell>
          <cell r="X115">
            <v>4.3485052708733219E-4</v>
          </cell>
          <cell r="Y115">
            <v>5.2910052910052907E-3</v>
          </cell>
          <cell r="Z115">
            <v>2188</v>
          </cell>
          <cell r="AA115">
            <v>4.3485052708733219E-4</v>
          </cell>
          <cell r="AB115">
            <v>5.2910052910052907E-3</v>
          </cell>
          <cell r="AC115">
            <v>2189</v>
          </cell>
          <cell r="AD115">
            <v>4.3481620424324204E-4</v>
          </cell>
          <cell r="AF115">
            <v>5.263157894736842E-3</v>
          </cell>
          <cell r="AG115">
            <v>2181</v>
          </cell>
          <cell r="AH115">
            <v>4.3651271771096814E-4</v>
          </cell>
          <cell r="AJ115">
            <v>5.263157894736842E-3</v>
          </cell>
          <cell r="AK115">
            <v>2182</v>
          </cell>
          <cell r="AL115">
            <v>4.3629145068706905E-4</v>
          </cell>
          <cell r="AN115">
            <v>5.263157894736842E-3</v>
          </cell>
          <cell r="AP115">
            <v>4.3728155962420237E-4</v>
          </cell>
          <cell r="AR115">
            <v>5.263157894736842E-3</v>
          </cell>
          <cell r="AT115">
            <v>4.3725001402726901E-4</v>
          </cell>
          <cell r="AV115">
            <v>5.235602094240838E-3</v>
          </cell>
          <cell r="AX115">
            <v>4.3577891122592523E-4</v>
          </cell>
        </row>
        <row r="116">
          <cell r="A116">
            <v>499</v>
          </cell>
          <cell r="C116" t="str">
            <v>developed</v>
          </cell>
          <cell r="D116">
            <v>0</v>
          </cell>
          <cell r="F116">
            <v>0</v>
          </cell>
          <cell r="G116">
            <v>0</v>
          </cell>
          <cell r="I116">
            <v>0</v>
          </cell>
          <cell r="J116">
            <v>5.4945054945054949E-3</v>
          </cell>
          <cell r="L116">
            <v>2.3706237720733296E-4</v>
          </cell>
          <cell r="M116">
            <v>5.3191489361702126E-3</v>
          </cell>
          <cell r="O116">
            <v>4.018930631194281E-4</v>
          </cell>
          <cell r="P116">
            <v>5.3191489361702126E-3</v>
          </cell>
          <cell r="R116">
            <v>4.125208289944815E-4</v>
          </cell>
          <cell r="S116">
            <v>5.2910052910052907E-3</v>
          </cell>
          <cell r="U116">
            <v>4.112886713725989E-4</v>
          </cell>
          <cell r="V116">
            <v>5.2910052910052907E-3</v>
          </cell>
          <cell r="W116">
            <v>2070</v>
          </cell>
          <cell r="X116">
            <v>4.1139880761918539E-4</v>
          </cell>
          <cell r="Y116">
            <v>5.2910052910052907E-3</v>
          </cell>
          <cell r="Z116">
            <v>2070</v>
          </cell>
          <cell r="AA116">
            <v>4.1139880761918539E-4</v>
          </cell>
          <cell r="AB116">
            <v>5.2910052910052907E-3</v>
          </cell>
          <cell r="AC116">
            <v>2071</v>
          </cell>
          <cell r="AD116">
            <v>4.1137704841834365E-4</v>
          </cell>
          <cell r="AF116">
            <v>5.263157894736842E-3</v>
          </cell>
          <cell r="AG116">
            <v>2063</v>
          </cell>
          <cell r="AH116">
            <v>4.1289579855008129E-4</v>
          </cell>
          <cell r="AJ116">
            <v>5.263157894736842E-3</v>
          </cell>
          <cell r="AK116">
            <v>2064</v>
          </cell>
          <cell r="AL116">
            <v>4.1269732090655844E-4</v>
          </cell>
          <cell r="AN116">
            <v>5.263157894736842E-3</v>
          </cell>
          <cell r="AP116">
            <v>4.1363388591400264E-4</v>
          </cell>
          <cell r="AR116">
            <v>5.263157894736842E-3</v>
          </cell>
          <cell r="AT116">
            <v>4.1360404626594098E-4</v>
          </cell>
          <cell r="AV116">
            <v>5.235602094240838E-3</v>
          </cell>
          <cell r="AX116">
            <v>4.1213665305366812E-4</v>
          </cell>
        </row>
        <row r="117">
          <cell r="A117">
            <v>504</v>
          </cell>
          <cell r="C117" t="str">
            <v>developing</v>
          </cell>
          <cell r="D117">
            <v>5.6179775280898875E-3</v>
          </cell>
          <cell r="F117">
            <v>2.864401957995311E-3</v>
          </cell>
          <cell r="G117">
            <v>5.5248618784530384E-3</v>
          </cell>
          <cell r="I117">
            <v>2.818863214800411E-3</v>
          </cell>
          <cell r="J117">
            <v>5.4945054945054949E-3</v>
          </cell>
          <cell r="L117">
            <v>2.7688885657816487E-3</v>
          </cell>
          <cell r="M117">
            <v>5.3191489361702126E-3</v>
          </cell>
          <cell r="O117">
            <v>2.6263890205830346E-3</v>
          </cell>
          <cell r="P117">
            <v>5.3191489361702126E-3</v>
          </cell>
          <cell r="R117">
            <v>2.0840520209211002E-3</v>
          </cell>
          <cell r="S117">
            <v>5.2910052910052907E-3</v>
          </cell>
          <cell r="U117">
            <v>2.0689668881807683E-3</v>
          </cell>
          <cell r="V117">
            <v>5.2910052910052907E-3</v>
          </cell>
          <cell r="W117">
            <v>10409</v>
          </cell>
          <cell r="X117">
            <v>2.0687198978300006E-3</v>
          </cell>
          <cell r="Y117">
            <v>5.2910052910052907E-3</v>
          </cell>
          <cell r="Z117">
            <v>10409</v>
          </cell>
          <cell r="AA117">
            <v>2.0687198978300006E-3</v>
          </cell>
          <cell r="AB117">
            <v>5.2910052910052907E-3</v>
          </cell>
          <cell r="AC117">
            <v>10410</v>
          </cell>
          <cell r="AD117">
            <v>2.0678102723490862E-3</v>
          </cell>
          <cell r="AF117">
            <v>5.263157894736842E-3</v>
          </cell>
          <cell r="AG117">
            <v>10402</v>
          </cell>
          <cell r="AH117">
            <v>2.0818914670469924E-3</v>
          </cell>
          <cell r="AJ117">
            <v>5.263157894736842E-3</v>
          </cell>
          <cell r="AK117">
            <v>10403</v>
          </cell>
          <cell r="AL117">
            <v>2.0800824754801006E-3</v>
          </cell>
          <cell r="AN117">
            <v>5.263157894736842E-3</v>
          </cell>
          <cell r="AP117">
            <v>2.0848029627729501E-3</v>
          </cell>
          <cell r="AR117">
            <v>5.263157894736842E-3</v>
          </cell>
          <cell r="AT117">
            <v>2.0846525645855543E-3</v>
          </cell>
          <cell r="AV117">
            <v>5.235602094240838E-3</v>
          </cell>
          <cell r="AX117">
            <v>2.0829230165998708E-3</v>
          </cell>
        </row>
        <row r="118">
          <cell r="A118">
            <v>508</v>
          </cell>
          <cell r="C118" t="str">
            <v>developing</v>
          </cell>
          <cell r="D118">
            <v>5.6179775280898875E-3</v>
          </cell>
          <cell r="F118">
            <v>6.4743331927291279E-4</v>
          </cell>
          <cell r="G118">
            <v>5.5248618784530384E-3</v>
          </cell>
          <cell r="I118">
            <v>6.3714031567406546E-4</v>
          </cell>
          <cell r="J118">
            <v>5.4945054945054949E-3</v>
          </cell>
          <cell r="L118">
            <v>6.2584467582735899E-4</v>
          </cell>
          <cell r="M118">
            <v>5.3191489361702126E-3</v>
          </cell>
          <cell r="O118">
            <v>7.4348232999586208E-4</v>
          </cell>
          <cell r="P118">
            <v>5.3191489361702126E-3</v>
          </cell>
          <cell r="R118">
            <v>7.4666670942878698E-4</v>
          </cell>
          <cell r="S118">
            <v>5.2910052910052907E-3</v>
          </cell>
          <cell r="U118">
            <v>7.4266528576511816E-4</v>
          </cell>
          <cell r="V118">
            <v>5.2910052910052907E-3</v>
          </cell>
          <cell r="W118">
            <v>3737</v>
          </cell>
          <cell r="X118">
            <v>7.4270403095308976E-4</v>
          </cell>
          <cell r="Y118">
            <v>5.2910052910052907E-3</v>
          </cell>
          <cell r="Z118">
            <v>3737</v>
          </cell>
          <cell r="AA118">
            <v>7.4270403095308976E-4</v>
          </cell>
          <cell r="AB118">
            <v>5.2910052910052907E-3</v>
          </cell>
          <cell r="AC118">
            <v>3738</v>
          </cell>
          <cell r="AD118">
            <v>7.4250478367347589E-4</v>
          </cell>
          <cell r="AF118">
            <v>5.263157894736842E-3</v>
          </cell>
          <cell r="AG118">
            <v>3730</v>
          </cell>
          <cell r="AH118">
            <v>7.4653481754328804E-4</v>
          </cell>
          <cell r="AJ118">
            <v>5.263157894736842E-3</v>
          </cell>
          <cell r="AK118">
            <v>3731</v>
          </cell>
          <cell r="AL118">
            <v>7.4601439161936511E-4</v>
          </cell>
          <cell r="AN118">
            <v>5.263157894736842E-3</v>
          </cell>
          <cell r="AP118">
            <v>7.4770737807419762E-4</v>
          </cell>
          <cell r="AR118">
            <v>5.263157894736842E-3</v>
          </cell>
          <cell r="AT118">
            <v>7.4765343828402412E-4</v>
          </cell>
          <cell r="AV118">
            <v>5.235602094240838E-3</v>
          </cell>
          <cell r="AX118">
            <v>7.4613363926682552E-4</v>
          </cell>
        </row>
        <row r="119">
          <cell r="A119">
            <v>104</v>
          </cell>
          <cell r="C119" t="str">
            <v>developing</v>
          </cell>
          <cell r="D119">
            <v>5.6179775280898875E-3</v>
          </cell>
          <cell r="F119">
            <v>1.3238283021785244E-3</v>
          </cell>
          <cell r="G119">
            <v>5.5248618784530384E-3</v>
          </cell>
          <cell r="I119">
            <v>1.3027818575904052E-3</v>
          </cell>
          <cell r="J119">
            <v>5.4945054945054949E-3</v>
          </cell>
          <cell r="L119">
            <v>1.2796852895344412E-3</v>
          </cell>
          <cell r="M119">
            <v>5.3191489361702126E-3</v>
          </cell>
          <cell r="O119">
            <v>1.3179553363107011E-3</v>
          </cell>
          <cell r="P119">
            <v>5.3191489361702126E-3</v>
          </cell>
          <cell r="R119">
            <v>1.327162492114899E-3</v>
          </cell>
          <cell r="S119">
            <v>5.2910052910052907E-3</v>
          </cell>
          <cell r="U119">
            <v>1.3183501539599208E-3</v>
          </cell>
          <cell r="V119">
            <v>5.2910052910052907E-3</v>
          </cell>
          <cell r="W119">
            <v>6633</v>
          </cell>
          <cell r="X119">
            <v>1.3182648748493028E-3</v>
          </cell>
          <cell r="Y119">
            <v>5.2910052910052907E-3</v>
          </cell>
          <cell r="Z119">
            <v>6633</v>
          </cell>
          <cell r="AA119">
            <v>1.3182648748493028E-3</v>
          </cell>
          <cell r="AB119">
            <v>5.2910052910052907E-3</v>
          </cell>
          <cell r="AC119">
            <v>6634</v>
          </cell>
          <cell r="AD119">
            <v>1.3177572859523379E-3</v>
          </cell>
          <cell r="AF119">
            <v>5.263157894736842E-3</v>
          </cell>
          <cell r="AG119">
            <v>6626</v>
          </cell>
          <cell r="AH119">
            <v>1.3261500538986129E-3</v>
          </cell>
          <cell r="AJ119">
            <v>5.263157894736842E-3</v>
          </cell>
          <cell r="AK119">
            <v>6627</v>
          </cell>
          <cell r="AL119">
            <v>1.3250703225037611E-3</v>
          </cell>
          <cell r="AN119">
            <v>5.263157894736842E-3</v>
          </cell>
          <cell r="AP119">
            <v>0</v>
          </cell>
          <cell r="AR119">
            <v>5.263157894736842E-3</v>
          </cell>
          <cell r="AT119">
            <v>0</v>
          </cell>
          <cell r="AV119">
            <v>5.235602094240838E-3</v>
          </cell>
          <cell r="AX119">
            <v>0</v>
          </cell>
        </row>
        <row r="120">
          <cell r="A120">
            <v>516</v>
          </cell>
          <cell r="C120" t="str">
            <v>developing</v>
          </cell>
          <cell r="D120">
            <v>5.6179775280898875E-3</v>
          </cell>
          <cell r="F120">
            <v>7.5440462527110689E-4</v>
          </cell>
          <cell r="G120">
            <v>5.5248618784530384E-3</v>
          </cell>
          <cell r="I120">
            <v>7.4241097389149771E-4</v>
          </cell>
          <cell r="J120">
            <v>5.4945054945054949E-3</v>
          </cell>
          <cell r="L120">
            <v>7.2924902702827183E-4</v>
          </cell>
          <cell r="M120">
            <v>5.3191489361702126E-3</v>
          </cell>
          <cell r="O120">
            <v>8.3433475986195195E-4</v>
          </cell>
          <cell r="P120">
            <v>5.3191489361702126E-3</v>
          </cell>
          <cell r="R120">
            <v>6.7430518403179581E-4</v>
          </cell>
          <cell r="S120">
            <v>5.2910052910052907E-3</v>
          </cell>
          <cell r="U120">
            <v>6.7090346345216113E-4</v>
          </cell>
          <cell r="V120">
            <v>5.2910052910052907E-3</v>
          </cell>
          <cell r="W120">
            <v>3376</v>
          </cell>
          <cell r="X120">
            <v>6.7095766885138641E-4</v>
          </cell>
          <cell r="Y120">
            <v>5.2910052910052907E-3</v>
          </cell>
          <cell r="Z120">
            <v>3376</v>
          </cell>
          <cell r="AA120">
            <v>6.7095766885138641E-4</v>
          </cell>
          <cell r="AB120">
            <v>5.2910052910052907E-3</v>
          </cell>
          <cell r="AC120">
            <v>3377</v>
          </cell>
          <cell r="AD120">
            <v>6.7079685780238845E-4</v>
          </cell>
          <cell r="AF120">
            <v>5.263157894736842E-3</v>
          </cell>
          <cell r="AG120">
            <v>3369</v>
          </cell>
          <cell r="AH120">
            <v>6.742830563815918E-4</v>
          </cell>
          <cell r="AJ120">
            <v>5.263157894736842E-3</v>
          </cell>
          <cell r="AK120">
            <v>3370</v>
          </cell>
          <cell r="AL120">
            <v>6.7383235051119285E-4</v>
          </cell>
          <cell r="AN120">
            <v>5.263157894736842E-3</v>
          </cell>
          <cell r="AP120">
            <v>6.7536152884214572E-4</v>
          </cell>
          <cell r="AR120">
            <v>5.263157894736842E-3</v>
          </cell>
          <cell r="AT120">
            <v>6.7531280809894438E-4</v>
          </cell>
          <cell r="AV120">
            <v>5.235602094240838E-3</v>
          </cell>
          <cell r="AX120">
            <v>6.7380435790932714E-4</v>
          </cell>
        </row>
        <row r="121">
          <cell r="A121">
            <v>520</v>
          </cell>
          <cell r="C121" t="str">
            <v>developing</v>
          </cell>
          <cell r="S121">
            <v>5.2910052910052907E-3</v>
          </cell>
          <cell r="U121">
            <v>2.9658902739870352E-4</v>
          </cell>
          <cell r="V121">
            <v>5.2910052910052907E-3</v>
          </cell>
          <cell r="W121">
            <v>1493</v>
          </cell>
          <cell r="X121">
            <v>2.9672387428765403E-4</v>
          </cell>
          <cell r="Y121">
            <v>5.2910052910052907E-3</v>
          </cell>
          <cell r="Z121">
            <v>1493</v>
          </cell>
          <cell r="AA121">
            <v>2.9672387428765403E-4</v>
          </cell>
          <cell r="AB121">
            <v>5.2910052910052907E-3</v>
          </cell>
          <cell r="AC121">
            <v>1494</v>
          </cell>
          <cell r="AD121">
            <v>2.9676354917286595E-4</v>
          </cell>
          <cell r="AF121">
            <v>5.263157894736842E-3</v>
          </cell>
          <cell r="AG121">
            <v>1486</v>
          </cell>
          <cell r="AH121">
            <v>2.974130667209989E-4</v>
          </cell>
          <cell r="AJ121">
            <v>5.263157894736842E-3</v>
          </cell>
          <cell r="AK121">
            <v>1487</v>
          </cell>
          <cell r="AL121">
            <v>2.9732602528490914E-4</v>
          </cell>
          <cell r="AN121">
            <v>5.263157894736842E-3</v>
          </cell>
          <cell r="AP121">
            <v>2.9800076955141568E-4</v>
          </cell>
          <cell r="AR121">
            <v>5.263157894736842E-3</v>
          </cell>
          <cell r="AT121">
            <v>2.9797927170419297E-4</v>
          </cell>
          <cell r="AV121">
            <v>5.235602094240838E-3</v>
          </cell>
          <cell r="AX121">
            <v>2.9653001775373304E-4</v>
          </cell>
        </row>
        <row r="122">
          <cell r="A122">
            <v>524</v>
          </cell>
          <cell r="C122" t="str">
            <v>developing</v>
          </cell>
          <cell r="D122">
            <v>5.6179775280898875E-3</v>
          </cell>
          <cell r="F122">
            <v>4.4984003352079006E-4</v>
          </cell>
          <cell r="G122">
            <v>5.5248618784530384E-3</v>
          </cell>
          <cell r="I122">
            <v>4.4268840115016241E-4</v>
          </cell>
          <cell r="J122">
            <v>5.4945054945054949E-3</v>
          </cell>
          <cell r="L122">
            <v>4.3484013190602216E-4</v>
          </cell>
          <cell r="M122">
            <v>5.3191489361702126E-3</v>
          </cell>
          <cell r="O122">
            <v>5.7566321281963487E-4</v>
          </cell>
          <cell r="P122">
            <v>5.3191489361702126E-3</v>
          </cell>
          <cell r="R122">
            <v>6.057521599714884E-4</v>
          </cell>
          <cell r="S122">
            <v>5.2910052910052907E-3</v>
          </cell>
          <cell r="U122">
            <v>6.0291857915567549E-4</v>
          </cell>
          <cell r="V122">
            <v>5.2910052910052907E-3</v>
          </cell>
          <cell r="W122">
            <v>3034</v>
          </cell>
          <cell r="X122">
            <v>6.0298743107082534E-4</v>
          </cell>
          <cell r="Y122">
            <v>5.2910052910052907E-3</v>
          </cell>
          <cell r="Z122">
            <v>3034</v>
          </cell>
          <cell r="AA122">
            <v>6.0298743107082534E-4</v>
          </cell>
          <cell r="AB122">
            <v>5.2910052910052907E-3</v>
          </cell>
          <cell r="AC122">
            <v>3035</v>
          </cell>
          <cell r="AD122">
            <v>6.0286303329293723E-4</v>
          </cell>
          <cell r="AF122">
            <v>5.263157894736842E-3</v>
          </cell>
          <cell r="AG122">
            <v>3027</v>
          </cell>
          <cell r="AH122">
            <v>6.0583401949156372E-4</v>
          </cell>
          <cell r="AJ122">
            <v>5.263157894736842E-3</v>
          </cell>
          <cell r="AK122">
            <v>3028</v>
          </cell>
          <cell r="AL122">
            <v>6.0544936419818754E-4</v>
          </cell>
          <cell r="AN122">
            <v>5.263157894736842E-3</v>
          </cell>
          <cell r="AP122">
            <v>6.0682335588546513E-4</v>
          </cell>
          <cell r="AR122">
            <v>5.263157894736842E-3</v>
          </cell>
          <cell r="AT122">
            <v>6.0677957950255293E-4</v>
          </cell>
          <cell r="AV122">
            <v>5.235602094240838E-3</v>
          </cell>
          <cell r="AX122">
            <v>6.0528188083380232E-4</v>
          </cell>
        </row>
        <row r="123">
          <cell r="A123">
            <v>528</v>
          </cell>
          <cell r="C123" t="str">
            <v>developed</v>
          </cell>
          <cell r="D123">
            <v>5.6179775280898875E-3</v>
          </cell>
          <cell r="F123">
            <v>2.4231569988429347E-2</v>
          </cell>
          <cell r="G123">
            <v>5.5248618784530384E-3</v>
          </cell>
          <cell r="I123">
            <v>2.3846332420834396E-2</v>
          </cell>
          <cell r="J123">
            <v>5.4945054945054949E-3</v>
          </cell>
          <cell r="L123">
            <v>2.3423569057625122E-2</v>
          </cell>
          <cell r="M123">
            <v>5.3191489361702126E-3</v>
          </cell>
          <cell r="O123">
            <v>2.0773864334708285E-2</v>
          </cell>
          <cell r="P123">
            <v>5.3191489361702126E-3</v>
          </cell>
          <cell r="R123">
            <v>1.7803340616925099E-2</v>
          </cell>
          <cell r="S123">
            <v>5.2910052910052907E-3</v>
          </cell>
          <cell r="U123">
            <v>1.7657980371849485E-2</v>
          </cell>
          <cell r="V123">
            <v>5.2910052910052907E-3</v>
          </cell>
          <cell r="W123">
            <v>88830</v>
          </cell>
          <cell r="X123">
            <v>1.7654374918266783E-2</v>
          </cell>
          <cell r="Y123">
            <v>5.2910052910052907E-3</v>
          </cell>
          <cell r="Z123">
            <v>88830</v>
          </cell>
          <cell r="AA123">
            <v>1.7654374918266783E-2</v>
          </cell>
          <cell r="AB123">
            <v>5.2910052910052907E-3</v>
          </cell>
          <cell r="AC123">
            <v>88831</v>
          </cell>
          <cell r="AD123">
            <v>1.7645115687131764E-2</v>
          </cell>
          <cell r="AF123">
            <v>5.263157894736842E-3</v>
          </cell>
          <cell r="AG123">
            <v>88823</v>
          </cell>
          <cell r="AH123">
            <v>1.7777335683283504E-2</v>
          </cell>
          <cell r="AJ123">
            <v>5.263157894736842E-3</v>
          </cell>
          <cell r="AK123">
            <v>88824</v>
          </cell>
          <cell r="AL123">
            <v>1.7760381217153173E-2</v>
          </cell>
          <cell r="AN123">
            <v>5.263157894736842E-3</v>
          </cell>
          <cell r="AP123">
            <v>1.7800686183345626E-2</v>
          </cell>
          <cell r="AR123">
            <v>5.263157894736842E-3</v>
          </cell>
          <cell r="AT123">
            <v>1.7799402037561019E-2</v>
          </cell>
          <cell r="AV123">
            <v>5.235602094240838E-3</v>
          </cell>
          <cell r="AX123">
            <v>1.7795207153265748E-2</v>
          </cell>
        </row>
        <row r="124">
          <cell r="A124">
            <v>554</v>
          </cell>
          <cell r="C124" t="str">
            <v>developed</v>
          </cell>
          <cell r="D124">
            <v>5.6179775280898875E-3</v>
          </cell>
          <cell r="F124">
            <v>4.2956686897790081E-3</v>
          </cell>
          <cell r="G124">
            <v>5.5248618784530384E-3</v>
          </cell>
          <cell r="I124">
            <v>4.2273754278057043E-3</v>
          </cell>
          <cell r="J124">
            <v>5.4945054945054949E-3</v>
          </cell>
          <cell r="L124">
            <v>4.1524297539021595E-3</v>
          </cell>
          <cell r="M124">
            <v>5.3191489361702126E-3</v>
          </cell>
          <cell r="O124">
            <v>3.8419865974812849E-3</v>
          </cell>
          <cell r="P124">
            <v>5.3191489361702126E-3</v>
          </cell>
          <cell r="R124">
            <v>2.8010525094115083E-3</v>
          </cell>
          <cell r="S124">
            <v>5.2910052910052907E-3</v>
          </cell>
          <cell r="U124">
            <v>2.7800251663343623E-3</v>
          </cell>
          <cell r="V124">
            <v>5.2910052910052907E-3</v>
          </cell>
          <cell r="W124">
            <v>13986</v>
          </cell>
          <cell r="X124">
            <v>2.7796249871313659E-3</v>
          </cell>
          <cell r="Y124">
            <v>5.2910052910052907E-3</v>
          </cell>
          <cell r="Z124">
            <v>13986</v>
          </cell>
          <cell r="AA124">
            <v>2.7796249871313659E-3</v>
          </cell>
          <cell r="AB124">
            <v>5.2910052910052907E-3</v>
          </cell>
          <cell r="AC124">
            <v>13987</v>
          </cell>
          <cell r="AD124">
            <v>2.7783345129055396E-3</v>
          </cell>
          <cell r="AF124">
            <v>5.263157894736842E-3</v>
          </cell>
          <cell r="AG124">
            <v>13979</v>
          </cell>
          <cell r="AH124">
            <v>2.7978043470342153E-3</v>
          </cell>
          <cell r="AJ124">
            <v>5.263157894736842E-3</v>
          </cell>
          <cell r="AK124">
            <v>13980</v>
          </cell>
          <cell r="AL124">
            <v>2.7953045282333756E-3</v>
          </cell>
          <cell r="AN124">
            <v>5.263157894736842E-3</v>
          </cell>
          <cell r="AP124">
            <v>2.8016481226151922E-3</v>
          </cell>
          <cell r="AR124">
            <v>5.263157894736842E-3</v>
          </cell>
          <cell r="AT124">
            <v>2.8014460110454722E-3</v>
          </cell>
          <cell r="AV124">
            <v>5.235602094240838E-3</v>
          </cell>
          <cell r="AX124">
            <v>2.7996040122114266E-3</v>
          </cell>
        </row>
        <row r="125">
          <cell r="A125">
            <v>558</v>
          </cell>
          <cell r="C125" t="str">
            <v>developing</v>
          </cell>
          <cell r="D125">
            <v>5.6179775280898875E-3</v>
          </cell>
          <cell r="F125">
            <v>7.2404159081747093E-4</v>
          </cell>
          <cell r="G125">
            <v>5.5248618784530384E-3</v>
          </cell>
          <cell r="I125">
            <v>7.1253065605685539E-4</v>
          </cell>
          <cell r="J125">
            <v>5.4945054945054949E-3</v>
          </cell>
          <cell r="L125">
            <v>6.998984469930782E-4</v>
          </cell>
          <cell r="M125">
            <v>5.3191489361702126E-3</v>
          </cell>
          <cell r="O125">
            <v>8.0854695225803994E-4</v>
          </cell>
          <cell r="P125">
            <v>5.3191489361702126E-3</v>
          </cell>
          <cell r="R125">
            <v>8.1241346934627474E-4</v>
          </cell>
          <cell r="S125">
            <v>5.2910052910052907E-3</v>
          </cell>
          <cell r="U125">
            <v>8.0786716310209854E-4</v>
          </cell>
          <cell r="V125">
            <v>5.2910052910052907E-3</v>
          </cell>
          <cell r="W125">
            <v>4065</v>
          </cell>
          <cell r="X125">
            <v>8.0789186133912495E-4</v>
          </cell>
          <cell r="Y125">
            <v>5.2910052910052907E-3</v>
          </cell>
          <cell r="Z125">
            <v>4065</v>
          </cell>
          <cell r="AA125">
            <v>8.0789186133912495E-4</v>
          </cell>
          <cell r="AB125">
            <v>5.2910052910052907E-3</v>
          </cell>
          <cell r="AC125">
            <v>4066</v>
          </cell>
          <cell r="AD125">
            <v>8.0765769139014255E-4</v>
          </cell>
          <cell r="AF125">
            <v>5.263157894736842E-3</v>
          </cell>
          <cell r="AG125">
            <v>4058</v>
          </cell>
          <cell r="AH125">
            <v>8.1218184707524473E-4</v>
          </cell>
          <cell r="AJ125">
            <v>5.263157894736842E-3</v>
          </cell>
          <cell r="AK125">
            <v>4059</v>
          </cell>
          <cell r="AL125">
            <v>8.115980743990895E-4</v>
          </cell>
          <cell r="AN125">
            <v>5.263157894736842E-3</v>
          </cell>
          <cell r="AP125">
            <v>8.1343989482797322E-4</v>
          </cell>
          <cell r="AR125">
            <v>5.263157894736842E-3</v>
          </cell>
          <cell r="AT125">
            <v>8.1338121307822408E-4</v>
          </cell>
          <cell r="AV125">
            <v>5.235602094240838E-3</v>
          </cell>
          <cell r="AX125">
            <v>8.118511026608961E-4</v>
          </cell>
        </row>
        <row r="126">
          <cell r="A126">
            <v>562</v>
          </cell>
          <cell r="C126" t="str">
            <v>developing</v>
          </cell>
          <cell r="D126">
            <v>5.6179775280898875E-3</v>
          </cell>
          <cell r="F126">
            <v>4.2414823513694432E-4</v>
          </cell>
          <cell r="G126">
            <v>5.5248618784530384E-3</v>
          </cell>
          <cell r="I126">
            <v>4.1740505529008044E-4</v>
          </cell>
          <cell r="J126">
            <v>5.4945054945054949E-3</v>
          </cell>
          <cell r="L126">
            <v>4.1000502572239678E-4</v>
          </cell>
          <cell r="M126">
            <v>5.3191489361702126E-3</v>
          </cell>
          <cell r="O126">
            <v>5.5384276023170943E-4</v>
          </cell>
          <cell r="P126">
            <v>5.3191489361702126E-3</v>
          </cell>
          <cell r="R126">
            <v>5.5503895796196268E-4</v>
          </cell>
          <cell r="S126">
            <v>5.2910052910052907E-3</v>
          </cell>
          <cell r="U126">
            <v>5.5262566767318752E-4</v>
          </cell>
          <cell r="V126">
            <v>5.2910052910052907E-3</v>
          </cell>
          <cell r="W126">
            <v>2781</v>
          </cell>
          <cell r="X126">
            <v>5.5270535458403608E-4</v>
          </cell>
          <cell r="Y126">
            <v>5.2910052910052907E-3</v>
          </cell>
          <cell r="Z126">
            <v>2781</v>
          </cell>
          <cell r="AA126">
            <v>5.5270535458403608E-4</v>
          </cell>
          <cell r="AB126">
            <v>5.2910052910052907E-3</v>
          </cell>
          <cell r="AC126">
            <v>2782</v>
          </cell>
          <cell r="AD126">
            <v>5.5260789410904493E-4</v>
          </cell>
          <cell r="AF126">
            <v>5.263157894736842E-3</v>
          </cell>
          <cell r="AG126">
            <v>2774</v>
          </cell>
          <cell r="AH126">
            <v>5.5519774366356053E-4</v>
          </cell>
          <cell r="AJ126">
            <v>5.263157894736842E-3</v>
          </cell>
          <cell r="AK126">
            <v>2775</v>
          </cell>
          <cell r="AL126">
            <v>5.5486195034675368E-4</v>
          </cell>
          <cell r="AN126">
            <v>5.263157894736842E-3</v>
          </cell>
          <cell r="AP126">
            <v>5.5612114021868087E-4</v>
          </cell>
          <cell r="AR126">
            <v>5.263157894736842E-3</v>
          </cell>
          <cell r="AT126">
            <v>5.5608102150580727E-4</v>
          </cell>
          <cell r="AV126">
            <v>5.235602094240838E-3</v>
          </cell>
          <cell r="AX126">
            <v>5.5459127644752232E-4</v>
          </cell>
        </row>
        <row r="127">
          <cell r="A127">
            <v>566</v>
          </cell>
          <cell r="C127" t="str">
            <v>developing</v>
          </cell>
          <cell r="D127">
            <v>5.6179775280898875E-3</v>
          </cell>
          <cell r="F127">
            <v>8.306391979300819E-3</v>
          </cell>
          <cell r="G127">
            <v>5.5248618784530384E-3</v>
          </cell>
          <cell r="I127">
            <v>8.1743355651632266E-3</v>
          </cell>
          <cell r="J127">
            <v>5.4945054945054949E-3</v>
          </cell>
          <cell r="L127">
            <v>8.0294156028586569E-3</v>
          </cell>
          <cell r="M127">
            <v>5.3191489361702126E-3</v>
          </cell>
          <cell r="O127">
            <v>7.2483576142072566E-3</v>
          </cell>
          <cell r="P127">
            <v>5.3191489361702126E-3</v>
          </cell>
          <cell r="R127">
            <v>5.2112325132160006E-3</v>
          </cell>
          <cell r="S127">
            <v>5.2910052910052907E-3</v>
          </cell>
          <cell r="U127">
            <v>5.1702305721265948E-3</v>
          </cell>
          <cell r="V127">
            <v>5.2910052910052907E-3</v>
          </cell>
          <cell r="W127">
            <v>26010</v>
          </cell>
          <cell r="X127">
            <v>5.1693154522584606E-3</v>
          </cell>
          <cell r="Y127">
            <v>5.2910052910052907E-3</v>
          </cell>
          <cell r="Z127">
            <v>26010</v>
          </cell>
          <cell r="AA127">
            <v>5.1693154522584606E-3</v>
          </cell>
          <cell r="AB127">
            <v>5.2910052910052907E-3</v>
          </cell>
          <cell r="AC127">
            <v>26011</v>
          </cell>
          <cell r="AD127">
            <v>5.1667447640799304E-3</v>
          </cell>
          <cell r="AF127">
            <v>5.263157894736842E-3</v>
          </cell>
          <cell r="AG127">
            <v>26003</v>
          </cell>
          <cell r="AH127">
            <v>5.204328380852042E-3</v>
          </cell>
          <cell r="AJ127">
            <v>5.263157894736842E-3</v>
          </cell>
          <cell r="AK127">
            <v>26004</v>
          </cell>
          <cell r="AL127">
            <v>5.1995063628169315E-3</v>
          </cell>
          <cell r="AN127">
            <v>5.263157894736842E-3</v>
          </cell>
          <cell r="AP127">
            <v>5.2113059928816496E-3</v>
          </cell>
          <cell r="AR127">
            <v>5.263157894736842E-3</v>
          </cell>
          <cell r="AT127">
            <v>5.210930048013338E-3</v>
          </cell>
          <cell r="AV127">
            <v>5.235602094240838E-3</v>
          </cell>
          <cell r="AX127">
            <v>5.2087100483404038E-3</v>
          </cell>
        </row>
        <row r="128">
          <cell r="A128">
            <v>807</v>
          </cell>
          <cell r="C128" t="str">
            <v>developed</v>
          </cell>
          <cell r="D128">
            <v>5.6179775280898875E-3</v>
          </cell>
          <cell r="F128">
            <v>4.3862906695329372E-4</v>
          </cell>
          <cell r="G128">
            <v>5.5248618784530384E-3</v>
          </cell>
          <cell r="I128">
            <v>4.3165566841121752E-4</v>
          </cell>
          <cell r="J128">
            <v>5.4945054945054949E-3</v>
          </cell>
          <cell r="L128">
            <v>4.2400299466225836E-4</v>
          </cell>
          <cell r="M128">
            <v>5.3191489361702126E-3</v>
          </cell>
          <cell r="O128">
            <v>5.6614156078126738E-4</v>
          </cell>
          <cell r="P128">
            <v>5.3191489361702126E-3</v>
          </cell>
          <cell r="R128">
            <v>5.7247788513519881E-4</v>
          </cell>
          <cell r="S128">
            <v>5.2910052910052907E-3</v>
          </cell>
          <cell r="U128">
            <v>5.6992006806439875E-4</v>
          </cell>
          <cell r="V128">
            <v>5.2910052910052907E-3</v>
          </cell>
          <cell r="W128">
            <v>2868</v>
          </cell>
          <cell r="X128">
            <v>5.6999602910716126E-4</v>
          </cell>
          <cell r="Y128">
            <v>5.2910052910052907E-3</v>
          </cell>
          <cell r="Z128">
            <v>2868</v>
          </cell>
          <cell r="AA128">
            <v>5.6999602910716126E-4</v>
          </cell>
          <cell r="AB128">
            <v>5.2910052910052907E-3</v>
          </cell>
          <cell r="AC128">
            <v>2869</v>
          </cell>
          <cell r="AD128">
            <v>5.6988930560706317E-4</v>
          </cell>
          <cell r="AF128">
            <v>5.263157894736842E-3</v>
          </cell>
          <cell r="AG128">
            <v>2861</v>
          </cell>
          <cell r="AH128">
            <v>5.7261021796014666E-4</v>
          </cell>
          <cell r="AJ128">
            <v>5.263157894736842E-3</v>
          </cell>
          <cell r="AK128">
            <v>2862</v>
          </cell>
          <cell r="AL128">
            <v>5.7225762230357082E-4</v>
          </cell>
          <cell r="AN128">
            <v>5.263157894736842E-3</v>
          </cell>
          <cell r="AP128">
            <v>5.7355628947959082E-4</v>
          </cell>
          <cell r="AR128">
            <v>5.263157894736842E-3</v>
          </cell>
          <cell r="AT128">
            <v>5.7351491299085426E-4</v>
          </cell>
          <cell r="AV128">
            <v>5.235602094240838E-3</v>
          </cell>
          <cell r="AX128">
            <v>5.7202243289655936E-4</v>
          </cell>
        </row>
        <row r="129">
          <cell r="A129">
            <v>578</v>
          </cell>
          <cell r="C129" t="str">
            <v>developed</v>
          </cell>
          <cell r="D129">
            <v>5.6179775280898875E-3</v>
          </cell>
          <cell r="F129">
            <v>7.9256862396129227E-3</v>
          </cell>
          <cell r="G129">
            <v>5.5248618784530384E-3</v>
          </cell>
          <cell r="I129">
            <v>7.7996823492365577E-3</v>
          </cell>
          <cell r="J129">
            <v>5.4945054945054949E-3</v>
          </cell>
          <cell r="L129">
            <v>7.6614044839558443E-3</v>
          </cell>
          <cell r="M129">
            <v>5.3191489361702126E-3</v>
          </cell>
          <cell r="O129">
            <v>7.7660974437934894E-3</v>
          </cell>
          <cell r="P129">
            <v>5.3191489361702126E-3</v>
          </cell>
          <cell r="R129">
            <v>7.8174501121403197E-3</v>
          </cell>
          <cell r="S129">
            <v>5.2910052910052907E-3</v>
          </cell>
          <cell r="U129">
            <v>7.7548488926614092E-3</v>
          </cell>
          <cell r="V129">
            <v>5.2910052910052907E-3</v>
          </cell>
          <cell r="W129">
            <v>39012</v>
          </cell>
          <cell r="X129">
            <v>7.7533769482317208E-3</v>
          </cell>
          <cell r="Y129">
            <v>5.2910052910052907E-3</v>
          </cell>
          <cell r="Z129">
            <v>39012</v>
          </cell>
          <cell r="AA129">
            <v>7.7533769482317208E-3</v>
          </cell>
          <cell r="AB129">
            <v>5.2910052910052907E-3</v>
          </cell>
          <cell r="AC129">
            <v>39013</v>
          </cell>
          <cell r="AD129">
            <v>7.7494219169217003E-3</v>
          </cell>
          <cell r="AF129">
            <v>5.263157894736842E-3</v>
          </cell>
          <cell r="AG129">
            <v>39005</v>
          </cell>
          <cell r="AH129">
            <v>7.8065926429694236E-3</v>
          </cell>
          <cell r="AJ129">
            <v>5.263157894736842E-3</v>
          </cell>
          <cell r="AK129">
            <v>39006</v>
          </cell>
          <cell r="AL129">
            <v>7.7992595442253967E-3</v>
          </cell>
          <cell r="AN129">
            <v>5.263157894736842E-3</v>
          </cell>
          <cell r="AP129">
            <v>7.8169589893224735E-3</v>
          </cell>
          <cell r="AR129">
            <v>5.263157894736842E-3</v>
          </cell>
          <cell r="AT129">
            <v>7.8163950720200066E-3</v>
          </cell>
          <cell r="AV129">
            <v>5.235602094240838E-3</v>
          </cell>
          <cell r="AX129">
            <v>7.8137663259309695E-3</v>
          </cell>
        </row>
        <row r="130">
          <cell r="A130">
            <v>512</v>
          </cell>
          <cell r="C130" t="str">
            <v>developing</v>
          </cell>
          <cell r="D130">
            <v>5.6179775280898875E-3</v>
          </cell>
          <cell r="F130">
            <v>1.0230006992840396E-3</v>
          </cell>
          <cell r="G130">
            <v>5.5248618784530384E-3</v>
          </cell>
          <cell r="I130">
            <v>1.0067368624287181E-3</v>
          </cell>
          <cell r="J130">
            <v>5.4945054945054949E-3</v>
          </cell>
          <cell r="L130">
            <v>9.8888877349344599E-4</v>
          </cell>
          <cell r="M130">
            <v>5.3191489361702126E-3</v>
          </cell>
          <cell r="O130">
            <v>1.2330539389685908E-3</v>
          </cell>
          <cell r="P130">
            <v>5.3191489361702126E-3</v>
          </cell>
          <cell r="R130">
            <v>1.3824859852161996E-3</v>
          </cell>
          <cell r="S130">
            <v>5.2910052910052907E-3</v>
          </cell>
          <cell r="U130">
            <v>1.373215148304453E-3</v>
          </cell>
          <cell r="V130">
            <v>5.2910052910052907E-3</v>
          </cell>
          <cell r="W130">
            <v>6909</v>
          </cell>
          <cell r="X130">
            <v>1.3731180491985276E-3</v>
          </cell>
          <cell r="Y130">
            <v>5.2910052910052907E-3</v>
          </cell>
          <cell r="Z130">
            <v>6909</v>
          </cell>
          <cell r="AA130">
            <v>1.3731180491985276E-3</v>
          </cell>
          <cell r="AB130">
            <v>5.2910052910052907E-3</v>
          </cell>
          <cell r="AC130">
            <v>6910</v>
          </cell>
          <cell r="AD130">
            <v>1.3725810741529476E-3</v>
          </cell>
          <cell r="AF130">
            <v>5.263157894736842E-3</v>
          </cell>
          <cell r="AG130">
            <v>6902</v>
          </cell>
          <cell r="AH130">
            <v>1.3813896275291619E-3</v>
          </cell>
          <cell r="AJ130">
            <v>5.263157894736842E-3</v>
          </cell>
          <cell r="AK130">
            <v>6903</v>
          </cell>
          <cell r="AL130">
            <v>1.3802565921598707E-3</v>
          </cell>
          <cell r="AN130">
            <v>5.263157894736842E-3</v>
          </cell>
          <cell r="AP130">
            <v>1.3833889120466862E-3</v>
          </cell>
          <cell r="AR130">
            <v>5.263157894736842E-3</v>
          </cell>
          <cell r="AT130">
            <v>1.3832891140376892E-3</v>
          </cell>
          <cell r="AV130">
            <v>5.235602094240838E-3</v>
          </cell>
          <cell r="AX130">
            <v>1.3816695962363128E-3</v>
          </cell>
        </row>
        <row r="131">
          <cell r="A131">
            <v>586</v>
          </cell>
          <cell r="C131" t="str">
            <v>developing</v>
          </cell>
          <cell r="D131">
            <v>5.6179775280898875E-3</v>
          </cell>
          <cell r="F131">
            <v>4.9454376270868161E-3</v>
          </cell>
          <cell r="G131">
            <v>5.5248618784530384E-3</v>
          </cell>
          <cell r="I131">
            <v>4.8668142294670501E-3</v>
          </cell>
          <cell r="J131">
            <v>5.4945054945054949E-3</v>
          </cell>
          <cell r="L131">
            <v>4.7805321666553029E-3</v>
          </cell>
          <cell r="M131">
            <v>5.3191489361702126E-3</v>
          </cell>
          <cell r="O131">
            <v>4.3938456802050012E-3</v>
          </cell>
          <cell r="P131">
            <v>5.3191489361702126E-3</v>
          </cell>
          <cell r="R131">
            <v>4.3623376100130713E-3</v>
          </cell>
          <cell r="S131">
            <v>5.2910052910052907E-3</v>
          </cell>
          <cell r="U131">
            <v>4.3283709668762533E-3</v>
          </cell>
          <cell r="V131">
            <v>5.2910052910052907E-3</v>
          </cell>
          <cell r="W131">
            <v>21775</v>
          </cell>
          <cell r="X131">
            <v>4.3276372154143778E-3</v>
          </cell>
          <cell r="Y131">
            <v>5.2910052910052907E-3</v>
          </cell>
          <cell r="Z131">
            <v>21775</v>
          </cell>
          <cell r="AA131">
            <v>4.3276372154143778E-3</v>
          </cell>
          <cell r="AB131">
            <v>5.2910052910052907E-3</v>
          </cell>
          <cell r="AC131">
            <v>21776</v>
          </cell>
          <cell r="AD131">
            <v>4.3255174342626034E-3</v>
          </cell>
          <cell r="AF131">
            <v>5.263157894736842E-3</v>
          </cell>
          <cell r="AG131">
            <v>21768</v>
          </cell>
          <cell r="AH131">
            <v>4.3567211550354671E-3</v>
          </cell>
          <cell r="AJ131">
            <v>5.263157894736842E-3</v>
          </cell>
          <cell r="AK131">
            <v>21769</v>
          </cell>
          <cell r="AL131">
            <v>4.3527170439994533E-3</v>
          </cell>
          <cell r="AN131">
            <v>5.263157894736842E-3</v>
          </cell>
          <cell r="AP131">
            <v>4.3625949915028694E-3</v>
          </cell>
          <cell r="AR131">
            <v>5.263157894736842E-3</v>
          </cell>
          <cell r="AT131">
            <v>4.3622802728504216E-3</v>
          </cell>
          <cell r="AV131">
            <v>5.235602094240838E-3</v>
          </cell>
          <cell r="AX131">
            <v>4.3601934097004984E-3</v>
          </cell>
        </row>
        <row r="132">
          <cell r="A132">
            <v>585</v>
          </cell>
          <cell r="C132" t="str">
            <v>developing</v>
          </cell>
          <cell r="D132">
            <v>5.6179775280898875E-3</v>
          </cell>
          <cell r="F132">
            <v>1.3126173356110281E-4</v>
          </cell>
          <cell r="G132">
            <v>5.5248618784530384E-3</v>
          </cell>
          <cell r="I132">
            <v>1.2917491248514603E-4</v>
          </cell>
          <cell r="J132">
            <v>5.4945054945054949E-3</v>
          </cell>
          <cell r="L132">
            <v>1.2688481522906772E-4</v>
          </cell>
          <cell r="M132">
            <v>5.3191489361702126E-3</v>
          </cell>
          <cell r="O132">
            <v>3.0508960072935854E-4</v>
          </cell>
          <cell r="P132">
            <v>5.3191489361702126E-3</v>
          </cell>
          <cell r="R132">
            <v>2.9746399913887779E-4</v>
          </cell>
          <cell r="S132">
            <v>5.2910052910052907E-3</v>
          </cell>
          <cell r="U132">
            <v>2.9718538603288323E-4</v>
          </cell>
          <cell r="V132">
            <v>5.2910052910052907E-3</v>
          </cell>
          <cell r="W132">
            <v>1496</v>
          </cell>
          <cell r="X132">
            <v>2.9732010444362384E-4</v>
          </cell>
          <cell r="Y132">
            <v>5.2910052910052907E-3</v>
          </cell>
          <cell r="Z132">
            <v>1496</v>
          </cell>
          <cell r="AA132">
            <v>2.9732010444362384E-4</v>
          </cell>
          <cell r="AB132">
            <v>5.2910052910052907E-3</v>
          </cell>
          <cell r="AC132">
            <v>1497</v>
          </cell>
          <cell r="AD132">
            <v>2.9735945991417692E-4</v>
          </cell>
          <cell r="AF132">
            <v>5.263157894736842E-3</v>
          </cell>
          <cell r="AG132">
            <v>1489</v>
          </cell>
          <cell r="AH132">
            <v>2.9801349686915706E-4</v>
          </cell>
          <cell r="AJ132">
            <v>5.263157894736842E-3</v>
          </cell>
          <cell r="AK132">
            <v>1508</v>
          </cell>
          <cell r="AL132">
            <v>3.0152498058483052E-4</v>
          </cell>
          <cell r="AN132">
            <v>5.263157894736842E-3</v>
          </cell>
          <cell r="AP132">
            <v>3.0220925385577321E-4</v>
          </cell>
          <cell r="AR132">
            <v>5.263157894736842E-3</v>
          </cell>
          <cell r="AT132">
            <v>3.0218745240748012E-4</v>
          </cell>
          <cell r="AV132">
            <v>5.235602094240838E-3</v>
          </cell>
          <cell r="AX132">
            <v>3.0073753827591438E-4</v>
          </cell>
        </row>
        <row r="133">
          <cell r="A133">
            <v>591</v>
          </cell>
          <cell r="C133" t="str">
            <v>developing</v>
          </cell>
          <cell r="D133">
            <v>5.6179775280898875E-3</v>
          </cell>
          <cell r="F133">
            <v>1.0818582737633954E-3</v>
          </cell>
          <cell r="G133">
            <v>5.5248618784530384E-3</v>
          </cell>
          <cell r="I133">
            <v>1.0646587093081786E-3</v>
          </cell>
          <cell r="J133">
            <v>5.4945054945054949E-3</v>
          </cell>
          <cell r="L133">
            <v>1.0457837440232059E-3</v>
          </cell>
          <cell r="M133">
            <v>5.3191489361702126E-3</v>
          </cell>
          <cell r="O133">
            <v>1.1124463464826026E-3</v>
          </cell>
          <cell r="P133">
            <v>5.3191489361702126E-3</v>
          </cell>
          <cell r="R133">
            <v>1.0465360778329387E-3</v>
          </cell>
          <cell r="S133">
            <v>5.2910052910052907E-3</v>
          </cell>
          <cell r="U133">
            <v>1.0400494580093947E-3</v>
          </cell>
          <cell r="V133">
            <v>5.2910052910052907E-3</v>
          </cell>
          <cell r="W133">
            <v>5233</v>
          </cell>
          <cell r="X133">
            <v>1.0400241353967137E-3</v>
          </cell>
          <cell r="Y133">
            <v>5.2910052910052907E-3</v>
          </cell>
          <cell r="Z133">
            <v>5233</v>
          </cell>
          <cell r="AA133">
            <v>1.0400241353967137E-3</v>
          </cell>
          <cell r="AB133">
            <v>5.2910052910052907E-3</v>
          </cell>
          <cell r="AC133">
            <v>5234</v>
          </cell>
          <cell r="AD133">
            <v>1.0396656066738825E-3</v>
          </cell>
          <cell r="AF133">
            <v>5.263157894736842E-3</v>
          </cell>
          <cell r="AG133">
            <v>5226</v>
          </cell>
          <cell r="AH133">
            <v>1.0459493180914807E-3</v>
          </cell>
          <cell r="AJ133">
            <v>5.263157894736842E-3</v>
          </cell>
          <cell r="AK133">
            <v>5227</v>
          </cell>
          <cell r="AL133">
            <v>1.045139969175669E-3</v>
          </cell>
          <cell r="AN133">
            <v>5.263157894736842E-3</v>
          </cell>
          <cell r="AP133">
            <v>1.0475117837560521E-3</v>
          </cell>
          <cell r="AR133">
            <v>5.263157894736842E-3</v>
          </cell>
          <cell r="AT133">
            <v>1.0474362160039117E-3</v>
          </cell>
          <cell r="AV133">
            <v>5.235602094240838E-3</v>
          </cell>
          <cell r="AX133">
            <v>1.0458693869422205E-3</v>
          </cell>
        </row>
        <row r="134">
          <cell r="A134">
            <v>598</v>
          </cell>
          <cell r="C134" t="str">
            <v>developing</v>
          </cell>
          <cell r="D134">
            <v>5.6179775280898875E-3</v>
          </cell>
          <cell r="F134">
            <v>7.3151556852913519E-4</v>
          </cell>
          <cell r="G134">
            <v>5.5248618784530384E-3</v>
          </cell>
          <cell r="I134">
            <v>7.1988581121615195E-4</v>
          </cell>
          <cell r="J134">
            <v>5.4945054945054949E-3</v>
          </cell>
          <cell r="L134">
            <v>7.0712320515558744E-4</v>
          </cell>
          <cell r="M134">
            <v>5.3191489361702126E-3</v>
          </cell>
          <cell r="O134">
            <v>8.1489472028361827E-4</v>
          </cell>
          <cell r="P134">
            <v>5.3191489361702126E-3</v>
          </cell>
          <cell r="R134">
            <v>5.5503895796196268E-4</v>
          </cell>
          <cell r="S134">
            <v>5.2910052910052907E-3</v>
          </cell>
          <cell r="U134">
            <v>5.5262566767318752E-4</v>
          </cell>
          <cell r="V134">
            <v>5.2910052910052907E-3</v>
          </cell>
          <cell r="W134">
            <v>2781</v>
          </cell>
          <cell r="X134">
            <v>5.5270535458403608E-4</v>
          </cell>
          <cell r="Y134">
            <v>5.2910052910052907E-3</v>
          </cell>
          <cell r="Z134">
            <v>2781</v>
          </cell>
          <cell r="AA134">
            <v>5.5270535458403608E-4</v>
          </cell>
          <cell r="AB134">
            <v>5.2910052910052907E-3</v>
          </cell>
          <cell r="AC134">
            <v>4098</v>
          </cell>
          <cell r="AD134">
            <v>8.1401407263079293E-4</v>
          </cell>
          <cell r="AF134">
            <v>5.263157894736842E-3</v>
          </cell>
          <cell r="AG134">
            <v>4090</v>
          </cell>
          <cell r="AH134">
            <v>8.1858643532226483E-4</v>
          </cell>
          <cell r="AJ134">
            <v>5.263157894736842E-3</v>
          </cell>
          <cell r="AK134">
            <v>4091</v>
          </cell>
          <cell r="AL134">
            <v>8.1799648247516017E-4</v>
          </cell>
          <cell r="AN134">
            <v>5.263157894736842E-3</v>
          </cell>
          <cell r="AP134">
            <v>8.198528232917562E-4</v>
          </cell>
          <cell r="AR134">
            <v>5.263157894736842E-3</v>
          </cell>
          <cell r="AT134">
            <v>8.1979367891180457E-4</v>
          </cell>
          <cell r="AV134">
            <v>5.235602094240838E-3</v>
          </cell>
          <cell r="AX134">
            <v>8.1826256250422001E-4</v>
          </cell>
        </row>
        <row r="135">
          <cell r="A135">
            <v>600</v>
          </cell>
          <cell r="C135" t="str">
            <v>developing</v>
          </cell>
          <cell r="D135">
            <v>5.6179775280898875E-3</v>
          </cell>
          <cell r="F135">
            <v>5.8343738511678787E-4</v>
          </cell>
          <cell r="G135">
            <v>5.5248618784530384E-3</v>
          </cell>
          <cell r="I135">
            <v>5.7416179962258864E-4</v>
          </cell>
          <cell r="J135">
            <v>5.4945054945054949E-3</v>
          </cell>
          <cell r="L135">
            <v>5.6398268406087401E-4</v>
          </cell>
          <cell r="M135">
            <v>5.3191489361702126E-3</v>
          </cell>
          <cell r="O135">
            <v>6.8912956627684759E-4</v>
          </cell>
          <cell r="P135">
            <v>5.3191489361702126E-3</v>
          </cell>
          <cell r="R135">
            <v>6.9495127022539715E-4</v>
          </cell>
          <cell r="S135">
            <v>5.2910052910052907E-3</v>
          </cell>
          <cell r="U135">
            <v>6.9137844322566405E-4</v>
          </cell>
          <cell r="V135">
            <v>5.2910052910052907E-3</v>
          </cell>
          <cell r="W135">
            <v>3479</v>
          </cell>
          <cell r="X135">
            <v>6.9142823753968411E-4</v>
          </cell>
          <cell r="Y135">
            <v>5.2910052910052907E-3</v>
          </cell>
          <cell r="Z135">
            <v>3479</v>
          </cell>
          <cell r="AA135">
            <v>6.9142823753968411E-4</v>
          </cell>
          <cell r="AB135">
            <v>5.2910052910052907E-3</v>
          </cell>
          <cell r="AC135">
            <v>3480</v>
          </cell>
          <cell r="AD135">
            <v>6.9125645992073193E-4</v>
          </cell>
          <cell r="AF135">
            <v>5.263157894736842E-3</v>
          </cell>
          <cell r="AG135">
            <v>3472</v>
          </cell>
          <cell r="AH135">
            <v>6.9489782480168798E-4</v>
          </cell>
          <cell r="AJ135">
            <v>5.263157894736842E-3</v>
          </cell>
          <cell r="AK135">
            <v>3473</v>
          </cell>
          <cell r="AL135">
            <v>6.9442722650604532E-4</v>
          </cell>
          <cell r="AN135">
            <v>5.263157894736842E-3</v>
          </cell>
          <cell r="AP135">
            <v>6.9600314233494727E-4</v>
          </cell>
          <cell r="AR135">
            <v>5.263157894736842E-3</v>
          </cell>
          <cell r="AT135">
            <v>6.9595293250078157E-4</v>
          </cell>
          <cell r="AV135">
            <v>5.235602094240838E-3</v>
          </cell>
          <cell r="AX135">
            <v>6.9444124428002607E-4</v>
          </cell>
        </row>
        <row r="136">
          <cell r="A136">
            <v>604</v>
          </cell>
          <cell r="C136" t="str">
            <v>developing</v>
          </cell>
          <cell r="D136">
            <v>5.6179775280898875E-3</v>
          </cell>
          <cell r="F136">
            <v>3.0988980086987757E-3</v>
          </cell>
          <cell r="G136">
            <v>5.5248618784530384E-3</v>
          </cell>
          <cell r="I136">
            <v>3.049631207923341E-3</v>
          </cell>
          <cell r="J136">
            <v>5.4945054945054949E-3</v>
          </cell>
          <cell r="L136">
            <v>2.9955653531303747E-3</v>
          </cell>
          <cell r="M136">
            <v>5.3191489361702126E-3</v>
          </cell>
          <cell r="O136">
            <v>2.8255502423855548E-3</v>
          </cell>
          <cell r="P136">
            <v>5.3191489361702126E-3</v>
          </cell>
          <cell r="R136">
            <v>2.9662211989603194E-3</v>
          </cell>
          <cell r="S136">
            <v>5.2910052910052907E-3</v>
          </cell>
          <cell r="U136">
            <v>2.9438250045223861E-3</v>
          </cell>
          <cell r="V136">
            <v>5.2910052910052907E-3</v>
          </cell>
          <cell r="W136">
            <v>14810</v>
          </cell>
          <cell r="X136">
            <v>2.9433895366377466E-3</v>
          </cell>
          <cell r="Y136">
            <v>5.2910052910052907E-3</v>
          </cell>
          <cell r="Z136">
            <v>14810</v>
          </cell>
          <cell r="AA136">
            <v>2.9433895366377466E-3</v>
          </cell>
          <cell r="AB136">
            <v>5.2910052910052907E-3</v>
          </cell>
          <cell r="AC136">
            <v>14811</v>
          </cell>
          <cell r="AD136">
            <v>2.9420113298522874E-3</v>
          </cell>
          <cell r="AF136">
            <v>5.263157894736842E-3</v>
          </cell>
          <cell r="AG136">
            <v>14803</v>
          </cell>
          <cell r="AH136">
            <v>2.9627224943949847E-3</v>
          </cell>
          <cell r="AJ136">
            <v>5.263157894736842E-3</v>
          </cell>
          <cell r="AK136">
            <v>14804</v>
          </cell>
          <cell r="AL136">
            <v>2.9600635361921954E-3</v>
          </cell>
          <cell r="AN136">
            <v>5.263157894736842E-3</v>
          </cell>
          <cell r="AP136">
            <v>2.9667810305576041E-3</v>
          </cell>
          <cell r="AR136">
            <v>5.263157894736842E-3</v>
          </cell>
          <cell r="AT136">
            <v>2.9665670062601697E-3</v>
          </cell>
          <cell r="AV136">
            <v>5.235602094240838E-3</v>
          </cell>
          <cell r="AX136">
            <v>2.9646991031770185E-3</v>
          </cell>
        </row>
        <row r="137">
          <cell r="A137">
            <v>608</v>
          </cell>
          <cell r="C137" t="str">
            <v>developing</v>
          </cell>
          <cell r="D137">
            <v>5.6179775280898875E-3</v>
          </cell>
          <cell r="F137">
            <v>4.2270015195530935E-3</v>
          </cell>
          <cell r="G137">
            <v>5.5248618784530384E-3</v>
          </cell>
          <cell r="I137">
            <v>4.1597999397796669E-3</v>
          </cell>
          <cell r="J137">
            <v>5.4945054945054949E-3</v>
          </cell>
          <cell r="L137">
            <v>4.0860522882841064E-3</v>
          </cell>
          <cell r="M137">
            <v>5.3191489361702126E-3</v>
          </cell>
          <cell r="O137">
            <v>4.3367157679747963E-3</v>
          </cell>
          <cell r="P137">
            <v>5.3191489361702126E-3</v>
          </cell>
          <cell r="R137">
            <v>4.3861908552270375E-3</v>
          </cell>
          <cell r="S137">
            <v>5.2910052910052907E-3</v>
          </cell>
          <cell r="U137">
            <v>4.3520265260320479E-3</v>
          </cell>
          <cell r="V137">
            <v>5.2910052910052907E-3</v>
          </cell>
          <cell r="W137">
            <v>21894</v>
          </cell>
          <cell r="X137">
            <v>4.3512876782678478E-3</v>
          </cell>
          <cell r="Y137">
            <v>5.2910052910052907E-3</v>
          </cell>
          <cell r="Z137">
            <v>21894</v>
          </cell>
          <cell r="AA137">
            <v>4.3512876782678478E-3</v>
          </cell>
          <cell r="AB137">
            <v>5.2910052910052907E-3</v>
          </cell>
          <cell r="AC137">
            <v>21895</v>
          </cell>
          <cell r="AD137">
            <v>4.3491552270012715E-3</v>
          </cell>
          <cell r="AF137">
            <v>5.263157894736842E-3</v>
          </cell>
          <cell r="AG137">
            <v>21887</v>
          </cell>
          <cell r="AH137">
            <v>4.3805382175790735E-3</v>
          </cell>
          <cell r="AJ137">
            <v>5.263157894736842E-3</v>
          </cell>
          <cell r="AK137">
            <v>21888</v>
          </cell>
          <cell r="AL137">
            <v>4.3765111240323404E-3</v>
          </cell>
          <cell r="AN137">
            <v>5.263157894736842E-3</v>
          </cell>
          <cell r="AP137">
            <v>4.3864430692275623E-3</v>
          </cell>
          <cell r="AR137">
            <v>5.263157894736842E-3</v>
          </cell>
          <cell r="AT137">
            <v>4.3861266301690486E-3</v>
          </cell>
          <cell r="AV137">
            <v>5.235602094240838E-3</v>
          </cell>
          <cell r="AX137">
            <v>4.3840360259928598E-3</v>
          </cell>
        </row>
        <row r="138">
          <cell r="A138">
            <v>616</v>
          </cell>
          <cell r="C138" t="str">
            <v>developed</v>
          </cell>
          <cell r="D138">
            <v>5.6179775280898875E-3</v>
          </cell>
          <cell r="F138">
            <v>6.5117030812874488E-3</v>
          </cell>
          <cell r="G138">
            <v>5.5248618784530384E-3</v>
          </cell>
          <cell r="I138">
            <v>6.4081789325371374E-3</v>
          </cell>
          <cell r="J138">
            <v>5.4945054945054949E-3</v>
          </cell>
          <cell r="L138">
            <v>6.2945705490861361E-3</v>
          </cell>
          <cell r="M138">
            <v>5.3191489361702126E-3</v>
          </cell>
          <cell r="O138">
            <v>6.9912730091713348E-3</v>
          </cell>
          <cell r="P138">
            <v>5.3191489361702126E-3</v>
          </cell>
          <cell r="R138">
            <v>8.5003745360393464E-3</v>
          </cell>
          <cell r="S138">
            <v>5.2910052910052907E-3</v>
          </cell>
          <cell r="U138">
            <v>8.4321135148781538E-3</v>
          </cell>
          <cell r="V138">
            <v>5.2910052910052907E-3</v>
          </cell>
          <cell r="W138">
            <v>42419</v>
          </cell>
          <cell r="X138">
            <v>8.4304956620281282E-3</v>
          </cell>
          <cell r="Y138">
            <v>5.2910052910052907E-3</v>
          </cell>
          <cell r="Z138">
            <v>42419</v>
          </cell>
          <cell r="AA138">
            <v>8.4304956620281282E-3</v>
          </cell>
          <cell r="AB138">
            <v>5.2910052910052907E-3</v>
          </cell>
          <cell r="AC138">
            <v>42420</v>
          </cell>
          <cell r="AD138">
            <v>8.4261778821371983E-3</v>
          </cell>
          <cell r="AF138">
            <v>5.263157894736842E-3</v>
          </cell>
          <cell r="AG138">
            <v>42412</v>
          </cell>
          <cell r="AH138">
            <v>8.4884811478943521E-3</v>
          </cell>
          <cell r="AJ138">
            <v>5.263157894736842E-3</v>
          </cell>
          <cell r="AK138">
            <v>42413</v>
          </cell>
          <cell r="AL138">
            <v>8.4804900540745454E-3</v>
          </cell>
          <cell r="AN138">
            <v>5.263157894736842E-3</v>
          </cell>
          <cell r="AP138">
            <v>8.4997354667008685E-3</v>
          </cell>
          <cell r="AR138">
            <v>5.263157894736842E-3</v>
          </cell>
          <cell r="AT138">
            <v>8.4991222937390292E-3</v>
          </cell>
          <cell r="AV138">
            <v>5.235602094240838E-3</v>
          </cell>
          <cell r="AX138">
            <v>8.4963864411248674E-3</v>
          </cell>
        </row>
        <row r="139">
          <cell r="A139">
            <v>620</v>
          </cell>
          <cell r="C139" t="str">
            <v>developed</v>
          </cell>
          <cell r="D139">
            <v>5.6179775280898875E-3</v>
          </cell>
          <cell r="F139">
            <v>4.1686110686807165E-3</v>
          </cell>
          <cell r="G139">
            <v>5.5248618784530384E-3</v>
          </cell>
          <cell r="I139">
            <v>4.1023377900976628E-3</v>
          </cell>
          <cell r="J139">
            <v>5.4945054945054949E-3</v>
          </cell>
          <cell r="L139">
            <v>4.0296088651395031E-3</v>
          </cell>
          <cell r="M139">
            <v>5.3191489361702126E-3</v>
          </cell>
          <cell r="O139">
            <v>4.377976260141055E-3</v>
          </cell>
          <cell r="P139">
            <v>5.3191489361702126E-3</v>
          </cell>
          <cell r="R139">
            <v>4.420667814695964E-3</v>
          </cell>
          <cell r="S139">
            <v>5.2910052910052907E-3</v>
          </cell>
          <cell r="U139">
            <v>4.3862177543916841E-3</v>
          </cell>
          <cell r="V139">
            <v>5.2910052910052907E-3</v>
          </cell>
          <cell r="W139">
            <v>22066</v>
          </cell>
          <cell r="X139">
            <v>4.3854715405434522E-3</v>
          </cell>
          <cell r="Y139">
            <v>5.2910052910052907E-3</v>
          </cell>
          <cell r="Z139">
            <v>22066</v>
          </cell>
          <cell r="AA139">
            <v>4.3854715405434522E-3</v>
          </cell>
          <cell r="AB139">
            <v>5.2910052910052907E-3</v>
          </cell>
          <cell r="AC139">
            <v>22067</v>
          </cell>
          <cell r="AD139">
            <v>4.3833207761697678E-3</v>
          </cell>
          <cell r="AF139">
            <v>5.263157894736842E-3</v>
          </cell>
          <cell r="AG139">
            <v>22059</v>
          </cell>
          <cell r="AH139">
            <v>4.4149628794068066E-3</v>
          </cell>
          <cell r="AJ139">
            <v>5.263157894736842E-3</v>
          </cell>
          <cell r="AK139">
            <v>22060</v>
          </cell>
          <cell r="AL139">
            <v>4.4109025674412203E-3</v>
          </cell>
          <cell r="AN139">
            <v>5.263157894736842E-3</v>
          </cell>
          <cell r="AP139">
            <v>4.4209125597203967E-3</v>
          </cell>
          <cell r="AR139">
            <v>5.263157894736842E-3</v>
          </cell>
          <cell r="AT139">
            <v>4.4205936340245434E-3</v>
          </cell>
          <cell r="AV139">
            <v>5.235602094240838E-3</v>
          </cell>
          <cell r="AX139">
            <v>4.4184976226507256E-3</v>
          </cell>
        </row>
        <row r="140">
          <cell r="A140">
            <v>634</v>
          </cell>
          <cell r="C140" t="str">
            <v>developing</v>
          </cell>
          <cell r="D140">
            <v>5.6179775280898875E-3</v>
          </cell>
          <cell r="F140">
            <v>1.349052976955391E-3</v>
          </cell>
          <cell r="G140">
            <v>5.5248618784530384E-3</v>
          </cell>
          <cell r="I140">
            <v>1.3276055062530312E-3</v>
          </cell>
          <cell r="J140">
            <v>5.4945054945054949E-3</v>
          </cell>
          <cell r="L140">
            <v>1.3040688483329096E-3</v>
          </cell>
          <cell r="M140">
            <v>5.3191489361702126E-3</v>
          </cell>
          <cell r="O140">
            <v>1.4933124280173025E-3</v>
          </cell>
          <cell r="P140">
            <v>5.3191489361702126E-3</v>
          </cell>
          <cell r="R140">
            <v>1.7647392509559841E-3</v>
          </cell>
          <cell r="S140">
            <v>5.2910052910052907E-3</v>
          </cell>
          <cell r="U140">
            <v>1.7523004534313483E-3</v>
          </cell>
          <cell r="V140">
            <v>5.2910052910052907E-3</v>
          </cell>
          <cell r="W140">
            <v>8816</v>
          </cell>
          <cell r="X140">
            <v>1.7521216850100187E-3</v>
          </cell>
          <cell r="Y140">
            <v>5.2910052910052907E-3</v>
          </cell>
          <cell r="Z140">
            <v>8816</v>
          </cell>
          <cell r="AA140">
            <v>1.7521216850100187E-3</v>
          </cell>
          <cell r="AB140">
            <v>5.2910052910052907E-3</v>
          </cell>
          <cell r="AC140">
            <v>8817</v>
          </cell>
          <cell r="AD140">
            <v>1.751381668712958E-3</v>
          </cell>
          <cell r="AF140">
            <v>5.263157894736842E-3</v>
          </cell>
          <cell r="AG140">
            <v>8809</v>
          </cell>
          <cell r="AH140">
            <v>1.7630630583750199E-3</v>
          </cell>
          <cell r="AJ140">
            <v>5.263157894736842E-3</v>
          </cell>
          <cell r="AK140">
            <v>8810</v>
          </cell>
          <cell r="AL140">
            <v>1.7615617234432073E-3</v>
          </cell>
          <cell r="AN140">
            <v>5.263157894736842E-3</v>
          </cell>
          <cell r="AP140">
            <v>1.7655593676852534E-3</v>
          </cell>
          <cell r="AR140">
            <v>5.263157894736842E-3</v>
          </cell>
          <cell r="AT140">
            <v>1.765431999807626E-3</v>
          </cell>
          <cell r="AV140">
            <v>5.235602094240838E-3</v>
          </cell>
          <cell r="AX140">
            <v>1.7637525312743998E-3</v>
          </cell>
        </row>
        <row r="141">
          <cell r="A141">
            <v>410</v>
          </cell>
          <cell r="C141" t="str">
            <v>developing</v>
          </cell>
          <cell r="D141">
            <v>5.6179775280898875E-3</v>
          </cell>
          <cell r="F141">
            <v>7.7477121453539185E-3</v>
          </cell>
          <cell r="G141">
            <v>5.5248618784530384E-3</v>
          </cell>
          <cell r="I141">
            <v>7.6245377170058087E-3</v>
          </cell>
          <cell r="J141">
            <v>5.4945054945054949E-3</v>
          </cell>
          <cell r="L141">
            <v>1.3331033451984935E-2</v>
          </cell>
          <cell r="M141">
            <v>5.3191489361702126E-3</v>
          </cell>
          <cell r="O141">
            <v>1.3648494725996609E-2</v>
          </cell>
          <cell r="P141">
            <v>5.3191489361702126E-3</v>
          </cell>
          <cell r="R141">
            <v>1.7495052456092491E-2</v>
          </cell>
          <cell r="S141">
            <v>5.2910052910052907E-3</v>
          </cell>
          <cell r="U141">
            <v>1.7352247178726694E-2</v>
          </cell>
          <cell r="V141">
            <v>5.2910052910052907E-3</v>
          </cell>
          <cell r="W141">
            <v>87292</v>
          </cell>
          <cell r="X141">
            <v>1.7348707591639582E-2</v>
          </cell>
          <cell r="Y141">
            <v>5.2910052910052907E-3</v>
          </cell>
          <cell r="Z141">
            <v>87292</v>
          </cell>
          <cell r="AA141">
            <v>1.7348707591639582E-2</v>
          </cell>
          <cell r="AB141">
            <v>5.2910052910052907E-3</v>
          </cell>
          <cell r="AC141">
            <v>87293</v>
          </cell>
          <cell r="AD141">
            <v>1.7339612113753004E-2</v>
          </cell>
          <cell r="AF141">
            <v>5.263157894736842E-3</v>
          </cell>
          <cell r="AG141">
            <v>87285</v>
          </cell>
          <cell r="AH141">
            <v>1.7469515160661097E-2</v>
          </cell>
          <cell r="AJ141">
            <v>5.263157894736842E-3</v>
          </cell>
          <cell r="AK141">
            <v>87286</v>
          </cell>
          <cell r="AL141">
            <v>1.7452857728997025E-2</v>
          </cell>
          <cell r="AN141">
            <v>5.263157894736842E-3</v>
          </cell>
          <cell r="AP141">
            <v>1.7492464809055055E-2</v>
          </cell>
          <cell r="AR141">
            <v>5.263157894736842E-3</v>
          </cell>
          <cell r="AT141">
            <v>1.7491202898434557E-2</v>
          </cell>
          <cell r="AV141">
            <v>5.235602094240838E-3</v>
          </cell>
          <cell r="AX141">
            <v>1.7487056364545988E-2</v>
          </cell>
        </row>
        <row r="142">
          <cell r="A142">
            <v>498</v>
          </cell>
          <cell r="C142" t="str">
            <v>developed</v>
          </cell>
          <cell r="D142">
            <v>5.6179775280898875E-3</v>
          </cell>
          <cell r="F142">
            <v>6.9227718554289803E-4</v>
          </cell>
          <cell r="G142">
            <v>5.5248618784530384E-3</v>
          </cell>
          <cell r="I142">
            <v>6.8127124662984491E-4</v>
          </cell>
          <cell r="J142">
            <v>5.4945054945054949E-3</v>
          </cell>
          <cell r="L142">
            <v>6.6919322480241421E-4</v>
          </cell>
          <cell r="M142">
            <v>5.3191489361702126E-3</v>
          </cell>
          <cell r="O142">
            <v>7.8156893814933205E-4</v>
          </cell>
          <cell r="P142">
            <v>5.3191489361702126E-3</v>
          </cell>
          <cell r="R142">
            <v>6.3702196042004968E-4</v>
          </cell>
          <cell r="S142">
            <v>5.2910052910052907E-3</v>
          </cell>
          <cell r="U142">
            <v>6.3392922813301983E-4</v>
          </cell>
          <cell r="V142">
            <v>5.2910052910052907E-3</v>
          </cell>
          <cell r="W142">
            <v>3190</v>
          </cell>
          <cell r="X142">
            <v>6.3399139918125672E-4</v>
          </cell>
          <cell r="Y142">
            <v>5.2910052910052907E-3</v>
          </cell>
          <cell r="Z142">
            <v>3190</v>
          </cell>
          <cell r="AA142">
            <v>6.3399139918125672E-4</v>
          </cell>
          <cell r="AB142">
            <v>5.2910052910052907E-3</v>
          </cell>
          <cell r="AC142">
            <v>3191</v>
          </cell>
          <cell r="AD142">
            <v>6.3385039184110799E-4</v>
          </cell>
          <cell r="AF142">
            <v>5.263157894736842E-3</v>
          </cell>
          <cell r="AG142">
            <v>3183</v>
          </cell>
          <cell r="AH142">
            <v>6.3705638719578704E-4</v>
          </cell>
          <cell r="AJ142">
            <v>5.263157894736842E-3</v>
          </cell>
          <cell r="AK142">
            <v>3184</v>
          </cell>
          <cell r="AL142">
            <v>6.3664160356903207E-4</v>
          </cell>
          <cell r="AN142">
            <v>5.263157894736842E-3</v>
          </cell>
          <cell r="AP142">
            <v>6.3808638214640713E-4</v>
          </cell>
          <cell r="AR142">
            <v>5.263157894736842E-3</v>
          </cell>
          <cell r="AT142">
            <v>6.3804035044125781E-4</v>
          </cell>
          <cell r="AV142">
            <v>5.235602094240838E-3</v>
          </cell>
          <cell r="AX142">
            <v>6.3653774757000661E-4</v>
          </cell>
        </row>
        <row r="143">
          <cell r="A143">
            <v>178</v>
          </cell>
          <cell r="C143" t="str">
            <v>developing</v>
          </cell>
          <cell r="D143">
            <v>5.6179775280898875E-3</v>
          </cell>
          <cell r="F143">
            <v>5.119674732489988E-4</v>
          </cell>
          <cell r="G143">
            <v>5.5248618784530384E-3</v>
          </cell>
          <cell r="I143">
            <v>5.0382812841181515E-4</v>
          </cell>
          <cell r="J143">
            <v>5.4945054945054949E-3</v>
          </cell>
          <cell r="L143">
            <v>4.9489593413187978E-4</v>
          </cell>
          <cell r="M143">
            <v>5.3191489361702126E-3</v>
          </cell>
          <cell r="O143">
            <v>6.2842903453225478E-4</v>
          </cell>
          <cell r="P143">
            <v>5.3191489361702126E-3</v>
          </cell>
          <cell r="R143">
            <v>4.6082866173873319E-4</v>
          </cell>
          <cell r="S143">
            <v>5.2910052910052907E-3</v>
          </cell>
          <cell r="U143">
            <v>4.5919614831836804E-4</v>
          </cell>
          <cell r="V143">
            <v>5.2910052910052907E-3</v>
          </cell>
          <cell r="W143">
            <v>3085</v>
          </cell>
          <cell r="X143">
            <v>6.1312334372231258E-4</v>
          </cell>
          <cell r="Y143">
            <v>5.2910052910052907E-3</v>
          </cell>
          <cell r="Z143">
            <v>3085</v>
          </cell>
          <cell r="AA143">
            <v>6.1312334372231258E-4</v>
          </cell>
          <cell r="AB143">
            <v>5.2910052910052907E-3</v>
          </cell>
          <cell r="AC143">
            <v>3086</v>
          </cell>
          <cell r="AD143">
            <v>6.1299351589522383E-4</v>
          </cell>
          <cell r="AF143">
            <v>5.263157894736842E-3</v>
          </cell>
          <cell r="AG143">
            <v>3078</v>
          </cell>
          <cell r="AH143">
            <v>6.160413320102522E-4</v>
          </cell>
          <cell r="AJ143">
            <v>5.263157894736842E-3</v>
          </cell>
          <cell r="AK143">
            <v>3079</v>
          </cell>
          <cell r="AL143">
            <v>6.1564682706942517E-4</v>
          </cell>
          <cell r="AN143">
            <v>5.263157894736842E-3</v>
          </cell>
          <cell r="AP143">
            <v>6.1704396062461919E-4</v>
          </cell>
          <cell r="AR143">
            <v>5.263157894736842E-3</v>
          </cell>
          <cell r="AT143">
            <v>6.1699944692482182E-4</v>
          </cell>
          <cell r="AV143">
            <v>5.235602094240838E-3</v>
          </cell>
          <cell r="AX143">
            <v>6.155001449590999E-4</v>
          </cell>
        </row>
        <row r="144">
          <cell r="A144">
            <v>642</v>
          </cell>
          <cell r="C144" t="str">
            <v>developed</v>
          </cell>
          <cell r="D144">
            <v>5.6179775280898875E-3</v>
          </cell>
          <cell r="F144">
            <v>4.9290883008425513E-3</v>
          </cell>
          <cell r="G144">
            <v>5.5248618784530384E-3</v>
          </cell>
          <cell r="I144">
            <v>4.8507248275560886E-3</v>
          </cell>
          <cell r="J144">
            <v>5.4945054945054949E-3</v>
          </cell>
          <cell r="L144">
            <v>4.7647280081748134E-3</v>
          </cell>
          <cell r="M144">
            <v>5.3191489361702126E-3</v>
          </cell>
          <cell r="O144">
            <v>4.3799599376490488E-3</v>
          </cell>
          <cell r="P144">
            <v>5.3191489361702126E-3</v>
          </cell>
          <cell r="R144">
            <v>3.922155034467939E-3</v>
          </cell>
          <cell r="S144">
            <v>5.2910052910052907E-3</v>
          </cell>
          <cell r="U144">
            <v>3.8918364466567143E-3</v>
          </cell>
          <cell r="V144">
            <v>5.2910052910052907E-3</v>
          </cell>
          <cell r="W144">
            <v>19579</v>
          </cell>
          <cell r="X144">
            <v>3.8911967412444595E-3</v>
          </cell>
          <cell r="Y144">
            <v>5.2910052910052907E-3</v>
          </cell>
          <cell r="Z144">
            <v>19579</v>
          </cell>
          <cell r="AA144">
            <v>3.8911967412444595E-3</v>
          </cell>
          <cell r="AB144">
            <v>5.2910052910052907E-3</v>
          </cell>
          <cell r="AC144">
            <v>19580</v>
          </cell>
          <cell r="AD144">
            <v>3.8893107716229691E-3</v>
          </cell>
          <cell r="AF144">
            <v>5.263157894736842E-3</v>
          </cell>
          <cell r="AG144">
            <v>19572</v>
          </cell>
          <cell r="AH144">
            <v>3.9172062865837085E-3</v>
          </cell>
          <cell r="AJ144">
            <v>5.263157894736842E-3</v>
          </cell>
          <cell r="AK144">
            <v>19573</v>
          </cell>
          <cell r="AL144">
            <v>3.9136262897791025E-3</v>
          </cell>
          <cell r="AN144">
            <v>5.263157894736842E-3</v>
          </cell>
          <cell r="AP144">
            <v>3.9225077756757628E-3</v>
          </cell>
          <cell r="AR144">
            <v>5.263157894736842E-3</v>
          </cell>
          <cell r="AT144">
            <v>3.9222248050209607E-3</v>
          </cell>
          <cell r="AV144">
            <v>5.235602094240838E-3</v>
          </cell>
          <cell r="AX144">
            <v>3.9202069779523917E-3</v>
          </cell>
        </row>
        <row r="145">
          <cell r="A145">
            <v>643</v>
          </cell>
          <cell r="C145" t="str">
            <v>developed</v>
          </cell>
          <cell r="D145">
            <v>5.6179775280898875E-3</v>
          </cell>
          <cell r="F145">
            <v>2.7889147831075024E-2</v>
          </cell>
          <cell r="G145">
            <v>5.5248618784530384E-3</v>
          </cell>
          <cell r="I145">
            <v>2.7445761476915156E-2</v>
          </cell>
          <cell r="J145">
            <v>5.4945054945054949E-3</v>
          </cell>
          <cell r="L145">
            <v>2.6959185083403059E-2</v>
          </cell>
          <cell r="M145">
            <v>5.3191489361702126E-3</v>
          </cell>
          <cell r="O145">
            <v>2.3880303312225681E-2</v>
          </cell>
          <cell r="P145">
            <v>5.3191489361702126E-3</v>
          </cell>
          <cell r="R145">
            <v>2.6156386285466418E-2</v>
          </cell>
          <cell r="S145">
            <v>5.2910052910052907E-3</v>
          </cell>
          <cell r="U145">
            <v>2.5941998159239681E-2</v>
          </cell>
          <cell r="V145">
            <v>5.2910052910052907E-3</v>
          </cell>
          <cell r="W145">
            <v>130502</v>
          </cell>
          <cell r="X145">
            <v>2.5936409271458422E-2</v>
          </cell>
          <cell r="Y145">
            <v>5.2910052910052907E-3</v>
          </cell>
          <cell r="Z145">
            <v>130502</v>
          </cell>
          <cell r="AA145">
            <v>2.5936409271458422E-2</v>
          </cell>
          <cell r="AB145">
            <v>5.2910052910052907E-3</v>
          </cell>
          <cell r="AC145">
            <v>130503</v>
          </cell>
          <cell r="AD145">
            <v>2.592271315776876E-2</v>
          </cell>
          <cell r="AF145">
            <v>5.263157894736842E-3</v>
          </cell>
          <cell r="AG145">
            <v>130495</v>
          </cell>
          <cell r="AH145">
            <v>2.6117710727965513E-2</v>
          </cell>
          <cell r="AJ145">
            <v>5.263157894736842E-3</v>
          </cell>
          <cell r="AK145">
            <v>130496</v>
          </cell>
          <cell r="AL145">
            <v>2.6092708134216207E-2</v>
          </cell>
          <cell r="AN145">
            <v>5.263157894736842E-3</v>
          </cell>
          <cell r="AP145">
            <v>2.6151922275307018E-2</v>
          </cell>
          <cell r="AR145">
            <v>5.263157894736842E-3</v>
          </cell>
          <cell r="AT145">
            <v>2.6150035669341199E-2</v>
          </cell>
          <cell r="AV145">
            <v>5.235602094240838E-3</v>
          </cell>
          <cell r="AX145">
            <v>2.614453073423437E-2</v>
          </cell>
        </row>
        <row r="146">
          <cell r="A146">
            <v>646</v>
          </cell>
          <cell r="C146" t="str">
            <v>developing</v>
          </cell>
          <cell r="D146">
            <v>5.6179775280898875E-3</v>
          </cell>
          <cell r="F146">
            <v>4.9094691093494328E-4</v>
          </cell>
          <cell r="G146">
            <v>5.5248618784530384E-3</v>
          </cell>
          <cell r="I146">
            <v>4.8314175452629352E-4</v>
          </cell>
          <cell r="J146">
            <v>5.4945054945054949E-3</v>
          </cell>
          <cell r="L146">
            <v>4.745763017998227E-4</v>
          </cell>
          <cell r="M146">
            <v>5.3191489361702126E-3</v>
          </cell>
          <cell r="O146">
            <v>6.1057593696031579E-4</v>
          </cell>
          <cell r="P146">
            <v>5.3191489361702126E-3</v>
          </cell>
          <cell r="R146">
            <v>6.123669254509917E-4</v>
          </cell>
          <cell r="S146">
            <v>5.2910052910052907E-3</v>
          </cell>
          <cell r="U146">
            <v>6.0947852413165214E-4</v>
          </cell>
          <cell r="V146">
            <v>5.2910052910052907E-3</v>
          </cell>
          <cell r="W146">
            <v>3067</v>
          </cell>
          <cell r="X146">
            <v>6.0954596278649351E-4</v>
          </cell>
          <cell r="Y146">
            <v>5.2910052910052907E-3</v>
          </cell>
          <cell r="Z146">
            <v>3067</v>
          </cell>
          <cell r="AA146">
            <v>6.0954596278649351E-4</v>
          </cell>
          <cell r="AB146">
            <v>5.2910052910052907E-3</v>
          </cell>
          <cell r="AC146">
            <v>3068</v>
          </cell>
          <cell r="AD146">
            <v>6.094180514473579E-4</v>
          </cell>
          <cell r="AF146">
            <v>5.263157894736842E-3</v>
          </cell>
          <cell r="AG146">
            <v>3060</v>
          </cell>
          <cell r="AH146">
            <v>6.1243875112130326E-4</v>
          </cell>
          <cell r="AJ146">
            <v>5.263157894736842E-3</v>
          </cell>
          <cell r="AK146">
            <v>3061</v>
          </cell>
          <cell r="AL146">
            <v>6.1204772252663542E-4</v>
          </cell>
          <cell r="AN146">
            <v>5.263157894736842E-3</v>
          </cell>
          <cell r="AP146">
            <v>6.1343668836374131E-4</v>
          </cell>
          <cell r="AR146">
            <v>5.263157894736842E-3</v>
          </cell>
          <cell r="AT146">
            <v>6.1339243489343283E-4</v>
          </cell>
          <cell r="AV146">
            <v>5.235602094240838E-3</v>
          </cell>
          <cell r="AX146">
            <v>6.1189369879723022E-4</v>
          </cell>
        </row>
        <row r="147">
          <cell r="A147">
            <v>659</v>
          </cell>
          <cell r="C147" t="str">
            <v>developing</v>
          </cell>
          <cell r="D147">
            <v>5.6179775280898875E-3</v>
          </cell>
          <cell r="F147">
            <v>1.583549027658856E-4</v>
          </cell>
          <cell r="G147">
            <v>5.5248618784530384E-3</v>
          </cell>
          <cell r="I147">
            <v>1.558373499375961E-4</v>
          </cell>
          <cell r="J147">
            <v>5.4945054945054949E-3</v>
          </cell>
          <cell r="L147">
            <v>1.5307456356816355E-4</v>
          </cell>
          <cell r="M147">
            <v>5.3191489361702126E-3</v>
          </cell>
          <cell r="O147">
            <v>3.2810025982207998E-4</v>
          </cell>
          <cell r="P147">
            <v>5.3191489361702126E-3</v>
          </cell>
          <cell r="R147">
            <v>3.0908995058770189E-4</v>
          </cell>
          <cell r="S147">
            <v>5.2910052910052907E-3</v>
          </cell>
          <cell r="U147">
            <v>3.1587128990384709E-4</v>
          </cell>
          <cell r="V147">
            <v>5.2910052910052907E-3</v>
          </cell>
          <cell r="W147">
            <v>1590</v>
          </cell>
          <cell r="X147">
            <v>3.1600198266401201E-4</v>
          </cell>
          <cell r="Y147">
            <v>5.2910052910052907E-3</v>
          </cell>
          <cell r="Z147">
            <v>1590</v>
          </cell>
          <cell r="AA147">
            <v>3.1600198266401201E-4</v>
          </cell>
          <cell r="AB147">
            <v>5.2910052910052907E-3</v>
          </cell>
          <cell r="AC147">
            <v>1591</v>
          </cell>
          <cell r="AD147">
            <v>3.1603132980858749E-4</v>
          </cell>
          <cell r="AF147">
            <v>5.263157894736842E-3</v>
          </cell>
          <cell r="AG147">
            <v>1583</v>
          </cell>
          <cell r="AH147">
            <v>3.1682697484477883E-4</v>
          </cell>
          <cell r="AJ147">
            <v>5.263157894736842E-3</v>
          </cell>
          <cell r="AK147">
            <v>1584</v>
          </cell>
          <cell r="AL147">
            <v>3.1672119976549837E-4</v>
          </cell>
          <cell r="AN147">
            <v>5.263157894736842E-3</v>
          </cell>
          <cell r="AP147">
            <v>3.1743995895725782E-4</v>
          </cell>
          <cell r="AR147">
            <v>5.263157894736842E-3</v>
          </cell>
          <cell r="AT147">
            <v>3.1741705876223381E-4</v>
          </cell>
          <cell r="AV147">
            <v>5.235602094240838E-3</v>
          </cell>
          <cell r="AX147">
            <v>3.1596475540380875E-4</v>
          </cell>
        </row>
        <row r="148">
          <cell r="A148">
            <v>662</v>
          </cell>
          <cell r="C148" t="str">
            <v>developing</v>
          </cell>
          <cell r="D148">
            <v>5.6179775280898875E-3</v>
          </cell>
          <cell r="F148">
            <v>1.8825081361254246E-4</v>
          </cell>
          <cell r="G148">
            <v>5.5248618784530384E-3</v>
          </cell>
          <cell r="I148">
            <v>1.8525797057478239E-4</v>
          </cell>
          <cell r="J148">
            <v>5.4945054945054949E-3</v>
          </cell>
          <cell r="L148">
            <v>1.8197359621820034E-4</v>
          </cell>
          <cell r="M148">
            <v>5.3191489361702126E-3</v>
          </cell>
          <cell r="O148">
            <v>3.5349133192439335E-4</v>
          </cell>
          <cell r="P148">
            <v>5.3191489361702126E-3</v>
          </cell>
          <cell r="R148">
            <v>3.3414588043430548E-4</v>
          </cell>
          <cell r="S148">
            <v>5.2910052910052907E-3</v>
          </cell>
          <cell r="U148">
            <v>3.3356326271784487E-4</v>
          </cell>
          <cell r="V148">
            <v>5.2910052910052907E-3</v>
          </cell>
          <cell r="W148">
            <v>1679</v>
          </cell>
          <cell r="X148">
            <v>3.3369014395778372E-4</v>
          </cell>
          <cell r="Y148">
            <v>5.2910052910052907E-3</v>
          </cell>
          <cell r="Z148">
            <v>1679</v>
          </cell>
          <cell r="AA148">
            <v>3.3369014395778372E-4</v>
          </cell>
          <cell r="AB148">
            <v>5.2910052910052907E-3</v>
          </cell>
          <cell r="AC148">
            <v>1680</v>
          </cell>
          <cell r="AD148">
            <v>3.3371001513414646E-4</v>
          </cell>
          <cell r="AF148">
            <v>5.263157894736842E-3</v>
          </cell>
          <cell r="AG148">
            <v>1672</v>
          </cell>
          <cell r="AH148">
            <v>3.3463973590680361E-4</v>
          </cell>
          <cell r="AJ148">
            <v>5.263157894736842E-3</v>
          </cell>
          <cell r="AK148">
            <v>1673</v>
          </cell>
          <cell r="AL148">
            <v>3.3451677222706992E-4</v>
          </cell>
          <cell r="AN148">
            <v>5.263157894736842E-3</v>
          </cell>
          <cell r="AP148">
            <v>3.3527591624715427E-4</v>
          </cell>
          <cell r="AR148">
            <v>5.263157894736842E-3</v>
          </cell>
          <cell r="AT148">
            <v>3.3525172936187949E-4</v>
          </cell>
          <cell r="AV148">
            <v>5.235602094240838E-3</v>
          </cell>
          <cell r="AX148">
            <v>3.3379662809305351E-4</v>
          </cell>
        </row>
        <row r="149">
          <cell r="A149">
            <v>670</v>
          </cell>
          <cell r="C149" t="str">
            <v>developing</v>
          </cell>
          <cell r="D149">
            <v>5.6179775280898875E-3</v>
          </cell>
          <cell r="F149">
            <v>1.555521611240115E-4</v>
          </cell>
          <cell r="G149">
            <v>5.5248618784530384E-3</v>
          </cell>
          <cell r="I149">
            <v>1.530791667528599E-4</v>
          </cell>
          <cell r="J149">
            <v>5.4945054945054949E-3</v>
          </cell>
          <cell r="L149">
            <v>1.5036527925722261E-4</v>
          </cell>
          <cell r="M149">
            <v>5.3191489361702126E-3</v>
          </cell>
          <cell r="O149">
            <v>3.2571984681248811E-4</v>
          </cell>
          <cell r="P149">
            <v>5.3191489361702126E-3</v>
          </cell>
          <cell r="R149">
            <v>3.1470247887334108E-4</v>
          </cell>
          <cell r="S149">
            <v>5.2910052910052907E-3</v>
          </cell>
          <cell r="U149">
            <v>3.1428100021270124E-4</v>
          </cell>
          <cell r="V149">
            <v>5.2910052910052907E-3</v>
          </cell>
          <cell r="W149">
            <v>1582</v>
          </cell>
          <cell r="X149">
            <v>3.1441203558142574E-4</v>
          </cell>
          <cell r="Y149">
            <v>5.2910052910052907E-3</v>
          </cell>
          <cell r="Z149">
            <v>1582</v>
          </cell>
          <cell r="AA149">
            <v>3.1441203558142574E-4</v>
          </cell>
          <cell r="AB149">
            <v>5.2910052910052907E-3</v>
          </cell>
          <cell r="AC149">
            <v>1583</v>
          </cell>
          <cell r="AD149">
            <v>3.1444223449842492E-4</v>
          </cell>
          <cell r="AF149">
            <v>5.263157894736842E-3</v>
          </cell>
          <cell r="AG149">
            <v>1575</v>
          </cell>
          <cell r="AH149">
            <v>3.1522582778302375E-4</v>
          </cell>
          <cell r="AJ149">
            <v>5.263157894736842E-3</v>
          </cell>
          <cell r="AK149">
            <v>1576</v>
          </cell>
          <cell r="AL149">
            <v>3.151215977464807E-4</v>
          </cell>
          <cell r="AN149">
            <v>5.263157894736842E-3</v>
          </cell>
          <cell r="AP149">
            <v>3.1583672684131208E-4</v>
          </cell>
          <cell r="AR149">
            <v>5.263157894736842E-3</v>
          </cell>
          <cell r="AT149">
            <v>3.1581394230383866E-4</v>
          </cell>
          <cell r="AV149">
            <v>5.235602094240838E-3</v>
          </cell>
          <cell r="AX149">
            <v>3.143618904429778E-4</v>
          </cell>
        </row>
        <row r="150">
          <cell r="A150">
            <v>882</v>
          </cell>
          <cell r="C150" t="str">
            <v>developing</v>
          </cell>
          <cell r="D150">
            <v>5.6179775280898875E-3</v>
          </cell>
          <cell r="F150">
            <v>1.7096724015431896E-4</v>
          </cell>
          <cell r="G150">
            <v>5.5248618784530384E-3</v>
          </cell>
          <cell r="I150">
            <v>1.6824917426890907E-4</v>
          </cell>
          <cell r="J150">
            <v>5.4945054945054949E-3</v>
          </cell>
          <cell r="L150">
            <v>1.6526634296739782E-4</v>
          </cell>
          <cell r="M150">
            <v>5.3191489361702126E-3</v>
          </cell>
          <cell r="O150">
            <v>3.3881211836524341E-4</v>
          </cell>
          <cell r="P150">
            <v>5.3191489361702126E-3</v>
          </cell>
          <cell r="R150">
            <v>3.2372261361811837E-4</v>
          </cell>
          <cell r="S150">
            <v>5.2910052910052907E-3</v>
          </cell>
          <cell r="U150">
            <v>3.2322637972539671E-4</v>
          </cell>
          <cell r="V150">
            <v>5.2910052910052907E-3</v>
          </cell>
          <cell r="W150">
            <v>1627</v>
          </cell>
          <cell r="X150">
            <v>3.2335548792097326E-4</v>
          </cell>
          <cell r="Y150">
            <v>5.2910052910052907E-3</v>
          </cell>
          <cell r="Z150">
            <v>1627</v>
          </cell>
          <cell r="AA150">
            <v>3.2335548792097326E-4</v>
          </cell>
          <cell r="AB150">
            <v>5.2910052910052907E-3</v>
          </cell>
          <cell r="AC150">
            <v>1628</v>
          </cell>
          <cell r="AD150">
            <v>3.2338089561808952E-4</v>
          </cell>
          <cell r="AF150">
            <v>5.263157894736842E-3</v>
          </cell>
          <cell r="AG150">
            <v>1620</v>
          </cell>
          <cell r="AH150">
            <v>3.2423228000539586E-4</v>
          </cell>
          <cell r="AJ150">
            <v>5.263157894736842E-3</v>
          </cell>
          <cell r="AK150">
            <v>1621</v>
          </cell>
          <cell r="AL150">
            <v>3.2411935910345508E-4</v>
          </cell>
          <cell r="AN150">
            <v>5.263157894736842E-3</v>
          </cell>
          <cell r="AP150">
            <v>3.248549074935069E-4</v>
          </cell>
          <cell r="AR150">
            <v>5.263157894736842E-3</v>
          </cell>
          <cell r="AT150">
            <v>3.248314723823112E-4</v>
          </cell>
          <cell r="AV150">
            <v>5.235602094240838E-3</v>
          </cell>
          <cell r="AX150">
            <v>3.2337800584765209E-4</v>
          </cell>
        </row>
        <row r="151">
          <cell r="A151">
            <v>674</v>
          </cell>
          <cell r="C151" t="str">
            <v>developed</v>
          </cell>
          <cell r="D151">
            <v>5.6179775280898875E-3</v>
          </cell>
          <cell r="F151">
            <v>1.9619191493118568E-4</v>
          </cell>
          <cell r="G151">
            <v>5.5248618784530384E-3</v>
          </cell>
          <cell r="I151">
            <v>1.9307282293153501E-4</v>
          </cell>
          <cell r="J151">
            <v>5.4945054945054949E-3</v>
          </cell>
          <cell r="L151">
            <v>1.8964990176586637E-4</v>
          </cell>
          <cell r="M151">
            <v>5.3191489361702126E-3</v>
          </cell>
          <cell r="O151">
            <v>3.8165955253789718E-4</v>
          </cell>
          <cell r="P151">
            <v>5.3191489361702126E-3</v>
          </cell>
          <cell r="R151">
            <v>3.8987026841315185E-4</v>
          </cell>
          <cell r="S151">
            <v>5.2910052910052907E-3</v>
          </cell>
          <cell r="U151">
            <v>3.8882582948516359E-4</v>
          </cell>
          <cell r="V151">
            <v>5.2910052910052907E-3</v>
          </cell>
          <cell r="W151">
            <v>1957</v>
          </cell>
          <cell r="X151">
            <v>3.8894080507765499E-4</v>
          </cell>
          <cell r="Y151">
            <v>5.2910052910052907E-3</v>
          </cell>
          <cell r="Z151">
            <v>1957</v>
          </cell>
          <cell r="AA151">
            <v>3.8894080507765499E-4</v>
          </cell>
          <cell r="AB151">
            <v>5.2910052910052907E-3</v>
          </cell>
          <cell r="AC151">
            <v>1958</v>
          </cell>
          <cell r="AD151">
            <v>3.8893107716229686E-4</v>
          </cell>
          <cell r="AF151">
            <v>5.263157894736842E-3</v>
          </cell>
          <cell r="AG151">
            <v>1950</v>
          </cell>
          <cell r="AH151">
            <v>3.9027959630279132E-4</v>
          </cell>
          <cell r="AJ151">
            <v>5.263157894736842E-3</v>
          </cell>
          <cell r="AK151">
            <v>1951</v>
          </cell>
          <cell r="AL151">
            <v>3.9010294238793388E-4</v>
          </cell>
          <cell r="AN151">
            <v>5.263157894736842E-3</v>
          </cell>
          <cell r="AP151">
            <v>3.9098823227626896E-4</v>
          </cell>
          <cell r="AR151">
            <v>5.263157894736842E-3</v>
          </cell>
          <cell r="AT151">
            <v>3.909600262911099E-4</v>
          </cell>
          <cell r="AV151">
            <v>5.235602094240838E-3</v>
          </cell>
          <cell r="AX151">
            <v>3.8949618548193041E-4</v>
          </cell>
        </row>
        <row r="152">
          <cell r="A152">
            <v>678</v>
          </cell>
          <cell r="C152" t="str">
            <v>developing</v>
          </cell>
          <cell r="D152">
            <v>5.6179775280898875E-3</v>
          </cell>
          <cell r="F152">
            <v>1.5134804866120038E-4</v>
          </cell>
          <cell r="G152">
            <v>5.5248618784530384E-3</v>
          </cell>
          <cell r="I152">
            <v>1.4894189197575558E-4</v>
          </cell>
          <cell r="J152">
            <v>5.4945054945054949E-3</v>
          </cell>
          <cell r="L152">
            <v>1.4630135279081118E-4</v>
          </cell>
          <cell r="M152">
            <v>5.3191489361702126E-3</v>
          </cell>
          <cell r="O152">
            <v>3.221492272981003E-4</v>
          </cell>
          <cell r="P152">
            <v>5.3191489361702126E-3</v>
          </cell>
          <cell r="R152">
            <v>3.2091634947529877E-4</v>
          </cell>
          <cell r="S152">
            <v>5.2910052910052907E-3</v>
          </cell>
          <cell r="U152">
            <v>3.2044337276589146E-4</v>
          </cell>
          <cell r="V152">
            <v>5.2910052910052907E-3</v>
          </cell>
          <cell r="W152">
            <v>1613</v>
          </cell>
          <cell r="X152">
            <v>3.2057308052644738E-4</v>
          </cell>
          <cell r="Y152">
            <v>5.2910052910052907E-3</v>
          </cell>
          <cell r="Z152">
            <v>1613</v>
          </cell>
          <cell r="AA152">
            <v>3.2057308052644738E-4</v>
          </cell>
          <cell r="AB152">
            <v>5.2910052910052907E-3</v>
          </cell>
          <cell r="AC152">
            <v>1614</v>
          </cell>
          <cell r="AD152">
            <v>3.2059997882530501E-4</v>
          </cell>
          <cell r="AF152">
            <v>5.263157894736842E-3</v>
          </cell>
          <cell r="AG152">
            <v>1606</v>
          </cell>
          <cell r="AH152">
            <v>3.2143027264732452E-4</v>
          </cell>
          <cell r="AJ152">
            <v>5.263157894736842E-3</v>
          </cell>
          <cell r="AK152">
            <v>1607</v>
          </cell>
          <cell r="AL152">
            <v>3.2132005557017416E-4</v>
          </cell>
          <cell r="AN152">
            <v>5.263157894736842E-3</v>
          </cell>
          <cell r="AP152">
            <v>3.2204925129060186E-4</v>
          </cell>
          <cell r="AR152">
            <v>5.263157894736842E-3</v>
          </cell>
          <cell r="AT152">
            <v>3.2202601858011975E-4</v>
          </cell>
          <cell r="AV152">
            <v>5.235602094240838E-3</v>
          </cell>
          <cell r="AX152">
            <v>3.2057299216619787E-4</v>
          </cell>
        </row>
        <row r="153">
          <cell r="A153">
            <v>682</v>
          </cell>
          <cell r="C153" t="str">
            <v>developing</v>
          </cell>
          <cell r="D153">
            <v>5.6179775280898875E-3</v>
          </cell>
          <cell r="F153">
            <v>3.2747700467263746E-2</v>
          </cell>
          <cell r="G153">
            <v>5.5248618784530384E-3</v>
          </cell>
          <cell r="I153">
            <v>3.222707202765538E-2</v>
          </cell>
          <cell r="J153">
            <v>5.4945054945054949E-3</v>
          </cell>
          <cell r="L153">
            <v>3.1655729436419193E-2</v>
          </cell>
          <cell r="M153">
            <v>5.3191489361702126E-3</v>
          </cell>
          <cell r="O153">
            <v>2.8006749264353197E-2</v>
          </cell>
          <cell r="P153">
            <v>5.3191489361702126E-3</v>
          </cell>
          <cell r="R153">
            <v>2.0321160895350601E-2</v>
          </cell>
          <cell r="S153">
            <v>5.2910052910052907E-3</v>
          </cell>
          <cell r="U153">
            <v>2.0154933973159886E-2</v>
          </cell>
          <cell r="V153">
            <v>5.2910052910052907E-3</v>
          </cell>
          <cell r="W153">
            <v>101391</v>
          </cell>
          <cell r="X153">
            <v>2.0150790581312479E-2</v>
          </cell>
          <cell r="Y153">
            <v>5.2910052910052907E-3</v>
          </cell>
          <cell r="Z153">
            <v>101391</v>
          </cell>
          <cell r="AA153">
            <v>2.0150790581312479E-2</v>
          </cell>
          <cell r="AB153">
            <v>5.2910052910052907E-3</v>
          </cell>
          <cell r="AC153">
            <v>101392</v>
          </cell>
          <cell r="AD153">
            <v>2.0140193961000821E-2</v>
          </cell>
          <cell r="AF153">
            <v>5.263157894736842E-3</v>
          </cell>
          <cell r="AG153">
            <v>101384</v>
          </cell>
          <cell r="AH153">
            <v>2.0291336713621638E-2</v>
          </cell>
          <cell r="AJ153">
            <v>5.263157894736842E-3</v>
          </cell>
          <cell r="AK153">
            <v>101385</v>
          </cell>
          <cell r="AL153">
            <v>2.0271956337263287E-2</v>
          </cell>
          <cell r="AN153">
            <v>5.263157894736842E-3</v>
          </cell>
          <cell r="AP153">
            <v>2.0317961009394939E-2</v>
          </cell>
          <cell r="AR153">
            <v>5.263157894736842E-3</v>
          </cell>
          <cell r="AT153">
            <v>2.0316495266798656E-2</v>
          </cell>
          <cell r="AV153">
            <v>5.235602094240838E-3</v>
          </cell>
          <cell r="AX153">
            <v>2.0311905499890506E-2</v>
          </cell>
        </row>
        <row r="154">
          <cell r="A154">
            <v>686</v>
          </cell>
          <cell r="C154" t="str">
            <v>developing</v>
          </cell>
          <cell r="D154">
            <v>5.6179775280898875E-3</v>
          </cell>
          <cell r="F154">
            <v>8.7258689783679727E-4</v>
          </cell>
          <cell r="G154">
            <v>5.5248618784530384E-3</v>
          </cell>
          <cell r="I154">
            <v>8.5871436484787468E-4</v>
          </cell>
          <cell r="J154">
            <v>5.4945054945054949E-3</v>
          </cell>
          <cell r="L154">
            <v>8.4349051547294852E-4</v>
          </cell>
          <cell r="M154">
            <v>5.3191489361702126E-3</v>
          </cell>
          <cell r="O154">
            <v>9.3470884176640931E-4</v>
          </cell>
          <cell r="P154">
            <v>5.3191489361702126E-3</v>
          </cell>
          <cell r="R154">
            <v>9.3989804040579383E-4</v>
          </cell>
          <cell r="S154">
            <v>5.2910052910052907E-3</v>
          </cell>
          <cell r="U154">
            <v>9.3429519354819475E-4</v>
          </cell>
          <cell r="V154">
            <v>5.2910052910052907E-3</v>
          </cell>
          <cell r="W154">
            <v>4701</v>
          </cell>
          <cell r="X154">
            <v>9.3429265440472982E-4</v>
          </cell>
          <cell r="Y154">
            <v>5.2910052910052907E-3</v>
          </cell>
          <cell r="Z154">
            <v>4701</v>
          </cell>
          <cell r="AA154">
            <v>9.3429265440472982E-4</v>
          </cell>
          <cell r="AB154">
            <v>5.2910052910052907E-3</v>
          </cell>
          <cell r="AC154">
            <v>4702</v>
          </cell>
          <cell r="AD154">
            <v>9.3399076854806947E-4</v>
          </cell>
          <cell r="AF154">
            <v>5.263157894736842E-3</v>
          </cell>
          <cell r="AG154">
            <v>4694</v>
          </cell>
          <cell r="AH154">
            <v>9.3947303848477051E-4</v>
          </cell>
          <cell r="AJ154">
            <v>5.263157894736842E-3</v>
          </cell>
          <cell r="AK154">
            <v>4695</v>
          </cell>
          <cell r="AL154">
            <v>9.387664349109941E-4</v>
          </cell>
          <cell r="AN154">
            <v>5.263157894736842E-3</v>
          </cell>
          <cell r="AP154">
            <v>9.4089684804566005E-4</v>
          </cell>
          <cell r="AR154">
            <v>5.263157894736842E-3</v>
          </cell>
          <cell r="AT154">
            <v>9.4082897152063607E-4</v>
          </cell>
          <cell r="AV154">
            <v>5.235602094240838E-3</v>
          </cell>
          <cell r="AX154">
            <v>9.3927886704695972E-4</v>
          </cell>
        </row>
        <row r="155">
          <cell r="A155">
            <v>688</v>
          </cell>
          <cell r="C155" t="str">
            <v>developed</v>
          </cell>
          <cell r="D155">
            <v>0</v>
          </cell>
          <cell r="F155">
            <v>0</v>
          </cell>
          <cell r="G155">
            <v>5.5248618784530384E-3</v>
          </cell>
          <cell r="I155">
            <v>2.264928091865888E-3</v>
          </cell>
          <cell r="J155">
            <v>5.4945054945054949E-3</v>
          </cell>
          <cell r="L155">
            <v>2.2247739666676749E-3</v>
          </cell>
          <cell r="M155">
            <v>5.3191489361702126E-3</v>
          </cell>
          <cell r="O155">
            <v>2.1483227411566667E-3</v>
          </cell>
          <cell r="P155">
            <v>5.3191489361702126E-3</v>
          </cell>
          <cell r="R155">
            <v>1.6037799576214026E-3</v>
          </cell>
          <cell r="S155">
            <v>5.2910052910052907E-3</v>
          </cell>
          <cell r="U155">
            <v>1.5926751256825822E-3</v>
          </cell>
          <cell r="V155">
            <v>5.2910052910052907E-3</v>
          </cell>
          <cell r="W155">
            <v>8013</v>
          </cell>
          <cell r="X155">
            <v>1.5925307465954265E-3</v>
          </cell>
          <cell r="Y155">
            <v>5.2910052910052907E-3</v>
          </cell>
          <cell r="Z155">
            <v>8013</v>
          </cell>
          <cell r="AA155">
            <v>1.5925307465954265E-3</v>
          </cell>
          <cell r="AB155">
            <v>5.2910052910052907E-3</v>
          </cell>
          <cell r="AC155">
            <v>8014</v>
          </cell>
          <cell r="AD155">
            <v>1.5918762269553867E-3</v>
          </cell>
          <cell r="AF155">
            <v>5.263157894736842E-3</v>
          </cell>
          <cell r="AG155">
            <v>8006</v>
          </cell>
          <cell r="AH155">
            <v>1.6023479220513576E-3</v>
          </cell>
          <cell r="AJ155">
            <v>5.263157894736842E-3</v>
          </cell>
          <cell r="AK155">
            <v>8007</v>
          </cell>
          <cell r="AL155">
            <v>1.6010016707843089E-3</v>
          </cell>
          <cell r="AN155">
            <v>5.263157894736842E-3</v>
          </cell>
          <cell r="AP155">
            <v>1.6046349440471991E-3</v>
          </cell>
          <cell r="AR155">
            <v>5.263157894736842E-3</v>
          </cell>
          <cell r="AT155">
            <v>1.6045191852962159E-3</v>
          </cell>
          <cell r="AV155">
            <v>5.235602094240838E-3</v>
          </cell>
          <cell r="AX155">
            <v>1.6028649608309893E-3</v>
          </cell>
        </row>
        <row r="156">
          <cell r="A156">
            <v>690</v>
          </cell>
          <cell r="C156" t="str">
            <v>developing</v>
          </cell>
          <cell r="D156">
            <v>5.6179775280898875E-3</v>
          </cell>
          <cell r="F156">
            <v>1.5788777915890658E-4</v>
          </cell>
          <cell r="G156">
            <v>5.5248618784530384E-3</v>
          </cell>
          <cell r="I156">
            <v>1.5537765274014007E-4</v>
          </cell>
          <cell r="J156">
            <v>5.4945054945054949E-3</v>
          </cell>
          <cell r="L156">
            <v>1.5262301618300674E-4</v>
          </cell>
          <cell r="M156">
            <v>5.3191489361702126E-3</v>
          </cell>
          <cell r="O156">
            <v>3.3603496985405289E-4</v>
          </cell>
          <cell r="P156">
            <v>5.3191489361702126E-3</v>
          </cell>
          <cell r="R156">
            <v>3.3715259201589791E-4</v>
          </cell>
          <cell r="S156">
            <v>5.2910052910052907E-3</v>
          </cell>
          <cell r="U156">
            <v>3.3654505588874334E-4</v>
          </cell>
          <cell r="V156">
            <v>5.2910052910052907E-3</v>
          </cell>
          <cell r="W156">
            <v>1694</v>
          </cell>
          <cell r="X156">
            <v>3.3667129473763288E-4</v>
          </cell>
          <cell r="Y156">
            <v>5.2910052910052907E-3</v>
          </cell>
          <cell r="Z156">
            <v>1694</v>
          </cell>
          <cell r="AA156">
            <v>3.3667129473763288E-4</v>
          </cell>
          <cell r="AB156">
            <v>5.2910052910052907E-3</v>
          </cell>
          <cell r="AC156">
            <v>1695</v>
          </cell>
          <cell r="AD156">
            <v>3.3668956884070136E-4</v>
          </cell>
          <cell r="AF156">
            <v>5.263157894736842E-3</v>
          </cell>
          <cell r="AG156">
            <v>1687</v>
          </cell>
          <cell r="AH156">
            <v>3.3764188664759434E-4</v>
          </cell>
          <cell r="AJ156">
            <v>5.263157894736842E-3</v>
          </cell>
          <cell r="AK156">
            <v>1688</v>
          </cell>
          <cell r="AL156">
            <v>3.3751602601272805E-4</v>
          </cell>
          <cell r="AN156">
            <v>5.263157894736842E-3</v>
          </cell>
          <cell r="AP156">
            <v>3.3828197646455256E-4</v>
          </cell>
          <cell r="AR156">
            <v>5.263157894736842E-3</v>
          </cell>
          <cell r="AT156">
            <v>3.3825757272137034E-4</v>
          </cell>
          <cell r="AV156">
            <v>5.235602094240838E-3</v>
          </cell>
          <cell r="AX156">
            <v>3.3680199989461162E-4</v>
          </cell>
        </row>
        <row r="157">
          <cell r="A157">
            <v>694</v>
          </cell>
          <cell r="C157" t="str">
            <v>developing</v>
          </cell>
          <cell r="D157">
            <v>5.6179775280898875E-3</v>
          </cell>
          <cell r="F157">
            <v>6.0118808218199038E-4</v>
          </cell>
          <cell r="G157">
            <v>5.5248618784530384E-3</v>
          </cell>
          <cell r="I157">
            <v>5.9163029312591796E-4</v>
          </cell>
          <cell r="J157">
            <v>5.4945054945054949E-3</v>
          </cell>
          <cell r="L157">
            <v>5.8114148469683331E-4</v>
          </cell>
          <cell r="M157">
            <v>5.3191489361702126E-3</v>
          </cell>
          <cell r="O157">
            <v>7.0420551533759612E-4</v>
          </cell>
          <cell r="P157">
            <v>5.3191489361702126E-3</v>
          </cell>
          <cell r="R157">
            <v>7.0697811655176686E-4</v>
          </cell>
          <cell r="S157">
            <v>5.2910052910052907E-3</v>
          </cell>
          <cell r="U157">
            <v>7.0330561590925805E-4</v>
          </cell>
          <cell r="V157">
            <v>5.2910052910052907E-3</v>
          </cell>
          <cell r="W157">
            <v>3539</v>
          </cell>
          <cell r="X157">
            <v>7.0335284065908073E-4</v>
          </cell>
          <cell r="Y157">
            <v>5.2910052910052907E-3</v>
          </cell>
          <cell r="Z157">
            <v>3539</v>
          </cell>
          <cell r="AA157">
            <v>7.0335284065908073E-4</v>
          </cell>
          <cell r="AB157">
            <v>5.2910052910052907E-3</v>
          </cell>
          <cell r="AC157">
            <v>3540</v>
          </cell>
          <cell r="AD157">
            <v>7.0317467474695144E-4</v>
          </cell>
          <cell r="AF157">
            <v>5.263157894736842E-3</v>
          </cell>
          <cell r="AG157">
            <v>3532</v>
          </cell>
          <cell r="AH157">
            <v>7.0690642776485076E-4</v>
          </cell>
          <cell r="AJ157">
            <v>5.263157894736842E-3</v>
          </cell>
          <cell r="AK157">
            <v>3533</v>
          </cell>
          <cell r="AL157">
            <v>7.0642424164867783E-4</v>
          </cell>
          <cell r="AN157">
            <v>5.263157894736842E-3</v>
          </cell>
          <cell r="AP157">
            <v>7.0802738320454033E-4</v>
          </cell>
          <cell r="AR157">
            <v>5.263157894736842E-3</v>
          </cell>
          <cell r="AT157">
            <v>7.0797630593874496E-4</v>
          </cell>
          <cell r="AV157">
            <v>5.235602094240838E-3</v>
          </cell>
          <cell r="AX157">
            <v>7.0646273148625854E-4</v>
          </cell>
        </row>
        <row r="158">
          <cell r="A158">
            <v>702</v>
          </cell>
          <cell r="C158" t="str">
            <v>developing</v>
          </cell>
          <cell r="D158">
            <v>5.6179775280898875E-3</v>
          </cell>
          <cell r="F158">
            <v>4.1457220119387453E-3</v>
          </cell>
          <cell r="G158">
            <v>5.5248618784530384E-3</v>
          </cell>
          <cell r="I158">
            <v>4.0798126274223167E-3</v>
          </cell>
          <cell r="J158">
            <v>5.4945054945054949E-3</v>
          </cell>
          <cell r="L158">
            <v>4.007483043266819E-3</v>
          </cell>
          <cell r="M158">
            <v>5.3191489361702126E-3</v>
          </cell>
          <cell r="O158">
            <v>5.8788266626887322E-3</v>
          </cell>
          <cell r="P158">
            <v>5.3191489361702126E-3</v>
          </cell>
          <cell r="R158">
            <v>8.0924639981366404E-3</v>
          </cell>
          <cell r="S158">
            <v>5.2910052910052907E-3</v>
          </cell>
          <cell r="U158">
            <v>8.0275835746929248E-3</v>
          </cell>
          <cell r="V158">
            <v>5.2910052910052907E-3</v>
          </cell>
          <cell r="W158">
            <v>40384</v>
          </cell>
          <cell r="X158">
            <v>8.0260528728952583E-3</v>
          </cell>
          <cell r="Y158">
            <v>5.2910052910052907E-3</v>
          </cell>
          <cell r="Z158">
            <v>40384</v>
          </cell>
          <cell r="AA158">
            <v>8.0260528728952583E-3</v>
          </cell>
          <cell r="AB158">
            <v>5.2910052910052907E-3</v>
          </cell>
          <cell r="AC158">
            <v>40385</v>
          </cell>
          <cell r="AD158">
            <v>8.0219517626145855E-3</v>
          </cell>
          <cell r="AF158">
            <v>5.263157894736842E-3</v>
          </cell>
          <cell r="AG158">
            <v>40377</v>
          </cell>
          <cell r="AH158">
            <v>8.0811893640604128E-3</v>
          </cell>
          <cell r="AJ158">
            <v>5.263157894736842E-3</v>
          </cell>
          <cell r="AK158">
            <v>40378</v>
          </cell>
          <cell r="AL158">
            <v>8.0735912904869277E-3</v>
          </cell>
          <cell r="AN158">
            <v>5.263157894736842E-3</v>
          </cell>
          <cell r="AP158">
            <v>8.0919132972071695E-3</v>
          </cell>
          <cell r="AR158">
            <v>5.263157894736842E-3</v>
          </cell>
          <cell r="AT158">
            <v>8.0913295446347708E-3</v>
          </cell>
          <cell r="AV158">
            <v>5.235602094240838E-3</v>
          </cell>
          <cell r="AX158">
            <v>8.0886576667134839E-3</v>
          </cell>
        </row>
        <row r="159">
          <cell r="A159">
            <v>703</v>
          </cell>
          <cell r="C159" t="str">
            <v>developed</v>
          </cell>
          <cell r="D159">
            <v>5.6179775280898875E-3</v>
          </cell>
          <cell r="F159">
            <v>1.7867477966947269E-3</v>
          </cell>
          <cell r="G159">
            <v>5.5248618784530384E-3</v>
          </cell>
          <cell r="I159">
            <v>1.7583417802693366E-3</v>
          </cell>
          <cell r="J159">
            <v>5.4945054945054949E-3</v>
          </cell>
          <cell r="L159">
            <v>1.7271687482248543E-3</v>
          </cell>
          <cell r="M159">
            <v>5.3191489361702126E-3</v>
          </cell>
          <cell r="O159">
            <v>1.9888350695140109E-3</v>
          </cell>
          <cell r="P159">
            <v>5.3191489361702126E-3</v>
          </cell>
          <cell r="R159">
            <v>2.2977289906529353E-3</v>
          </cell>
          <cell r="S159">
            <v>5.2910052910052907E-3</v>
          </cell>
          <cell r="U159">
            <v>2.2808729895259544E-3</v>
          </cell>
          <cell r="V159">
            <v>5.2910052910052907E-3</v>
          </cell>
          <cell r="W159">
            <v>11475</v>
          </cell>
          <cell r="X159">
            <v>2.2805803465846147E-3</v>
          </cell>
          <cell r="Y159">
            <v>5.2910052910052907E-3</v>
          </cell>
          <cell r="Z159">
            <v>11475</v>
          </cell>
          <cell r="AA159">
            <v>2.2805803465846147E-3</v>
          </cell>
          <cell r="AB159">
            <v>5.2910052910052907E-3</v>
          </cell>
          <cell r="AC159">
            <v>11476</v>
          </cell>
          <cell r="AD159">
            <v>2.2795572224282527E-3</v>
          </cell>
          <cell r="AF159">
            <v>5.263157894736842E-3</v>
          </cell>
          <cell r="AG159">
            <v>11468</v>
          </cell>
          <cell r="AH159">
            <v>2.2952443130258519E-3</v>
          </cell>
          <cell r="AJ159">
            <v>5.263157894736842E-3</v>
          </cell>
          <cell r="AK159">
            <v>11469</v>
          </cell>
          <cell r="AL159">
            <v>2.2932294445142049E-3</v>
          </cell>
          <cell r="AN159">
            <v>5.263157894736842E-3</v>
          </cell>
          <cell r="AP159">
            <v>2.2984336422227211E-3</v>
          </cell>
          <cell r="AR159">
            <v>5.263157894736842E-3</v>
          </cell>
          <cell r="AT159">
            <v>2.2982678326667039E-3</v>
          </cell>
          <cell r="AV159">
            <v>5.235602094240838E-3</v>
          </cell>
          <cell r="AX159">
            <v>2.2965047726306001E-3</v>
          </cell>
        </row>
        <row r="160">
          <cell r="A160">
            <v>705</v>
          </cell>
          <cell r="C160" t="str">
            <v>developed</v>
          </cell>
          <cell r="D160">
            <v>5.6179775280898875E-3</v>
          </cell>
          <cell r="F160">
            <v>1.1991062991151278E-3</v>
          </cell>
          <cell r="G160">
            <v>5.5248618784530384E-3</v>
          </cell>
          <cell r="I160">
            <v>1.1800427058696436E-3</v>
          </cell>
          <cell r="J160">
            <v>5.4945054945054949E-3</v>
          </cell>
          <cell r="L160">
            <v>1.1591221376975689E-3</v>
          </cell>
          <cell r="M160">
            <v>5.3191489361702126E-3</v>
          </cell>
          <cell r="O160">
            <v>1.3838134295760761E-3</v>
          </cell>
          <cell r="P160">
            <v>5.3191489361702126E-3</v>
          </cell>
          <cell r="R160">
            <v>1.4668743569395605E-3</v>
          </cell>
          <cell r="S160">
            <v>5.2910052910052907E-3</v>
          </cell>
          <cell r="U160">
            <v>1.4569041433010041E-3</v>
          </cell>
          <cell r="V160">
            <v>5.2910052910052907E-3</v>
          </cell>
          <cell r="W160">
            <v>7330</v>
          </cell>
          <cell r="X160">
            <v>1.4567890144196276E-3</v>
          </cell>
          <cell r="Y160">
            <v>5.2910052910052907E-3</v>
          </cell>
          <cell r="Z160">
            <v>7330</v>
          </cell>
          <cell r="AA160">
            <v>1.4567890144196276E-3</v>
          </cell>
          <cell r="AB160">
            <v>5.2910052910052907E-3</v>
          </cell>
          <cell r="AC160">
            <v>7331</v>
          </cell>
          <cell r="AD160">
            <v>1.4562072148502545E-3</v>
          </cell>
          <cell r="AF160">
            <v>5.263157894736842E-3</v>
          </cell>
          <cell r="AG160">
            <v>7323</v>
          </cell>
          <cell r="AH160">
            <v>1.4656499916540209E-3</v>
          </cell>
          <cell r="AJ160">
            <v>5.263157894736842E-3</v>
          </cell>
          <cell r="AK160">
            <v>7324</v>
          </cell>
          <cell r="AL160">
            <v>1.4644356484106755E-3</v>
          </cell>
          <cell r="AN160">
            <v>5.263157894736842E-3</v>
          </cell>
          <cell r="AP160">
            <v>1.4677590021483311E-3</v>
          </cell>
          <cell r="AR160">
            <v>5.263157894736842E-3</v>
          </cell>
          <cell r="AT160">
            <v>1.4676531176607325E-3</v>
          </cell>
          <cell r="AV160">
            <v>5.235602094240838E-3</v>
          </cell>
          <cell r="AX160">
            <v>1.4660203648000436E-3</v>
          </cell>
        </row>
        <row r="161">
          <cell r="A161">
            <v>90</v>
          </cell>
          <cell r="C161" t="str">
            <v>developing</v>
          </cell>
          <cell r="D161">
            <v>5.6179775280898875E-3</v>
          </cell>
          <cell r="F161">
            <v>1.6536175687057079E-4</v>
          </cell>
          <cell r="G161">
            <v>5.5248618784530384E-3</v>
          </cell>
          <cell r="I161">
            <v>1.6273280789943665E-4</v>
          </cell>
          <cell r="J161">
            <v>5.4945054945054949E-3</v>
          </cell>
          <cell r="L161">
            <v>1.5984777434551592E-4</v>
          </cell>
          <cell r="M161">
            <v>5.3191489361702126E-3</v>
          </cell>
          <cell r="O161">
            <v>3.3405129234605966E-4</v>
          </cell>
          <cell r="P161">
            <v>5.3191489361702126E-3</v>
          </cell>
          <cell r="R161">
            <v>3.3294319580166849E-4</v>
          </cell>
          <cell r="S161">
            <v>5.2910052910052907E-3</v>
          </cell>
          <cell r="U161">
            <v>3.3237054544948546E-4</v>
          </cell>
          <cell r="V161">
            <v>5.2910052910052907E-3</v>
          </cell>
          <cell r="W161">
            <v>1673</v>
          </cell>
          <cell r="X161">
            <v>3.3249768364584405E-4</v>
          </cell>
          <cell r="Y161">
            <v>5.2910052910052907E-3</v>
          </cell>
          <cell r="Z161">
            <v>1673</v>
          </cell>
          <cell r="AA161">
            <v>3.3249768364584405E-4</v>
          </cell>
          <cell r="AB161">
            <v>5.2910052910052907E-3</v>
          </cell>
          <cell r="AC161">
            <v>1674</v>
          </cell>
          <cell r="AD161">
            <v>3.3251819365152452E-4</v>
          </cell>
          <cell r="AF161">
            <v>5.263157894736842E-3</v>
          </cell>
          <cell r="AG161">
            <v>1666</v>
          </cell>
          <cell r="AH161">
            <v>3.3343887561048736E-4</v>
          </cell>
          <cell r="AJ161">
            <v>5.263157894736842E-3</v>
          </cell>
          <cell r="AK161">
            <v>1667</v>
          </cell>
          <cell r="AL161">
            <v>3.3331707071280667E-4</v>
          </cell>
          <cell r="AN161">
            <v>5.263157894736842E-3</v>
          </cell>
          <cell r="AP161">
            <v>3.3407349216019497E-4</v>
          </cell>
          <cell r="AR161">
            <v>5.263157894736842E-3</v>
          </cell>
          <cell r="AT161">
            <v>3.3404939201808314E-4</v>
          </cell>
          <cell r="AV161">
            <v>5.235602094240838E-3</v>
          </cell>
          <cell r="AX161">
            <v>3.3259447937243028E-4</v>
          </cell>
        </row>
        <row r="162">
          <cell r="A162">
            <v>706</v>
          </cell>
          <cell r="C162" t="str">
            <v>developing</v>
          </cell>
          <cell r="D162">
            <v>0</v>
          </cell>
          <cell r="F162">
            <v>0</v>
          </cell>
          <cell r="G162">
            <v>0</v>
          </cell>
          <cell r="I162">
            <v>0</v>
          </cell>
          <cell r="J162">
            <v>0</v>
          </cell>
          <cell r="L162">
            <v>0</v>
          </cell>
          <cell r="M162">
            <v>5.3191489361702126E-3</v>
          </cell>
          <cell r="O162">
            <v>4.6814789188640195E-4</v>
          </cell>
          <cell r="P162">
            <v>5.3191489361702126E-3</v>
          </cell>
          <cell r="R162">
            <v>3.798478964745104E-4</v>
          </cell>
          <cell r="S162">
            <v>5.2910052910052907E-3</v>
          </cell>
          <cell r="U162">
            <v>3.7888651891550192E-4</v>
          </cell>
          <cell r="V162">
            <v>5.2910052910052907E-3</v>
          </cell>
          <cell r="W162">
            <v>1907</v>
          </cell>
          <cell r="X162">
            <v>3.7900363581149112E-4</v>
          </cell>
          <cell r="Y162">
            <v>5.2910052910052907E-3</v>
          </cell>
          <cell r="Z162">
            <v>1907</v>
          </cell>
          <cell r="AA162">
            <v>3.7900363581149112E-4</v>
          </cell>
          <cell r="AB162">
            <v>5.2910052910052907E-3</v>
          </cell>
          <cell r="AC162">
            <v>3100</v>
          </cell>
          <cell r="AD162">
            <v>6.1577443268800839E-4</v>
          </cell>
          <cell r="AF162">
            <v>5.263157894736842E-3</v>
          </cell>
          <cell r="AG162">
            <v>3092</v>
          </cell>
          <cell r="AH162">
            <v>6.1884333936832348E-4</v>
          </cell>
          <cell r="AJ162">
            <v>5.263157894736842E-3</v>
          </cell>
          <cell r="AK162">
            <v>3093</v>
          </cell>
          <cell r="AL162">
            <v>6.1844613060270609E-4</v>
          </cell>
          <cell r="AN162">
            <v>5.263157894736842E-3</v>
          </cell>
          <cell r="AP162">
            <v>6.1984961682752429E-4</v>
          </cell>
          <cell r="AR162">
            <v>5.263157894736842E-3</v>
          </cell>
          <cell r="AT162">
            <v>6.1980490072701332E-4</v>
          </cell>
          <cell r="AV162">
            <v>5.235602094240838E-3</v>
          </cell>
          <cell r="AX162">
            <v>6.1830515864055413E-4</v>
          </cell>
        </row>
        <row r="163">
          <cell r="A163">
            <v>710</v>
          </cell>
          <cell r="C163" t="str">
            <v>developing</v>
          </cell>
          <cell r="D163">
            <v>5.6179775280898875E-3</v>
          </cell>
          <cell r="F163">
            <v>8.8449854981476218E-3</v>
          </cell>
          <cell r="G163">
            <v>5.5248618784530384E-3</v>
          </cell>
          <cell r="I163">
            <v>8.704366433830036E-3</v>
          </cell>
          <cell r="J163">
            <v>5.4945054945054949E-3</v>
          </cell>
          <cell r="L163">
            <v>8.5500497379444752E-3</v>
          </cell>
          <cell r="M163">
            <v>5.3191489361702126E-3</v>
          </cell>
          <cell r="O163">
            <v>7.7057936475504957E-3</v>
          </cell>
          <cell r="P163">
            <v>5.3191489361702126E-3</v>
          </cell>
          <cell r="R163">
            <v>6.4073023803734698E-3</v>
          </cell>
          <cell r="S163">
            <v>5.2910052910052907E-3</v>
          </cell>
          <cell r="U163">
            <v>6.3563878955100158E-3</v>
          </cell>
          <cell r="V163">
            <v>5.2910052910052907E-3</v>
          </cell>
          <cell r="W163">
            <v>31977</v>
          </cell>
          <cell r="X163">
            <v>6.3552172324824602E-3</v>
          </cell>
          <cell r="Y163">
            <v>5.2910052910052907E-3</v>
          </cell>
          <cell r="Z163">
            <v>31977</v>
          </cell>
          <cell r="AA163">
            <v>6.3552172324824602E-3</v>
          </cell>
          <cell r="AB163">
            <v>5.2910052910052907E-3</v>
          </cell>
          <cell r="AC163">
            <v>31978</v>
          </cell>
          <cell r="AD163">
            <v>6.3520112285474616E-3</v>
          </cell>
          <cell r="AF163">
            <v>5.263157894736842E-3</v>
          </cell>
          <cell r="AG163">
            <v>31970</v>
          </cell>
          <cell r="AH163">
            <v>6.3985839455385834E-3</v>
          </cell>
          <cell r="AJ163">
            <v>5.263157894736842E-3</v>
          </cell>
          <cell r="AK163">
            <v>31971</v>
          </cell>
          <cell r="AL163">
            <v>6.3926095187517348E-3</v>
          </cell>
          <cell r="AN163">
            <v>5.263157894736842E-3</v>
          </cell>
          <cell r="AP163">
            <v>6.4071167473626831E-3</v>
          </cell>
          <cell r="AR163">
            <v>5.263157894736842E-3</v>
          </cell>
          <cell r="AT163">
            <v>6.4066545364187977E-3</v>
          </cell>
          <cell r="AV163">
            <v>5.235602094240838E-3</v>
          </cell>
          <cell r="AX163">
            <v>6.4042469510002175E-3</v>
          </cell>
        </row>
        <row r="164">
          <cell r="A164">
            <v>728</v>
          </cell>
          <cell r="C164" t="str">
            <v>developing</v>
          </cell>
          <cell r="D164">
            <v>0</v>
          </cell>
          <cell r="F164">
            <v>0</v>
          </cell>
          <cell r="G164">
            <v>0</v>
          </cell>
          <cell r="I164">
            <v>0</v>
          </cell>
          <cell r="J164">
            <v>0</v>
          </cell>
          <cell r="L164">
            <v>0</v>
          </cell>
          <cell r="M164">
            <v>5.3191489361702126E-3</v>
          </cell>
          <cell r="O164">
            <v>7.8077546714613475E-4</v>
          </cell>
          <cell r="P164">
            <v>5.3191489361702126E-3</v>
          </cell>
          <cell r="R164">
            <v>7.8435082791807878E-4</v>
          </cell>
          <cell r="S164">
            <v>5.2910052910052907E-3</v>
          </cell>
          <cell r="U164">
            <v>7.8003709350704599E-4</v>
          </cell>
          <cell r="V164">
            <v>5.2910052910052907E-3</v>
          </cell>
          <cell r="W164">
            <v>3925</v>
          </cell>
          <cell r="X164">
            <v>7.800677873938661E-4</v>
          </cell>
          <cell r="Y164">
            <v>5.2910052910052907E-3</v>
          </cell>
          <cell r="Z164">
            <v>3925</v>
          </cell>
          <cell r="AA164">
            <v>7.800677873938661E-4</v>
          </cell>
          <cell r="AB164">
            <v>5.2910052910052907E-3</v>
          </cell>
          <cell r="AC164">
            <v>3926</v>
          </cell>
          <cell r="AD164">
            <v>7.7984852346229703E-4</v>
          </cell>
          <cell r="AF164">
            <v>5.263157894736842E-3</v>
          </cell>
          <cell r="AG164">
            <v>3918</v>
          </cell>
          <cell r="AH164">
            <v>7.8416177349453146E-4</v>
          </cell>
          <cell r="AJ164">
            <v>5.263157894736842E-3</v>
          </cell>
          <cell r="AK164">
            <v>3919</v>
          </cell>
          <cell r="AL164">
            <v>7.8360503906628031E-4</v>
          </cell>
          <cell r="AN164">
            <v>5.263157894736842E-3</v>
          </cell>
          <cell r="AP164">
            <v>7.853833327989226E-4</v>
          </cell>
          <cell r="AR164">
            <v>5.263157894736842E-3</v>
          </cell>
          <cell r="AT164">
            <v>7.853266750563095E-4</v>
          </cell>
          <cell r="AV164">
            <v>5.235602094240838E-3</v>
          </cell>
          <cell r="AX164">
            <v>7.8380096584635382E-4</v>
          </cell>
        </row>
        <row r="165">
          <cell r="A165">
            <v>724</v>
          </cell>
          <cell r="C165" t="str">
            <v>developed</v>
          </cell>
          <cell r="D165">
            <v>5.6179775280898875E-3</v>
          </cell>
          <cell r="F165">
            <v>1.4358912554927897E-2</v>
          </cell>
          <cell r="G165">
            <v>5.5248618784530384E-3</v>
          </cell>
          <cell r="I165">
            <v>1.4130632152601082E-2</v>
          </cell>
          <cell r="J165">
            <v>5.4945054945054949E-3</v>
          </cell>
          <cell r="L165">
            <v>1.3880115072335634E-2</v>
          </cell>
          <cell r="M165">
            <v>5.3191489361702126E-3</v>
          </cell>
          <cell r="O165">
            <v>1.6255046971499713E-2</v>
          </cell>
          <cell r="P165">
            <v>5.3191489361702126E-3</v>
          </cell>
          <cell r="R165">
            <v>1.9404915652720001E-2</v>
          </cell>
          <cell r="S165">
            <v>5.2910052910052907E-3</v>
          </cell>
          <cell r="U165">
            <v>1.9246282200881419E-2</v>
          </cell>
          <cell r="V165">
            <v>5.2910052910052907E-3</v>
          </cell>
          <cell r="W165">
            <v>96820</v>
          </cell>
          <cell r="X165">
            <v>1.9242334566999773E-2</v>
          </cell>
          <cell r="Y165">
            <v>5.2910052910052907E-3</v>
          </cell>
          <cell r="Z165">
            <v>96820</v>
          </cell>
          <cell r="AA165">
            <v>1.9242334566999773E-2</v>
          </cell>
          <cell r="AB165">
            <v>5.2910052910052907E-3</v>
          </cell>
          <cell r="AC165">
            <v>96821</v>
          </cell>
          <cell r="AD165">
            <v>1.9232224628156665E-2</v>
          </cell>
          <cell r="AF165">
            <v>5.263157894736842E-3</v>
          </cell>
          <cell r="AG165">
            <v>96813</v>
          </cell>
          <cell r="AH165">
            <v>1.9376481311211353E-2</v>
          </cell>
          <cell r="AJ165">
            <v>5.263157894736842E-3</v>
          </cell>
          <cell r="AK165">
            <v>96814</v>
          </cell>
          <cell r="AL165">
            <v>1.9357983733647069E-2</v>
          </cell>
          <cell r="AN165">
            <v>5.263157894736842E-3</v>
          </cell>
          <cell r="AP165">
            <v>1.940191425914644E-2</v>
          </cell>
          <cell r="AR165">
            <v>5.263157894736842E-3</v>
          </cell>
          <cell r="AT165">
            <v>1.9400514600383143E-2</v>
          </cell>
          <cell r="AV165">
            <v>5.235602094240838E-3</v>
          </cell>
          <cell r="AX165">
            <v>1.9396068532895699E-2</v>
          </cell>
        </row>
        <row r="166">
          <cell r="A166">
            <v>144</v>
          </cell>
          <cell r="C166" t="str">
            <v>developing</v>
          </cell>
          <cell r="D166">
            <v>5.6179775280898875E-3</v>
          </cell>
          <cell r="F166">
            <v>2.0478698929959952E-3</v>
          </cell>
          <cell r="G166">
            <v>5.5248618784530384E-3</v>
          </cell>
          <cell r="I166">
            <v>2.0153125136472606E-3</v>
          </cell>
          <cell r="J166">
            <v>5.4945054945054949E-3</v>
          </cell>
          <cell r="L166">
            <v>1.9795837365275191E-3</v>
          </cell>
          <cell r="M166">
            <v>5.3191489361702126E-3</v>
          </cell>
          <cell r="O166">
            <v>1.9328953637886019E-3</v>
          </cell>
          <cell r="P166">
            <v>5.3191489361702126E-3</v>
          </cell>
          <cell r="R166">
            <v>1.4514399041540527E-3</v>
          </cell>
          <cell r="S166">
            <v>5.2910052910052907E-3</v>
          </cell>
          <cell r="U166">
            <v>1.4415976050237251E-3</v>
          </cell>
          <cell r="V166">
            <v>5.2910052910052907E-3</v>
          </cell>
          <cell r="W166">
            <v>7253</v>
          </cell>
          <cell r="X166">
            <v>1.4414857737497352E-3</v>
          </cell>
          <cell r="Y166">
            <v>5.2910052910052907E-3</v>
          </cell>
          <cell r="Z166">
            <v>7253</v>
          </cell>
          <cell r="AA166">
            <v>1.4414857737497352E-3</v>
          </cell>
          <cell r="AB166">
            <v>5.2910052910052907E-3</v>
          </cell>
          <cell r="AC166">
            <v>7254</v>
          </cell>
          <cell r="AD166">
            <v>1.4409121724899396E-3</v>
          </cell>
          <cell r="AF166">
            <v>5.263157894736842E-3</v>
          </cell>
          <cell r="AG166">
            <v>7246</v>
          </cell>
          <cell r="AH166">
            <v>1.4502389511846286E-3</v>
          </cell>
          <cell r="AJ166">
            <v>5.263157894736842E-3</v>
          </cell>
          <cell r="AK166">
            <v>7247</v>
          </cell>
          <cell r="AL166">
            <v>1.4490394789776304E-3</v>
          </cell>
          <cell r="AN166">
            <v>5.263157894736842E-3</v>
          </cell>
          <cell r="AP166">
            <v>1.4523278930323531E-3</v>
          </cell>
          <cell r="AR166">
            <v>5.263157894736842E-3</v>
          </cell>
          <cell r="AT166">
            <v>1.4522231217486794E-3</v>
          </cell>
          <cell r="AV166">
            <v>5.235602094240838E-3</v>
          </cell>
          <cell r="AX166">
            <v>1.4505927895520454E-3</v>
          </cell>
        </row>
        <row r="167">
          <cell r="A167">
            <v>729</v>
          </cell>
          <cell r="C167" t="str">
            <v>developing</v>
          </cell>
          <cell r="D167">
            <v>0</v>
          </cell>
          <cell r="F167">
            <v>0</v>
          </cell>
          <cell r="G167">
            <v>5.5248618784530384E-3</v>
          </cell>
          <cell r="I167">
            <v>8.9503044344690149E-4</v>
          </cell>
          <cell r="J167">
            <v>5.4945054945054949E-3</v>
          </cell>
          <cell r="L167">
            <v>8.791627589003376E-4</v>
          </cell>
          <cell r="M167">
            <v>5.3191489361702126E-3</v>
          </cell>
          <cell r="O167">
            <v>9.6605094639270225E-4</v>
          </cell>
          <cell r="P167">
            <v>5.3191489361702126E-3</v>
          </cell>
          <cell r="R167">
            <v>6.3140943213441038E-4</v>
          </cell>
          <cell r="S167">
            <v>5.2910052910052907E-3</v>
          </cell>
          <cell r="U167">
            <v>6.2836321421400922E-4</v>
          </cell>
          <cell r="V167">
            <v>5.2910052910052907E-3</v>
          </cell>
          <cell r="W167">
            <v>3162</v>
          </cell>
          <cell r="X167">
            <v>6.2842658439220495E-4</v>
          </cell>
          <cell r="Y167">
            <v>5.2910052910052907E-3</v>
          </cell>
          <cell r="Z167">
            <v>3162</v>
          </cell>
          <cell r="AA167">
            <v>6.2842658439220495E-4</v>
          </cell>
          <cell r="AB167">
            <v>5.2910052910052907E-3</v>
          </cell>
          <cell r="AC167">
            <v>3163</v>
          </cell>
          <cell r="AD167">
            <v>6.2828855825553887E-4</v>
          </cell>
          <cell r="AF167">
            <v>5.263157894736842E-3</v>
          </cell>
          <cell r="AG167">
            <v>3155</v>
          </cell>
          <cell r="AH167">
            <v>6.3145237247964447E-4</v>
          </cell>
          <cell r="AJ167">
            <v>5.263157894736842E-3</v>
          </cell>
          <cell r="AK167">
            <v>7761</v>
          </cell>
          <cell r="AL167">
            <v>1.5518139086995156E-3</v>
          </cell>
          <cell r="AN167">
            <v>5.263157894736842E-3</v>
          </cell>
          <cell r="AP167">
            <v>1.5553355564818675E-3</v>
          </cell>
          <cell r="AR167">
            <v>5.263157894736842E-3</v>
          </cell>
          <cell r="AT167">
            <v>1.5552233542005659E-3</v>
          </cell>
          <cell r="AV167">
            <v>5.235602094240838E-3</v>
          </cell>
          <cell r="AX167">
            <v>1.5535768632854363E-3</v>
          </cell>
        </row>
        <row r="168">
          <cell r="A168">
            <v>740</v>
          </cell>
          <cell r="C168" t="str">
            <v>developing</v>
          </cell>
          <cell r="D168">
            <v>5.6179775280898875E-3</v>
          </cell>
          <cell r="F168">
            <v>5.4700174377242481E-4</v>
          </cell>
          <cell r="G168">
            <v>5.5248618784530384E-3</v>
          </cell>
          <cell r="I168">
            <v>5.3830541822101781E-4</v>
          </cell>
          <cell r="J168">
            <v>5.4945054945054949E-3</v>
          </cell>
          <cell r="L168">
            <v>5.2876198801864172E-4</v>
          </cell>
          <cell r="M168">
            <v>5.3191489361702126E-3</v>
          </cell>
          <cell r="O168">
            <v>6.5818419715215324E-4</v>
          </cell>
          <cell r="P168">
            <v>5.3191489361702126E-3</v>
          </cell>
          <cell r="R168">
            <v>5.4962687711509626E-4</v>
          </cell>
          <cell r="S168">
            <v>5.2910052910052907E-3</v>
          </cell>
          <cell r="U168">
            <v>5.4725843996557028E-4</v>
          </cell>
          <cell r="V168">
            <v>5.2910052910052907E-3</v>
          </cell>
          <cell r="W168">
            <v>2754</v>
          </cell>
          <cell r="X168">
            <v>5.4733928318030753E-4</v>
          </cell>
          <cell r="Y168">
            <v>5.2910052910052907E-3</v>
          </cell>
          <cell r="Z168">
            <v>2754</v>
          </cell>
          <cell r="AA168">
            <v>5.4733928318030753E-4</v>
          </cell>
          <cell r="AB168">
            <v>5.2910052910052907E-3</v>
          </cell>
          <cell r="AC168">
            <v>2755</v>
          </cell>
          <cell r="AD168">
            <v>5.4724469743724609E-4</v>
          </cell>
          <cell r="AF168">
            <v>5.263157894736842E-3</v>
          </cell>
          <cell r="AG168">
            <v>2747</v>
          </cell>
          <cell r="AH168">
            <v>5.497938723301373E-4</v>
          </cell>
          <cell r="AJ168">
            <v>5.263157894736842E-3</v>
          </cell>
          <cell r="AK168">
            <v>2748</v>
          </cell>
          <cell r="AL168">
            <v>5.4946329353256905E-4</v>
          </cell>
          <cell r="AN168">
            <v>5.263157894736842E-3</v>
          </cell>
          <cell r="AP168">
            <v>5.5071023182736399E-4</v>
          </cell>
          <cell r="AR168">
            <v>5.263157894736842E-3</v>
          </cell>
          <cell r="AT168">
            <v>5.5067050345872378E-4</v>
          </cell>
          <cell r="AV168">
            <v>5.235602094240838E-3</v>
          </cell>
          <cell r="AX168">
            <v>5.4918160720471775E-4</v>
          </cell>
        </row>
        <row r="169">
          <cell r="A169">
            <v>752</v>
          </cell>
          <cell r="C169" t="str">
            <v>developed</v>
          </cell>
          <cell r="D169">
            <v>5.6179775280898875E-3</v>
          </cell>
          <cell r="F169">
            <v>1.1306726906927023E-2</v>
          </cell>
          <cell r="G169">
            <v>5.5248618784530384E-3</v>
          </cell>
          <cell r="I169">
            <v>1.1126970664423344E-2</v>
          </cell>
          <cell r="J169">
            <v>5.4945054945054949E-3</v>
          </cell>
          <cell r="L169">
            <v>1.0929704457720941E-2</v>
          </cell>
          <cell r="M169">
            <v>5.3191489361702126E-3</v>
          </cell>
          <cell r="O169">
            <v>9.7965897409753588E-3</v>
          </cell>
          <cell r="P169">
            <v>5.3191489361702126E-3</v>
          </cell>
          <cell r="R169">
            <v>9.1710716661732323E-3</v>
          </cell>
          <cell r="S169">
            <v>5.2910052910052907E-3</v>
          </cell>
          <cell r="U169">
            <v>9.0972521781999115E-3</v>
          </cell>
          <cell r="V169">
            <v>5.2910052910052907E-3</v>
          </cell>
          <cell r="W169">
            <v>45765</v>
          </cell>
          <cell r="X169">
            <v>9.0954910293198164E-3</v>
          </cell>
          <cell r="Y169">
            <v>5.2910052910052907E-3</v>
          </cell>
          <cell r="Z169">
            <v>45765</v>
          </cell>
          <cell r="AA169">
            <v>9.0954910293198164E-3</v>
          </cell>
          <cell r="AB169">
            <v>5.2910052910052907E-3</v>
          </cell>
          <cell r="AC169">
            <v>45766</v>
          </cell>
          <cell r="AD169">
            <v>9.0908169956127067E-3</v>
          </cell>
          <cell r="AF169">
            <v>5.263157894736842E-3</v>
          </cell>
          <cell r="AG169">
            <v>45758</v>
          </cell>
          <cell r="AH169">
            <v>9.1581609064733983E-3</v>
          </cell>
          <cell r="AJ169">
            <v>5.263157894736842E-3</v>
          </cell>
          <cell r="AK169">
            <v>45759</v>
          </cell>
          <cell r="AL169">
            <v>9.1495235985286864E-3</v>
          </cell>
          <cell r="AN169">
            <v>5.263157894736842E-3</v>
          </cell>
          <cell r="AP169">
            <v>9.1702872991951782E-3</v>
          </cell>
          <cell r="AR169">
            <v>5.263157894736842E-3</v>
          </cell>
          <cell r="AT169">
            <v>9.1696257524627872E-3</v>
          </cell>
          <cell r="AV169">
            <v>5.235602094240838E-3</v>
          </cell>
          <cell r="AX169">
            <v>9.1667847109924271E-3</v>
          </cell>
        </row>
        <row r="170">
          <cell r="A170">
            <v>756</v>
          </cell>
          <cell r="C170" t="str">
            <v>developed</v>
          </cell>
          <cell r="D170">
            <v>5.6179775280898875E-3</v>
          </cell>
          <cell r="F170">
            <v>1.6272250849113937E-2</v>
          </cell>
          <cell r="G170">
            <v>5.5248618784530384E-3</v>
          </cell>
          <cell r="I170">
            <v>1.6013551873381004E-2</v>
          </cell>
          <cell r="J170">
            <v>5.4945054945054949E-3</v>
          </cell>
          <cell r="L170">
            <v>1.5729653161937987E-2</v>
          </cell>
          <cell r="M170">
            <v>5.3191489361702126E-3</v>
          </cell>
          <cell r="O170">
            <v>1.4013888122968962E-2</v>
          </cell>
          <cell r="P170">
            <v>5.3191489361702126E-3</v>
          </cell>
          <cell r="R170">
            <v>1.1859272267555638E-2</v>
          </cell>
          <cell r="S170">
            <v>5.2910052910052907E-3</v>
          </cell>
          <cell r="U170">
            <v>1.1763174059194558E-2</v>
          </cell>
          <cell r="V170">
            <v>5.2910052910052907E-3</v>
          </cell>
          <cell r="W170">
            <v>59176</v>
          </cell>
          <cell r="X170">
            <v>1.1760838569890297E-2</v>
          </cell>
          <cell r="Y170">
            <v>5.2910052910052907E-3</v>
          </cell>
          <cell r="Z170">
            <v>59176</v>
          </cell>
          <cell r="AA170">
            <v>1.1760838569890297E-2</v>
          </cell>
          <cell r="AB170">
            <v>5.2910052910052907E-3</v>
          </cell>
          <cell r="AC170">
            <v>59177</v>
          </cell>
          <cell r="AD170">
            <v>1.1754736646186538E-2</v>
          </cell>
          <cell r="AF170">
            <v>5.263157894736842E-3</v>
          </cell>
          <cell r="AG170">
            <v>59169</v>
          </cell>
          <cell r="AH170">
            <v>1.1842283812123005E-2</v>
          </cell>
          <cell r="AJ170">
            <v>5.263157894736842E-3</v>
          </cell>
          <cell r="AK170">
            <v>59170</v>
          </cell>
          <cell r="AL170">
            <v>1.183105643315943E-2</v>
          </cell>
          <cell r="AN170">
            <v>5.263157894736842E-3</v>
          </cell>
          <cell r="AP170">
            <v>1.1857905537563728E-2</v>
          </cell>
          <cell r="AR170">
            <v>5.263157894736842E-3</v>
          </cell>
          <cell r="AT170">
            <v>1.1857050105404908E-2</v>
          </cell>
          <cell r="AV170">
            <v>5.235602094240838E-3</v>
          </cell>
          <cell r="AX170">
            <v>1.1853787459705478E-2</v>
          </cell>
        </row>
        <row r="171">
          <cell r="A171">
            <v>760</v>
          </cell>
          <cell r="C171" t="str">
            <v>developing</v>
          </cell>
          <cell r="D171">
            <v>5.6179775280898875E-3</v>
          </cell>
          <cell r="F171">
            <v>1.4882558118351371E-3</v>
          </cell>
          <cell r="G171">
            <v>5.5248618784530384E-3</v>
          </cell>
          <cell r="I171">
            <v>1.4645952710949297E-3</v>
          </cell>
          <cell r="J171">
            <v>5.4945054945054949E-3</v>
          </cell>
          <cell r="L171">
            <v>1.4386299691096433E-3</v>
          </cell>
          <cell r="M171">
            <v>5.3191489361702126E-3</v>
          </cell>
          <cell r="O171">
            <v>1.4576062328734243E-3</v>
          </cell>
          <cell r="P171">
            <v>5.3191489361702126E-3</v>
          </cell>
          <cell r="R171">
            <v>8.7976380877394515E-4</v>
          </cell>
          <cell r="S171">
            <v>5.2910052910052907E-3</v>
          </cell>
          <cell r="U171">
            <v>8.7465933013022488E-4</v>
          </cell>
          <cell r="V171">
            <v>5.2910052910052907E-3</v>
          </cell>
          <cell r="W171">
            <v>4401</v>
          </cell>
          <cell r="X171">
            <v>8.746696388077464E-4</v>
          </cell>
          <cell r="Y171">
            <v>5.2910052910052907E-3</v>
          </cell>
          <cell r="Z171">
            <v>4401</v>
          </cell>
          <cell r="AA171">
            <v>8.746696388077464E-4</v>
          </cell>
          <cell r="AB171">
            <v>5.2910052910052907E-3</v>
          </cell>
          <cell r="AC171">
            <v>4402</v>
          </cell>
          <cell r="AD171">
            <v>8.7439969441697183E-4</v>
          </cell>
          <cell r="AF171">
            <v>5.263157894736842E-3</v>
          </cell>
          <cell r="AG171">
            <v>4394</v>
          </cell>
          <cell r="AH171">
            <v>8.7943002366895639E-4</v>
          </cell>
          <cell r="AJ171">
            <v>5.263157894736842E-3</v>
          </cell>
          <cell r="AK171">
            <v>4395</v>
          </cell>
          <cell r="AL171">
            <v>8.7878135919783155E-4</v>
          </cell>
          <cell r="AN171">
            <v>5.263157894736842E-3</v>
          </cell>
          <cell r="AP171">
            <v>8.8077564369769452E-4</v>
          </cell>
          <cell r="AR171">
            <v>5.263157894736842E-3</v>
          </cell>
          <cell r="AT171">
            <v>8.8071210433081912E-4</v>
          </cell>
          <cell r="AV171">
            <v>5.235602094240838E-3</v>
          </cell>
          <cell r="AX171">
            <v>8.7917143101579759E-4</v>
          </cell>
        </row>
        <row r="172">
          <cell r="A172">
            <v>762</v>
          </cell>
          <cell r="C172" t="str">
            <v>developing</v>
          </cell>
          <cell r="D172">
            <v>5.6179775280898875E-3</v>
          </cell>
          <cell r="F172">
            <v>5.2317843981649519E-4</v>
          </cell>
          <cell r="G172">
            <v>5.5248618784530384E-3</v>
          </cell>
          <cell r="I172">
            <v>5.1486086115075998E-4</v>
          </cell>
          <cell r="J172">
            <v>5.4945054945054949E-3</v>
          </cell>
          <cell r="L172">
            <v>5.0573307137564364E-4</v>
          </cell>
          <cell r="M172">
            <v>5.3191489361702126E-3</v>
          </cell>
          <cell r="O172">
            <v>6.3795068657062227E-4</v>
          </cell>
          <cell r="P172">
            <v>5.3191489361702126E-3</v>
          </cell>
          <cell r="R172">
            <v>6.4002867200164211E-4</v>
          </cell>
          <cell r="S172">
            <v>5.2910052910052907E-3</v>
          </cell>
          <cell r="U172">
            <v>6.3691102130391825E-4</v>
          </cell>
          <cell r="V172">
            <v>5.2910052910052907E-3</v>
          </cell>
          <cell r="W172">
            <v>3205</v>
          </cell>
          <cell r="X172">
            <v>6.3697254996110592E-4</v>
          </cell>
          <cell r="Y172">
            <v>5.2910052910052907E-3</v>
          </cell>
          <cell r="Z172">
            <v>3205</v>
          </cell>
          <cell r="AA172">
            <v>6.3697254996110592E-4</v>
          </cell>
          <cell r="AB172">
            <v>5.2910052910052907E-3</v>
          </cell>
          <cell r="AC172">
            <v>3206</v>
          </cell>
          <cell r="AD172">
            <v>6.3682994554766284E-4</v>
          </cell>
          <cell r="AF172">
            <v>5.263157894736842E-3</v>
          </cell>
          <cell r="AG172">
            <v>3198</v>
          </cell>
          <cell r="AH172">
            <v>6.4005853793657776E-4</v>
          </cell>
          <cell r="AJ172">
            <v>5.263157894736842E-3</v>
          </cell>
          <cell r="AK172">
            <v>3199</v>
          </cell>
          <cell r="AL172">
            <v>6.3964085735469019E-4</v>
          </cell>
          <cell r="AN172">
            <v>5.263157894736842E-3</v>
          </cell>
          <cell r="AP172">
            <v>6.4109244236380542E-4</v>
          </cell>
          <cell r="AR172">
            <v>5.263157894736842E-3</v>
          </cell>
          <cell r="AT172">
            <v>6.410461938007486E-4</v>
          </cell>
          <cell r="AV172">
            <v>5.235602094240838E-3</v>
          </cell>
          <cell r="AX172">
            <v>6.3954311937156473E-4</v>
          </cell>
        </row>
        <row r="173">
          <cell r="A173">
            <v>764</v>
          </cell>
          <cell r="C173" t="str">
            <v>developing</v>
          </cell>
          <cell r="D173">
            <v>5.6179775280898875E-3</v>
          </cell>
          <cell r="F173">
            <v>5.1705912056507009E-3</v>
          </cell>
          <cell r="G173">
            <v>5.5248618784530384E-3</v>
          </cell>
          <cell r="I173">
            <v>5.0883882786408596E-3</v>
          </cell>
          <cell r="J173">
            <v>5.4945054945054949E-3</v>
          </cell>
          <cell r="L173">
            <v>4.9981780063008919E-3</v>
          </cell>
          <cell r="M173">
            <v>5.3191489361702126E-3</v>
          </cell>
          <cell r="O173">
            <v>6.0077657007082917E-3</v>
          </cell>
          <cell r="P173">
            <v>5.3191489361702126E-3</v>
          </cell>
          <cell r="R173">
            <v>6.7294214144814051E-3</v>
          </cell>
          <cell r="S173">
            <v>5.2910052910052907E-3</v>
          </cell>
          <cell r="U173">
            <v>6.6758373372189416E-3</v>
          </cell>
          <cell r="V173">
            <v>5.2910052910052907E-3</v>
          </cell>
          <cell r="W173">
            <v>33584</v>
          </cell>
          <cell r="X173">
            <v>6.6745978526969677E-3</v>
          </cell>
          <cell r="Y173">
            <v>5.2910052910052907E-3</v>
          </cell>
          <cell r="Z173">
            <v>33584</v>
          </cell>
          <cell r="AA173">
            <v>6.6745978526969677E-3</v>
          </cell>
          <cell r="AB173">
            <v>5.2910052910052907E-3</v>
          </cell>
          <cell r="AC173">
            <v>33585</v>
          </cell>
          <cell r="AD173">
            <v>6.6712207489763743E-3</v>
          </cell>
          <cell r="AF173">
            <v>5.263157894736842E-3</v>
          </cell>
          <cell r="AG173">
            <v>33577</v>
          </cell>
          <cell r="AH173">
            <v>6.7202143615686279E-3</v>
          </cell>
          <cell r="AJ173">
            <v>5.263157894736842E-3</v>
          </cell>
          <cell r="AK173">
            <v>33578</v>
          </cell>
          <cell r="AL173">
            <v>6.713929574321909E-3</v>
          </cell>
          <cell r="AN173">
            <v>5.263157894736842E-3</v>
          </cell>
          <cell r="AP173">
            <v>6.7291659986532847E-3</v>
          </cell>
          <cell r="AR173">
            <v>5.263157894736842E-3</v>
          </cell>
          <cell r="AT173">
            <v>6.7286805549989183E-3</v>
          </cell>
          <cell r="AV173">
            <v>5.235602094240838E-3</v>
          </cell>
          <cell r="AX173">
            <v>6.7262224500071431E-3</v>
          </cell>
        </row>
        <row r="174">
          <cell r="A174">
            <v>626</v>
          </cell>
          <cell r="C174" t="str">
            <v>developing</v>
          </cell>
          <cell r="D174">
            <v>0</v>
          </cell>
          <cell r="F174">
            <v>0</v>
          </cell>
          <cell r="G174">
            <v>5.5248618784530384E-3</v>
          </cell>
          <cell r="I174">
            <v>1.5261946955540386E-4</v>
          </cell>
          <cell r="J174">
            <v>5.4945054945054949E-3</v>
          </cell>
          <cell r="L174">
            <v>1.499137318720658E-4</v>
          </cell>
          <cell r="M174">
            <v>5.3191489361702126E-3</v>
          </cell>
          <cell r="O174">
            <v>3.3563823435245425E-4</v>
          </cell>
          <cell r="P174">
            <v>5.3191489361702126E-3</v>
          </cell>
          <cell r="R174">
            <v>3.4256467286276427E-4</v>
          </cell>
          <cell r="S174">
            <v>5.2910052910052907E-3</v>
          </cell>
          <cell r="U174">
            <v>3.4191228359636063E-4</v>
          </cell>
          <cell r="V174">
            <v>5.2910052910052907E-3</v>
          </cell>
          <cell r="W174">
            <v>1721</v>
          </cell>
          <cell r="X174">
            <v>3.4203736614136138E-4</v>
          </cell>
          <cell r="Y174">
            <v>5.2910052910052907E-3</v>
          </cell>
          <cell r="Z174">
            <v>1721</v>
          </cell>
          <cell r="AA174">
            <v>3.4203736614136138E-4</v>
          </cell>
          <cell r="AB174">
            <v>5.2910052910052907E-3</v>
          </cell>
          <cell r="AC174">
            <v>1722</v>
          </cell>
          <cell r="AD174">
            <v>3.4205276551250015E-4</v>
          </cell>
          <cell r="AF174">
            <v>5.263157894736842E-3</v>
          </cell>
          <cell r="AG174">
            <v>1714</v>
          </cell>
          <cell r="AH174">
            <v>3.4304575798101763E-4</v>
          </cell>
          <cell r="AJ174">
            <v>5.263157894736842E-3</v>
          </cell>
          <cell r="AK174">
            <v>1715</v>
          </cell>
          <cell r="AL174">
            <v>3.4291468282691268E-4</v>
          </cell>
          <cell r="AN174">
            <v>5.263157894736842E-3</v>
          </cell>
          <cell r="AP174">
            <v>3.4369288485586945E-4</v>
          </cell>
          <cell r="AR174">
            <v>5.263157894736842E-3</v>
          </cell>
          <cell r="AT174">
            <v>3.4366809076845389E-4</v>
          </cell>
          <cell r="AV174">
            <v>5.235602094240838E-3</v>
          </cell>
          <cell r="AX174">
            <v>3.4221166913741619E-4</v>
          </cell>
        </row>
        <row r="175">
          <cell r="A175">
            <v>768</v>
          </cell>
          <cell r="C175" t="str">
            <v>developing</v>
          </cell>
          <cell r="D175">
            <v>5.6179775280898875E-3</v>
          </cell>
          <cell r="F175">
            <v>4.5964962926734935E-4</v>
          </cell>
          <cell r="G175">
            <v>5.5248618784530384E-3</v>
          </cell>
          <cell r="I175">
            <v>4.5234204229673914E-4</v>
          </cell>
          <cell r="J175">
            <v>5.4945054945054949E-3</v>
          </cell>
          <cell r="L175">
            <v>4.4432262699431549E-4</v>
          </cell>
          <cell r="M175">
            <v>5.3191489361702126E-3</v>
          </cell>
          <cell r="O175">
            <v>5.8399465835320648E-4</v>
          </cell>
          <cell r="P175">
            <v>5.3191489361702126E-3</v>
          </cell>
          <cell r="R175">
            <v>5.8550696865543263E-4</v>
          </cell>
          <cell r="S175">
            <v>5.2910052910052907E-3</v>
          </cell>
          <cell r="U175">
            <v>5.8284117180495889E-4</v>
          </cell>
          <cell r="V175">
            <v>5.2910052910052907E-3</v>
          </cell>
          <cell r="W175">
            <v>2933</v>
          </cell>
          <cell r="X175">
            <v>5.8291434915317428E-4</v>
          </cell>
          <cell r="Y175">
            <v>5.2910052910052907E-3</v>
          </cell>
          <cell r="Z175">
            <v>2933</v>
          </cell>
          <cell r="AA175">
            <v>5.8291434915317428E-4</v>
          </cell>
          <cell r="AB175">
            <v>5.2910052910052907E-3</v>
          </cell>
          <cell r="AC175">
            <v>2934</v>
          </cell>
          <cell r="AD175">
            <v>5.8280070500213433E-4</v>
          </cell>
          <cell r="AF175">
            <v>5.263157894736842E-3</v>
          </cell>
          <cell r="AG175">
            <v>2926</v>
          </cell>
          <cell r="AH175">
            <v>5.8561953783690631E-4</v>
          </cell>
          <cell r="AJ175">
            <v>5.263157894736842E-3</v>
          </cell>
          <cell r="AK175">
            <v>2927</v>
          </cell>
          <cell r="AL175">
            <v>5.8525438870808937E-4</v>
          </cell>
          <cell r="AN175">
            <v>5.263157894736842E-3</v>
          </cell>
          <cell r="AP175">
            <v>5.8658255042165009E-4</v>
          </cell>
          <cell r="AR175">
            <v>5.263157894736842E-3</v>
          </cell>
          <cell r="AT175">
            <v>5.8654023421531455E-4</v>
          </cell>
          <cell r="AV175">
            <v>5.235602094240838E-3</v>
          </cell>
          <cell r="AX175">
            <v>5.8504571070331106E-4</v>
          </cell>
        </row>
        <row r="176">
          <cell r="A176">
            <v>776</v>
          </cell>
          <cell r="C176" t="str">
            <v>developing</v>
          </cell>
          <cell r="D176">
            <v>5.6179775280898875E-3</v>
          </cell>
          <cell r="F176">
            <v>1.4901243062630533E-4</v>
          </cell>
          <cell r="G176">
            <v>5.5248618784530384E-3</v>
          </cell>
          <cell r="I176">
            <v>1.4664340598847538E-4</v>
          </cell>
          <cell r="J176">
            <v>5.4945054945054949E-3</v>
          </cell>
          <cell r="L176">
            <v>1.4404361586502706E-4</v>
          </cell>
          <cell r="M176">
            <v>5.3191489361702126E-3</v>
          </cell>
          <cell r="O176">
            <v>3.2016554979010707E-4</v>
          </cell>
          <cell r="P176">
            <v>5.3191489361702126E-3</v>
          </cell>
          <cell r="R176">
            <v>3.1891187508757045E-4</v>
          </cell>
          <cell r="S176">
            <v>5.2910052910052907E-3</v>
          </cell>
          <cell r="U176">
            <v>3.1845551065195913E-4</v>
          </cell>
          <cell r="V176">
            <v>5.2910052910052907E-3</v>
          </cell>
          <cell r="W176">
            <v>1603</v>
          </cell>
          <cell r="X176">
            <v>3.1858564667321462E-4</v>
          </cell>
          <cell r="Y176">
            <v>5.2910052910052907E-3</v>
          </cell>
          <cell r="Z176">
            <v>1603</v>
          </cell>
          <cell r="AA176">
            <v>3.1858564667321462E-4</v>
          </cell>
          <cell r="AB176">
            <v>5.2910052910052907E-3</v>
          </cell>
          <cell r="AC176">
            <v>1604</v>
          </cell>
          <cell r="AD176">
            <v>3.1861360968760176E-4</v>
          </cell>
          <cell r="AF176">
            <v>5.263157894736842E-3</v>
          </cell>
          <cell r="AG176">
            <v>1596</v>
          </cell>
          <cell r="AH176">
            <v>3.1942883882013072E-4</v>
          </cell>
          <cell r="AJ176">
            <v>5.263157894736842E-3</v>
          </cell>
          <cell r="AK176">
            <v>1597</v>
          </cell>
          <cell r="AL176">
            <v>3.1932055304640208E-4</v>
          </cell>
          <cell r="AN176">
            <v>5.263157894736842E-3</v>
          </cell>
          <cell r="AP176">
            <v>3.2004521114566966E-4</v>
          </cell>
          <cell r="AR176">
            <v>5.263157894736842E-3</v>
          </cell>
          <cell r="AT176">
            <v>3.2002212300712585E-4</v>
          </cell>
          <cell r="AV176">
            <v>5.235602094240838E-3</v>
          </cell>
          <cell r="AX176">
            <v>3.1856941096515914E-4</v>
          </cell>
        </row>
        <row r="177">
          <cell r="A177">
            <v>780</v>
          </cell>
          <cell r="C177" t="str">
            <v>developing</v>
          </cell>
          <cell r="D177">
            <v>5.6179775280898875E-3</v>
          </cell>
          <cell r="F177">
            <v>1.6844477267663228E-3</v>
          </cell>
          <cell r="G177">
            <v>5.5248618784530384E-3</v>
          </cell>
          <cell r="I177">
            <v>1.6576680940264647E-3</v>
          </cell>
          <cell r="J177">
            <v>5.4945054945054949E-3</v>
          </cell>
          <cell r="L177">
            <v>1.6282798708755098E-3</v>
          </cell>
          <cell r="M177">
            <v>5.3191489361702126E-3</v>
          </cell>
          <cell r="O177">
            <v>1.6242351435448556E-3</v>
          </cell>
          <cell r="P177">
            <v>5.3191489361702126E-3</v>
          </cell>
          <cell r="R177">
            <v>1.2329521958916695E-3</v>
          </cell>
          <cell r="S177">
            <v>5.2910052910052907E-3</v>
          </cell>
          <cell r="U177">
            <v>1.2249206346051013E-3</v>
          </cell>
          <cell r="V177">
            <v>5.2910052910052907E-3</v>
          </cell>
          <cell r="W177">
            <v>6163</v>
          </cell>
          <cell r="X177">
            <v>1.2248554837473622E-3</v>
          </cell>
          <cell r="Y177">
            <v>5.2910052910052907E-3</v>
          </cell>
          <cell r="Z177">
            <v>6163</v>
          </cell>
          <cell r="AA177">
            <v>1.2248554837473622E-3</v>
          </cell>
          <cell r="AB177">
            <v>5.2910052910052907E-3</v>
          </cell>
          <cell r="AC177">
            <v>6164</v>
          </cell>
          <cell r="AD177">
            <v>1.2243979364802849E-3</v>
          </cell>
          <cell r="AF177">
            <v>5.263157894736842E-3</v>
          </cell>
          <cell r="AG177">
            <v>6156</v>
          </cell>
          <cell r="AH177">
            <v>1.2320826640205044E-3</v>
          </cell>
          <cell r="AJ177">
            <v>5.263157894736842E-3</v>
          </cell>
          <cell r="AK177">
            <v>6157</v>
          </cell>
          <cell r="AL177">
            <v>1.2310937038864731E-3</v>
          </cell>
          <cell r="AN177">
            <v>5.263157894736842E-3</v>
          </cell>
          <cell r="AP177">
            <v>1.2338875172347452E-3</v>
          </cell>
          <cell r="AR177">
            <v>5.263157894736842E-3</v>
          </cell>
          <cell r="AT177">
            <v>1.2337985042923444E-3</v>
          </cell>
          <cell r="AV177">
            <v>5.235602094240838E-3</v>
          </cell>
          <cell r="AX177">
            <v>1.2322024386388231E-3</v>
          </cell>
        </row>
        <row r="178">
          <cell r="A178">
            <v>788</v>
          </cell>
          <cell r="C178" t="str">
            <v>developing</v>
          </cell>
          <cell r="D178">
            <v>5.6179775280898875E-3</v>
          </cell>
          <cell r="F178">
            <v>1.4550900357396272E-3</v>
          </cell>
          <cell r="G178">
            <v>5.5248618784530384E-3</v>
          </cell>
          <cell r="I178">
            <v>1.4319567700755511E-3</v>
          </cell>
          <cell r="J178">
            <v>5.4945054945054949E-3</v>
          </cell>
          <cell r="L178">
            <v>1.4065701047635088E-3</v>
          </cell>
          <cell r="M178">
            <v>5.3191489361702126E-3</v>
          </cell>
          <cell r="O178">
            <v>1.4294380122599204E-3</v>
          </cell>
          <cell r="P178">
            <v>5.3191489361702126E-3</v>
          </cell>
          <cell r="R178">
            <v>1.3840895647263822E-3</v>
          </cell>
          <cell r="S178">
            <v>5.2910052910052907E-3</v>
          </cell>
          <cell r="U178">
            <v>1.3748054379955988E-3</v>
          </cell>
          <cell r="V178">
            <v>5.2910052910052907E-3</v>
          </cell>
          <cell r="W178">
            <v>6917</v>
          </cell>
          <cell r="X178">
            <v>1.3747079962811138E-3</v>
          </cell>
          <cell r="Y178">
            <v>5.2910052910052907E-3</v>
          </cell>
          <cell r="Z178">
            <v>6917</v>
          </cell>
          <cell r="AA178">
            <v>1.3747079962811138E-3</v>
          </cell>
          <cell r="AB178">
            <v>5.2910052910052907E-3</v>
          </cell>
          <cell r="AC178">
            <v>6918</v>
          </cell>
          <cell r="AD178">
            <v>1.3741701694631103E-3</v>
          </cell>
          <cell r="AF178">
            <v>5.263157894736842E-3</v>
          </cell>
          <cell r="AG178">
            <v>6910</v>
          </cell>
          <cell r="AH178">
            <v>1.382990774590917E-3</v>
          </cell>
          <cell r="AJ178">
            <v>5.263157894736842E-3</v>
          </cell>
          <cell r="AK178">
            <v>6911</v>
          </cell>
          <cell r="AL178">
            <v>1.3818561941788883E-3</v>
          </cell>
          <cell r="AN178">
            <v>5.263157894736842E-3</v>
          </cell>
          <cell r="AP178">
            <v>1.384992144162632E-3</v>
          </cell>
          <cell r="AR178">
            <v>5.263157894736842E-3</v>
          </cell>
          <cell r="AT178">
            <v>1.3848922304960844E-3</v>
          </cell>
          <cell r="AV178">
            <v>5.235602094240838E-3</v>
          </cell>
          <cell r="AX178">
            <v>1.3832724611971437E-3</v>
          </cell>
        </row>
        <row r="179">
          <cell r="A179">
            <v>792</v>
          </cell>
          <cell r="C179" t="str">
            <v>developing</v>
          </cell>
          <cell r="D179">
            <v>5.6179775280898875E-3</v>
          </cell>
          <cell r="F179">
            <v>4.6198524730224439E-3</v>
          </cell>
          <cell r="G179">
            <v>5.5248618784530384E-3</v>
          </cell>
          <cell r="I179">
            <v>4.546405282840193E-3</v>
          </cell>
          <cell r="J179">
            <v>5.4945054945054949E-3</v>
          </cell>
          <cell r="L179">
            <v>5.4921708456624587E-3</v>
          </cell>
          <cell r="M179">
            <v>5.3191489361702126E-3</v>
          </cell>
          <cell r="O179">
            <v>6.0684662324528849E-3</v>
          </cell>
          <cell r="P179">
            <v>5.3191489361702126E-3</v>
          </cell>
          <cell r="R179">
            <v>9.6292945112079181E-3</v>
          </cell>
          <cell r="S179">
            <v>5.2910052910052907E-3</v>
          </cell>
          <cell r="U179">
            <v>9.5516774574448422E-3</v>
          </cell>
          <cell r="V179">
            <v>5.2910052910052907E-3</v>
          </cell>
          <cell r="W179">
            <v>48051</v>
          </cell>
          <cell r="X179">
            <v>9.5498184081688302E-3</v>
          </cell>
          <cell r="Y179">
            <v>5.2910052910052907E-3</v>
          </cell>
          <cell r="Z179">
            <v>48051</v>
          </cell>
          <cell r="AA179">
            <v>9.5498184081688302E-3</v>
          </cell>
          <cell r="AB179">
            <v>5.2910052910052907E-3</v>
          </cell>
          <cell r="AC179">
            <v>48052</v>
          </cell>
          <cell r="AD179">
            <v>9.5449009804916708E-3</v>
          </cell>
          <cell r="AF179">
            <v>5.263157894736842E-3</v>
          </cell>
          <cell r="AG179">
            <v>48044</v>
          </cell>
          <cell r="AH179">
            <v>9.6156886793699013E-3</v>
          </cell>
          <cell r="AJ179">
            <v>5.263157894736842E-3</v>
          </cell>
          <cell r="AK179">
            <v>48045</v>
          </cell>
          <cell r="AL179">
            <v>9.6066098754629854E-3</v>
          </cell>
          <cell r="AN179">
            <v>5.263157894736842E-3</v>
          </cell>
          <cell r="AP179">
            <v>9.6284108763266749E-3</v>
          </cell>
          <cell r="AR179">
            <v>5.263157894736842E-3</v>
          </cell>
          <cell r="AT179">
            <v>9.699856521076973E-3</v>
          </cell>
          <cell r="AV179">
            <v>5.235602094240838E-3</v>
          </cell>
          <cell r="AX179">
            <v>9.6248033735498832E-3</v>
          </cell>
        </row>
        <row r="180">
          <cell r="A180">
            <v>795</v>
          </cell>
          <cell r="C180" t="str">
            <v>developing</v>
          </cell>
          <cell r="D180">
            <v>5.6179775280898875E-3</v>
          </cell>
          <cell r="F180">
            <v>4.6805785419297159E-4</v>
          </cell>
          <cell r="G180">
            <v>5.5248618784530384E-3</v>
          </cell>
          <cell r="I180">
            <v>4.6061659185094776E-4</v>
          </cell>
          <cell r="J180">
            <v>5.4945054945054949E-3</v>
          </cell>
          <cell r="L180">
            <v>4.5245047992713831E-4</v>
          </cell>
          <cell r="M180">
            <v>5.3191489361702126E-3</v>
          </cell>
          <cell r="O180">
            <v>5.911358973819821E-4</v>
          </cell>
          <cell r="P180">
            <v>5.3191489361702126E-3</v>
          </cell>
          <cell r="R180">
            <v>7.6951771744888941E-4</v>
          </cell>
          <cell r="S180">
            <v>5.2910052910052907E-3</v>
          </cell>
          <cell r="U180">
            <v>7.6532691386394674E-4</v>
          </cell>
          <cell r="V180">
            <v>5.2910052910052907E-3</v>
          </cell>
          <cell r="W180">
            <v>3851</v>
          </cell>
          <cell r="X180">
            <v>7.6536077687994349E-4</v>
          </cell>
          <cell r="Y180">
            <v>5.2910052910052907E-3</v>
          </cell>
          <cell r="Z180">
            <v>3851</v>
          </cell>
          <cell r="AA180">
            <v>7.6536077687994349E-4</v>
          </cell>
          <cell r="AB180">
            <v>5.2910052910052907E-3</v>
          </cell>
          <cell r="AC180">
            <v>3852</v>
          </cell>
          <cell r="AD180">
            <v>7.6514939184329296E-4</v>
          </cell>
          <cell r="AF180">
            <v>5.263157894736842E-3</v>
          </cell>
          <cell r="AG180">
            <v>3844</v>
          </cell>
          <cell r="AH180">
            <v>7.693511631732974E-4</v>
          </cell>
          <cell r="AJ180">
            <v>5.263157894736842E-3</v>
          </cell>
          <cell r="AK180">
            <v>3845</v>
          </cell>
          <cell r="AL180">
            <v>7.6880872039036688E-4</v>
          </cell>
          <cell r="AN180">
            <v>5.263157894736842E-3</v>
          </cell>
          <cell r="AP180">
            <v>7.7055343572642444E-4</v>
          </cell>
          <cell r="AR180">
            <v>5.263157894736842E-3</v>
          </cell>
          <cell r="AT180">
            <v>7.7049784781615461E-4</v>
          </cell>
          <cell r="AV180">
            <v>5.235602094240838E-3</v>
          </cell>
          <cell r="AX180">
            <v>7.6897446495866712E-4</v>
          </cell>
        </row>
        <row r="181">
          <cell r="A181">
            <v>798</v>
          </cell>
          <cell r="C181" t="str">
            <v>developing</v>
          </cell>
          <cell r="D181">
            <v>0</v>
          </cell>
          <cell r="F181">
            <v>0</v>
          </cell>
          <cell r="G181">
            <v>0</v>
          </cell>
          <cell r="I181">
            <v>0</v>
          </cell>
          <cell r="J181">
            <v>0</v>
          </cell>
          <cell r="L181">
            <v>0</v>
          </cell>
          <cell r="M181">
            <v>5.3191489361702126E-3</v>
          </cell>
          <cell r="O181">
            <v>2.9993203920857615E-4</v>
          </cell>
          <cell r="P181">
            <v>5.3191489361702126E-3</v>
          </cell>
          <cell r="R181">
            <v>2.9626131450624085E-4</v>
          </cell>
          <cell r="S181">
            <v>5.2910052910052907E-3</v>
          </cell>
          <cell r="U181">
            <v>2.9599266876452382E-4</v>
          </cell>
          <cell r="V181">
            <v>5.2910052910052907E-3</v>
          </cell>
          <cell r="W181">
            <v>1490</v>
          </cell>
          <cell r="X181">
            <v>2.9612764413168417E-4</v>
          </cell>
          <cell r="Y181">
            <v>5.2910052910052907E-3</v>
          </cell>
          <cell r="Z181">
            <v>1490</v>
          </cell>
          <cell r="AA181">
            <v>2.9612764413168417E-4</v>
          </cell>
          <cell r="AB181">
            <v>5.2910052910052907E-3</v>
          </cell>
          <cell r="AC181">
            <v>1491</v>
          </cell>
          <cell r="AD181">
            <v>2.9616763843155498E-4</v>
          </cell>
          <cell r="AF181">
            <v>5.263157894736842E-3</v>
          </cell>
          <cell r="AG181">
            <v>1483</v>
          </cell>
          <cell r="AH181">
            <v>2.968126365728408E-4</v>
          </cell>
          <cell r="AJ181">
            <v>5.263157894736842E-3</v>
          </cell>
          <cell r="AK181">
            <v>1484</v>
          </cell>
          <cell r="AL181">
            <v>2.9672617452777752E-4</v>
          </cell>
          <cell r="AN181">
            <v>5.263157894736842E-3</v>
          </cell>
          <cell r="AP181">
            <v>2.9739955750793598E-4</v>
          </cell>
          <cell r="AR181">
            <v>5.263157894736842E-3</v>
          </cell>
          <cell r="AT181">
            <v>2.9737810303229477E-4</v>
          </cell>
          <cell r="AV181">
            <v>5.235602094240838E-3</v>
          </cell>
          <cell r="AX181">
            <v>2.9592894339342142E-4</v>
          </cell>
        </row>
        <row r="182">
          <cell r="A182">
            <v>800</v>
          </cell>
          <cell r="C182" t="str">
            <v>developing</v>
          </cell>
          <cell r="D182">
            <v>5.6179775280898875E-3</v>
          </cell>
          <cell r="F182">
            <v>9.5993901234187279E-4</v>
          </cell>
          <cell r="G182">
            <v>5.5248618784530384E-3</v>
          </cell>
          <cell r="I182">
            <v>9.4467774077215336E-4</v>
          </cell>
          <cell r="J182">
            <v>5.4945054945054949E-3</v>
          </cell>
          <cell r="L182">
            <v>9.2792987649727469E-4</v>
          </cell>
          <cell r="M182">
            <v>5.3191489361702126E-3</v>
          </cell>
          <cell r="O182">
            <v>1.008898380565356E-3</v>
          </cell>
          <cell r="P182">
            <v>5.3191489361702126E-3</v>
          </cell>
          <cell r="R182">
            <v>1.0148653825068318E-3</v>
          </cell>
          <cell r="S182">
            <v>5.2910052910052907E-3</v>
          </cell>
          <cell r="U182">
            <v>1.0086412366092639E-3</v>
          </cell>
          <cell r="V182">
            <v>5.2910052910052907E-3</v>
          </cell>
          <cell r="W182">
            <v>5075</v>
          </cell>
          <cell r="X182">
            <v>1.0086226805156356E-3</v>
          </cell>
          <cell r="Y182">
            <v>5.2910052910052907E-3</v>
          </cell>
          <cell r="Z182">
            <v>5075</v>
          </cell>
          <cell r="AA182">
            <v>1.0086226805156356E-3</v>
          </cell>
          <cell r="AB182">
            <v>5.2910052910052907E-3</v>
          </cell>
          <cell r="AC182">
            <v>5076</v>
          </cell>
          <cell r="AD182">
            <v>1.0082809742981711E-3</v>
          </cell>
          <cell r="AF182">
            <v>5.263157894736842E-3</v>
          </cell>
          <cell r="AG182">
            <v>5068</v>
          </cell>
          <cell r="AH182">
            <v>1.0143266636218186E-3</v>
          </cell>
          <cell r="AJ182">
            <v>5.263157894736842E-3</v>
          </cell>
          <cell r="AK182">
            <v>5069</v>
          </cell>
          <cell r="AL182">
            <v>1.0135478293000701E-3</v>
          </cell>
          <cell r="AN182">
            <v>5.263157894736842E-3</v>
          </cell>
          <cell r="AP182">
            <v>1.0158479494661236E-3</v>
          </cell>
          <cell r="AR182">
            <v>5.263157894736842E-3</v>
          </cell>
          <cell r="AT182">
            <v>1.0157746659506079E-3</v>
          </cell>
          <cell r="AV182">
            <v>5.235602094240838E-3</v>
          </cell>
          <cell r="AX182">
            <v>1.0142128039658084E-3</v>
          </cell>
        </row>
        <row r="183">
          <cell r="A183">
            <v>804</v>
          </cell>
          <cell r="C183" t="str">
            <v>developed</v>
          </cell>
          <cell r="D183">
            <v>5.6179775280898875E-3</v>
          </cell>
          <cell r="F183">
            <v>6.5257167894968195E-3</v>
          </cell>
          <cell r="G183">
            <v>5.5248618784530384E-3</v>
          </cell>
          <cell r="I183">
            <v>6.4219698484608186E-3</v>
          </cell>
          <cell r="J183">
            <v>5.4945054945054949E-3</v>
          </cell>
          <cell r="L183">
            <v>6.3081169706408402E-3</v>
          </cell>
          <cell r="M183">
            <v>5.3191489361702126E-3</v>
          </cell>
          <cell r="O183">
            <v>5.7360018821132194E-3</v>
          </cell>
          <cell r="P183">
            <v>5.3191489361702126E-3</v>
          </cell>
          <cell r="R183">
            <v>4.3238517017686884E-3</v>
          </cell>
          <cell r="S183">
            <v>5.2910052910052907E-3</v>
          </cell>
          <cell r="U183">
            <v>4.2902040142887531E-3</v>
          </cell>
          <cell r="V183">
            <v>5.2910052910052907E-3</v>
          </cell>
          <cell r="W183">
            <v>21583</v>
          </cell>
          <cell r="X183">
            <v>4.2894784854323083E-3</v>
          </cell>
          <cell r="Y183">
            <v>5.2910052910052907E-3</v>
          </cell>
          <cell r="Z183">
            <v>21583</v>
          </cell>
          <cell r="AA183">
            <v>4.2894784854323083E-3</v>
          </cell>
          <cell r="AB183">
            <v>5.2910052910052907E-3</v>
          </cell>
          <cell r="AC183">
            <v>21584</v>
          </cell>
          <cell r="AD183">
            <v>4.2873791468187004E-3</v>
          </cell>
          <cell r="AF183">
            <v>5.263157894736842E-3</v>
          </cell>
          <cell r="AG183">
            <v>21576</v>
          </cell>
          <cell r="AH183">
            <v>4.3182936255533461E-3</v>
          </cell>
          <cell r="AJ183">
            <v>5.263157894736842E-3</v>
          </cell>
          <cell r="AK183">
            <v>21577</v>
          </cell>
          <cell r="AL183">
            <v>4.3143265955430292E-3</v>
          </cell>
          <cell r="AN183">
            <v>5.263157894736842E-3</v>
          </cell>
          <cell r="AP183">
            <v>4.324117420720172E-3</v>
          </cell>
          <cell r="AR183">
            <v>5.263157894736842E-3</v>
          </cell>
          <cell r="AT183">
            <v>4.3238054778489384E-3</v>
          </cell>
          <cell r="AV183">
            <v>5.235602094240838E-3</v>
          </cell>
          <cell r="AX183">
            <v>4.3217246506405552E-3</v>
          </cell>
        </row>
        <row r="184">
          <cell r="A184">
            <v>784</v>
          </cell>
          <cell r="C184" t="str">
            <v>developing</v>
          </cell>
          <cell r="D184">
            <v>5.6179775280898875E-3</v>
          </cell>
          <cell r="F184">
            <v>2.9741760056353791E-3</v>
          </cell>
          <cell r="G184">
            <v>5.5248618784530384E-3</v>
          </cell>
          <cell r="I184">
            <v>2.9268920562025794E-3</v>
          </cell>
          <cell r="J184">
            <v>5.4945054945054949E-3</v>
          </cell>
          <cell r="L184">
            <v>2.8750022012935025E-3</v>
          </cell>
          <cell r="M184">
            <v>5.3191489361702126E-3</v>
          </cell>
          <cell r="O184">
            <v>3.2782254497096095E-3</v>
          </cell>
          <cell r="P184">
            <v>5.3191489361702126E-3</v>
          </cell>
          <cell r="R184">
            <v>1.7996171053024561E-3</v>
          </cell>
          <cell r="S184">
            <v>5.2910052910052907E-3</v>
          </cell>
          <cell r="U184">
            <v>4.8853699312000924E-3</v>
          </cell>
          <cell r="V184">
            <v>5.2910052910052907E-3</v>
          </cell>
          <cell r="W184">
            <v>24577</v>
          </cell>
          <cell r="X184">
            <v>4.8845161810902029E-3</v>
          </cell>
          <cell r="Y184">
            <v>5.2910052910052907E-3</v>
          </cell>
          <cell r="Z184">
            <v>24577</v>
          </cell>
          <cell r="AA184">
            <v>4.8845161810902029E-3</v>
          </cell>
          <cell r="AB184">
            <v>5.2910052910052907E-3</v>
          </cell>
          <cell r="AC184">
            <v>24578</v>
          </cell>
          <cell r="AD184">
            <v>4.8820980666470547E-3</v>
          </cell>
          <cell r="AF184">
            <v>5.263157894736842E-3</v>
          </cell>
          <cell r="AG184">
            <v>24570</v>
          </cell>
          <cell r="AH184">
            <v>4.9175229134151704E-3</v>
          </cell>
          <cell r="AJ184">
            <v>5.263157894736842E-3</v>
          </cell>
          <cell r="AK184">
            <v>24571</v>
          </cell>
          <cell r="AL184">
            <v>4.912977651160391E-3</v>
          </cell>
          <cell r="AN184">
            <v>5.263157894736842E-3</v>
          </cell>
          <cell r="AP184">
            <v>4.9241270401128674E-3</v>
          </cell>
          <cell r="AR184">
            <v>5.263157894736842E-3</v>
          </cell>
          <cell r="AT184">
            <v>4.9237718124033117E-3</v>
          </cell>
          <cell r="AV184">
            <v>5.235602094240838E-3</v>
          </cell>
          <cell r="AX184">
            <v>4.921596862231553E-3</v>
          </cell>
        </row>
        <row r="185">
          <cell r="A185">
            <v>826</v>
          </cell>
          <cell r="C185" t="str">
            <v>developed</v>
          </cell>
          <cell r="D185">
            <v>5.6179775280898875E-3</v>
          </cell>
          <cell r="F185">
            <v>5.0278849437186121E-2</v>
          </cell>
          <cell r="G185">
            <v>5.5248618784530384E-3</v>
          </cell>
          <cell r="I185">
            <v>4.9479507848180407E-2</v>
          </cell>
          <cell r="J185">
            <v>5.4945054945054949E-3</v>
          </cell>
          <cell r="L185">
            <v>4.8602302801354823E-2</v>
          </cell>
          <cell r="M185">
            <v>5.3191489361702126E-3</v>
          </cell>
          <cell r="O185">
            <v>4.2896232639350371E-2</v>
          </cell>
          <cell r="P185">
            <v>5.3191489361702126E-3</v>
          </cell>
          <cell r="R185">
            <v>4.0691631860639316E-2</v>
          </cell>
          <cell r="S185">
            <v>5.2910052910052907E-3</v>
          </cell>
          <cell r="U185">
            <v>4.0356582705997179E-2</v>
          </cell>
          <cell r="V185">
            <v>5.2910052910052907E-3</v>
          </cell>
          <cell r="W185">
            <v>203016</v>
          </cell>
          <cell r="X185">
            <v>4.0348087114790605E-2</v>
          </cell>
          <cell r="Y185">
            <v>5.2910052910052907E-3</v>
          </cell>
          <cell r="Z185">
            <v>203016</v>
          </cell>
          <cell r="AA185">
            <v>4.0348087114790605E-2</v>
          </cell>
          <cell r="AB185">
            <v>5.2910052910052907E-3</v>
          </cell>
          <cell r="AC185">
            <v>203017</v>
          </cell>
          <cell r="AD185">
            <v>4.0326670322910124E-2</v>
          </cell>
          <cell r="AF185">
            <v>5.263157894736842E-3</v>
          </cell>
          <cell r="AG185">
            <v>203009</v>
          </cell>
          <cell r="AH185">
            <v>4.0630907982478648E-2</v>
          </cell>
          <cell r="AJ185">
            <v>5.263157894736842E-3</v>
          </cell>
          <cell r="AK185">
            <v>203010</v>
          </cell>
          <cell r="AL185">
            <v>4.0591900735097108E-2</v>
          </cell>
          <cell r="AN185">
            <v>5.263157894736842E-3</v>
          </cell>
          <cell r="AP185">
            <v>4.0684018982268255E-2</v>
          </cell>
          <cell r="AR185">
            <v>5.263157894736842E-3</v>
          </cell>
          <cell r="AT185">
            <v>4.0681084027349164E-2</v>
          </cell>
          <cell r="AV185">
            <v>5.235602094240838E-3</v>
          </cell>
          <cell r="AX185">
            <v>4.0673299455446663E-2</v>
          </cell>
        </row>
        <row r="186">
          <cell r="A186">
            <v>834</v>
          </cell>
          <cell r="C186" t="str">
            <v>developing</v>
          </cell>
          <cell r="D186">
            <v>5.6179775280898875E-3</v>
          </cell>
          <cell r="F186">
            <v>1.0458897560260113E-3</v>
          </cell>
          <cell r="G186">
            <v>5.5248618784530384E-3</v>
          </cell>
          <cell r="I186">
            <v>1.029262025104064E-3</v>
          </cell>
          <cell r="J186">
            <v>5.4945054945054949E-3</v>
          </cell>
          <cell r="L186">
            <v>1.0110145953661305E-3</v>
          </cell>
          <cell r="M186">
            <v>5.3191489361702126E-3</v>
          </cell>
          <cell r="O186">
            <v>1.0818977128595067E-3</v>
          </cell>
          <cell r="P186">
            <v>5.3191489361702126E-3</v>
          </cell>
          <cell r="R186">
            <v>1.0886300399752327E-3</v>
          </cell>
          <cell r="S186">
            <v>5.2910052910052907E-3</v>
          </cell>
          <cell r="U186">
            <v>1.0817945624019736E-3</v>
          </cell>
          <cell r="V186">
            <v>5.2910052910052907E-3</v>
          </cell>
          <cell r="W186">
            <v>5443</v>
          </cell>
          <cell r="X186">
            <v>1.0817602463146019E-3</v>
          </cell>
          <cell r="Y186">
            <v>5.2910052910052907E-3</v>
          </cell>
          <cell r="Z186">
            <v>5443</v>
          </cell>
          <cell r="AA186">
            <v>1.0817602463146019E-3</v>
          </cell>
          <cell r="AB186">
            <v>5.2910052910052907E-3</v>
          </cell>
          <cell r="AC186">
            <v>5444</v>
          </cell>
          <cell r="AD186">
            <v>1.0813793585656508E-3</v>
          </cell>
          <cell r="AF186">
            <v>5.263157894736842E-3</v>
          </cell>
          <cell r="AG186">
            <v>5436</v>
          </cell>
          <cell r="AH186">
            <v>1.0879794284625506E-3</v>
          </cell>
          <cell r="AJ186">
            <v>5.263157894736842E-3</v>
          </cell>
          <cell r="AK186">
            <v>5437</v>
          </cell>
          <cell r="AL186">
            <v>1.0871295221748828E-3</v>
          </cell>
          <cell r="AN186">
            <v>5.263157894736842E-3</v>
          </cell>
          <cell r="AP186">
            <v>1.089596626799628E-3</v>
          </cell>
          <cell r="AR186">
            <v>5.263157894736842E-3</v>
          </cell>
          <cell r="AT186">
            <v>1.0895180230367835E-3</v>
          </cell>
          <cell r="AV186">
            <v>5.235602094240838E-3</v>
          </cell>
          <cell r="AX186">
            <v>1.0879445921640339E-3</v>
          </cell>
        </row>
        <row r="187">
          <cell r="A187">
            <v>840</v>
          </cell>
          <cell r="C187" t="str">
            <v>developed</v>
          </cell>
          <cell r="D187">
            <v>5.6179775280898875E-3</v>
          </cell>
          <cell r="F187">
            <v>0.17364993102919943</v>
          </cell>
          <cell r="G187">
            <v>5.5248618784530384E-3</v>
          </cell>
          <cell r="I187">
            <v>0.17088921527389908</v>
          </cell>
          <cell r="J187">
            <v>5.4945054945054949E-3</v>
          </cell>
          <cell r="L187">
            <v>0.16785957960035347</v>
          </cell>
          <cell r="M187">
            <v>5.3191489361702126E-3</v>
          </cell>
          <cell r="O187">
            <v>0.16740730572556775</v>
          </cell>
          <cell r="P187">
            <v>5.3191489361702126E-3</v>
          </cell>
          <cell r="R187">
            <v>0.16665099835853592</v>
          </cell>
          <cell r="S187">
            <v>5.2910052910052907E-3</v>
          </cell>
          <cell r="U187">
            <v>0.16527224765581361</v>
          </cell>
          <cell r="V187">
            <v>5.2910052910052907E-3</v>
          </cell>
          <cell r="W187">
            <v>831407</v>
          </cell>
          <cell r="X187">
            <v>0.16523664176147057</v>
          </cell>
          <cell r="Y187">
            <v>5.2910052910052907E-3</v>
          </cell>
          <cell r="Z187">
            <v>831407</v>
          </cell>
          <cell r="AA187">
            <v>0.16523664176147057</v>
          </cell>
          <cell r="AB187">
            <v>5.2910052910052907E-3</v>
          </cell>
          <cell r="AC187">
            <v>831408</v>
          </cell>
          <cell r="AD187">
            <v>0.16514831920395859</v>
          </cell>
          <cell r="AF187">
            <v>5.263157894736842E-3</v>
          </cell>
          <cell r="AG187">
            <v>831400</v>
          </cell>
          <cell r="AH187">
            <v>0.16639920839289266</v>
          </cell>
          <cell r="AJ187">
            <v>5.263157894736842E-3</v>
          </cell>
          <cell r="AK187">
            <v>831401</v>
          </cell>
          <cell r="AL187">
            <v>0.16623883977666357</v>
          </cell>
          <cell r="AN187">
            <v>5.263157894736842E-3</v>
          </cell>
          <cell r="AP187">
            <v>0.16661609805367622</v>
          </cell>
          <cell r="AR187">
            <v>5.263157894736842E-3</v>
          </cell>
          <cell r="AT187">
            <v>0.16660407832827015</v>
          </cell>
          <cell r="AV187">
            <v>5.235602094240838E-3</v>
          </cell>
          <cell r="AX187">
            <v>0.16657653890563995</v>
          </cell>
        </row>
        <row r="188">
          <cell r="A188">
            <v>858</v>
          </cell>
          <cell r="C188" t="str">
            <v>developing</v>
          </cell>
          <cell r="D188">
            <v>5.6179775280898875E-3</v>
          </cell>
          <cell r="F188">
            <v>1.5485147571354298E-3</v>
          </cell>
          <cell r="G188">
            <v>5.5248618784530384E-3</v>
          </cell>
          <cell r="I188">
            <v>1.5238962095667583E-3</v>
          </cell>
          <cell r="J188">
            <v>5.4945054945054949E-3</v>
          </cell>
          <cell r="L188">
            <v>1.4968795817948738E-3</v>
          </cell>
          <cell r="M188">
            <v>5.3191489361702126E-3</v>
          </cell>
          <cell r="O188">
            <v>1.5087851125796497E-3</v>
          </cell>
          <cell r="P188">
            <v>5.3191489361702126E-3</v>
          </cell>
          <cell r="R188">
            <v>1.151370088311128E-3</v>
          </cell>
          <cell r="S188">
            <v>5.2910052910052907E-3</v>
          </cell>
          <cell r="U188">
            <v>1.1440146465680554E-3</v>
          </cell>
          <cell r="V188">
            <v>5.2910052910052907E-3</v>
          </cell>
          <cell r="W188">
            <v>5756</v>
          </cell>
          <cell r="X188">
            <v>1.1439669259207881E-3</v>
          </cell>
          <cell r="Y188">
            <v>5.2910052910052907E-3</v>
          </cell>
          <cell r="Z188">
            <v>5756</v>
          </cell>
          <cell r="AA188">
            <v>1.1439669259207881E-3</v>
          </cell>
          <cell r="AB188">
            <v>5.2910052910052907E-3</v>
          </cell>
          <cell r="AC188">
            <v>5757</v>
          </cell>
          <cell r="AD188">
            <v>1.1435527125757627E-3</v>
          </cell>
          <cell r="AF188">
            <v>5.263157894736842E-3</v>
          </cell>
          <cell r="AG188">
            <v>5749</v>
          </cell>
          <cell r="AH188">
            <v>1.1506243072537167E-3</v>
          </cell>
          <cell r="AJ188">
            <v>5.263157894736842E-3</v>
          </cell>
          <cell r="AK188">
            <v>5750</v>
          </cell>
          <cell r="AL188">
            <v>1.1497139511689491E-3</v>
          </cell>
          <cell r="AN188">
            <v>5.263157894736842E-3</v>
          </cell>
          <cell r="AP188">
            <v>1.1523230833360054E-3</v>
          </cell>
          <cell r="AR188">
            <v>5.263157894736842E-3</v>
          </cell>
          <cell r="AT188">
            <v>1.1522399544714925E-3</v>
          </cell>
          <cell r="AV188">
            <v>5.235602094240838E-3</v>
          </cell>
          <cell r="AX188">
            <v>1.1506566837565465E-3</v>
          </cell>
        </row>
        <row r="189">
          <cell r="A189">
            <v>860</v>
          </cell>
          <cell r="C189" t="str">
            <v>developing</v>
          </cell>
          <cell r="D189">
            <v>5.6179775280898875E-3</v>
          </cell>
          <cell r="F189">
            <v>1.4041735625789148E-3</v>
          </cell>
          <cell r="G189">
            <v>5.5248618784530384E-3</v>
          </cell>
          <cell r="I189">
            <v>1.3818497755528434E-3</v>
          </cell>
          <cell r="J189">
            <v>5.4945054945054949E-3</v>
          </cell>
          <cell r="L189">
            <v>1.357351439781415E-3</v>
          </cell>
          <cell r="M189">
            <v>5.3191489361702126E-3</v>
          </cell>
          <cell r="O189">
            <v>1.3861938425856681E-3</v>
          </cell>
          <cell r="P189">
            <v>5.3191489361702126E-3</v>
          </cell>
          <cell r="R189">
            <v>1.3961164110527519E-3</v>
          </cell>
          <cell r="S189">
            <v>5.2910052910052907E-3</v>
          </cell>
          <cell r="U189">
            <v>1.3867326106791929E-3</v>
          </cell>
          <cell r="V189">
            <v>5.2910052910052907E-3</v>
          </cell>
          <cell r="W189">
            <v>6977</v>
          </cell>
          <cell r="X189">
            <v>1.3866325994005104E-3</v>
          </cell>
          <cell r="Y189">
            <v>5.2910052910052907E-3</v>
          </cell>
          <cell r="Z189">
            <v>6977</v>
          </cell>
          <cell r="AA189">
            <v>1.3866325994005104E-3</v>
          </cell>
          <cell r="AB189">
            <v>5.2910052910052907E-3</v>
          </cell>
          <cell r="AC189">
            <v>6978</v>
          </cell>
          <cell r="AD189">
            <v>1.3860883842893297E-3</v>
          </cell>
          <cell r="AF189">
            <v>5.263157894736842E-3</v>
          </cell>
          <cell r="AG189">
            <v>6970</v>
          </cell>
          <cell r="AH189">
            <v>1.3949993775540796E-3</v>
          </cell>
          <cell r="AJ189">
            <v>5.263157894736842E-3</v>
          </cell>
          <cell r="AK189">
            <v>6971</v>
          </cell>
          <cell r="AL189">
            <v>1.3938532093215209E-3</v>
          </cell>
          <cell r="AN189">
            <v>5.263157894736842E-3</v>
          </cell>
          <cell r="AP189">
            <v>1.3970163850322249E-3</v>
          </cell>
          <cell r="AR189">
            <v>5.263157894736842E-3</v>
          </cell>
          <cell r="AT189">
            <v>1.3969156039340478E-3</v>
          </cell>
          <cell r="AV189">
            <v>5.235602094240838E-3</v>
          </cell>
          <cell r="AX189">
            <v>1.3952939484033762E-3</v>
          </cell>
        </row>
        <row r="190">
          <cell r="A190">
            <v>548</v>
          </cell>
          <cell r="C190" t="str">
            <v>developing</v>
          </cell>
          <cell r="D190">
            <v>5.6179775280898875E-3</v>
          </cell>
          <cell r="F190">
            <v>1.9619191493118568E-4</v>
          </cell>
          <cell r="G190">
            <v>5.5248618784530384E-3</v>
          </cell>
          <cell r="I190">
            <v>1.9307282293153501E-4</v>
          </cell>
          <cell r="J190">
            <v>5.4945054945054949E-3</v>
          </cell>
          <cell r="L190">
            <v>1.8964990176586637E-4</v>
          </cell>
          <cell r="M190">
            <v>5.3191489361702126E-3</v>
          </cell>
          <cell r="O190">
            <v>3.6023583545157032E-4</v>
          </cell>
          <cell r="P190">
            <v>5.3191489361702126E-3</v>
          </cell>
          <cell r="R190">
            <v>3.3895661896485334E-4</v>
          </cell>
          <cell r="S190">
            <v>5.2910052910052907E-3</v>
          </cell>
          <cell r="U190">
            <v>3.3833413179128245E-4</v>
          </cell>
          <cell r="V190">
            <v>5.2910052910052907E-3</v>
          </cell>
          <cell r="W190">
            <v>1703</v>
          </cell>
          <cell r="X190">
            <v>3.3845998520554241E-4</v>
          </cell>
          <cell r="Y190">
            <v>5.2910052910052907E-3</v>
          </cell>
          <cell r="Z190">
            <v>1703</v>
          </cell>
          <cell r="AA190">
            <v>3.3845998520554241E-4</v>
          </cell>
          <cell r="AB190">
            <v>5.2910052910052907E-3</v>
          </cell>
          <cell r="AC190">
            <v>1704</v>
          </cell>
          <cell r="AD190">
            <v>3.3847730106463427E-4</v>
          </cell>
          <cell r="AF190">
            <v>5.263157894736842E-3</v>
          </cell>
          <cell r="AG190">
            <v>1696</v>
          </cell>
          <cell r="AH190">
            <v>3.3944317709206875E-4</v>
          </cell>
          <cell r="AJ190">
            <v>5.263157894736842E-3</v>
          </cell>
          <cell r="AK190">
            <v>1697</v>
          </cell>
          <cell r="AL190">
            <v>3.3931557828412293E-4</v>
          </cell>
          <cell r="AN190">
            <v>5.263157894736842E-3</v>
          </cell>
          <cell r="AP190">
            <v>3.4008561259499151E-4</v>
          </cell>
          <cell r="AR190">
            <v>5.263157894736842E-3</v>
          </cell>
          <cell r="AT190">
            <v>3.4006107873706484E-4</v>
          </cell>
          <cell r="AV190">
            <v>5.235602094240838E-3</v>
          </cell>
          <cell r="AX190">
            <v>3.3860522297554652E-4</v>
          </cell>
        </row>
        <row r="191">
          <cell r="A191">
            <v>862</v>
          </cell>
          <cell r="C191" t="str">
            <v>developing</v>
          </cell>
          <cell r="D191">
            <v>5.6179775280898875E-3</v>
          </cell>
          <cell r="F191">
            <v>1.2538064734923702E-2</v>
          </cell>
          <cell r="G191">
            <v>5.5248618784530384E-3</v>
          </cell>
          <cell r="I191">
            <v>1.2338732476917455E-2</v>
          </cell>
          <cell r="J191">
            <v>5.4945054945054949E-3</v>
          </cell>
          <cell r="L191">
            <v>1.2119983364994331E-2</v>
          </cell>
          <cell r="M191">
            <v>5.3191489361702126E-3</v>
          </cell>
          <cell r="O191">
            <v>1.0842384523189388E-2</v>
          </cell>
          <cell r="P191">
            <v>5.3191489361702126E-3</v>
          </cell>
          <cell r="R191">
            <v>7.7533069317330143E-3</v>
          </cell>
          <cell r="S191">
            <v>5.2910052910052907E-3</v>
          </cell>
          <cell r="U191">
            <v>7.6912373050155745E-3</v>
          </cell>
          <cell r="V191">
            <v>5.2910052910052907E-3</v>
          </cell>
          <cell r="W191">
            <v>38692</v>
          </cell>
          <cell r="X191">
            <v>7.6897790649282718E-3</v>
          </cell>
          <cell r="Y191">
            <v>5.2910052910052907E-3</v>
          </cell>
          <cell r="Z191">
            <v>38692</v>
          </cell>
          <cell r="AA191">
            <v>7.6897790649282718E-3</v>
          </cell>
          <cell r="AB191">
            <v>5.2910052910052907E-3</v>
          </cell>
          <cell r="AC191">
            <v>38693</v>
          </cell>
          <cell r="AD191">
            <v>7.6858581045151962E-3</v>
          </cell>
          <cell r="AF191">
            <v>5.263157894736842E-3</v>
          </cell>
          <cell r="AG191">
            <v>38686</v>
          </cell>
          <cell r="AH191">
            <v>7.7427469038819407E-3</v>
          </cell>
          <cell r="AJ191">
            <v>5.263157894736842E-3</v>
          </cell>
          <cell r="AK191">
            <v>0</v>
          </cell>
          <cell r="AL191">
            <v>0</v>
          </cell>
          <cell r="AN191">
            <v>5.263157894736842E-3</v>
          </cell>
          <cell r="AP191">
            <v>0</v>
          </cell>
          <cell r="AR191">
            <v>5.263157894736842E-3</v>
          </cell>
          <cell r="AT191">
            <v>0</v>
          </cell>
          <cell r="AV191">
            <v>5.235602094240838E-3</v>
          </cell>
          <cell r="AX191">
            <v>0</v>
          </cell>
        </row>
        <row r="192">
          <cell r="A192">
            <v>704</v>
          </cell>
          <cell r="C192" t="str">
            <v>developing</v>
          </cell>
          <cell r="D192">
            <v>5.6179775280898875E-3</v>
          </cell>
          <cell r="F192">
            <v>1.6540846923126869E-3</v>
          </cell>
          <cell r="G192">
            <v>5.5248618784530384E-3</v>
          </cell>
          <cell r="I192">
            <v>1.6277877761918225E-3</v>
          </cell>
          <cell r="J192">
            <v>5.4945054945054949E-3</v>
          </cell>
          <cell r="L192">
            <v>1.598929290840316E-3</v>
          </cell>
          <cell r="M192">
            <v>5.3191489361702126E-3</v>
          </cell>
          <cell r="O192">
            <v>2.1205512560447614E-3</v>
          </cell>
          <cell r="P192">
            <v>5.3191489361702126E-3</v>
          </cell>
          <cell r="R192">
            <v>2.6026095450264078E-3</v>
          </cell>
          <cell r="S192">
            <v>5.2910052910052907E-3</v>
          </cell>
          <cell r="U192">
            <v>2.5832268170550617E-3</v>
          </cell>
          <cell r="V192">
            <v>5.2910052910052907E-3</v>
          </cell>
          <cell r="W192">
            <v>12996</v>
          </cell>
          <cell r="X192">
            <v>2.5828690356613205E-3</v>
          </cell>
          <cell r="Y192">
            <v>5.2910052910052907E-3</v>
          </cell>
          <cell r="Z192">
            <v>12996</v>
          </cell>
          <cell r="AA192">
            <v>2.5828690356613205E-3</v>
          </cell>
          <cell r="AB192">
            <v>5.2910052910052907E-3</v>
          </cell>
          <cell r="AC192">
            <v>12997</v>
          </cell>
          <cell r="AD192">
            <v>2.5816839682729176E-3</v>
          </cell>
          <cell r="AF192">
            <v>5.263157894736842E-3</v>
          </cell>
          <cell r="AG192">
            <v>12989</v>
          </cell>
          <cell r="AH192">
            <v>2.5996623981420289E-3</v>
          </cell>
          <cell r="AJ192">
            <v>5.263157894736842E-3</v>
          </cell>
          <cell r="AK192">
            <v>12990</v>
          </cell>
          <cell r="AL192">
            <v>2.5973537783799392E-3</v>
          </cell>
          <cell r="AN192">
            <v>5.263157894736842E-3</v>
          </cell>
          <cell r="AP192">
            <v>2.603248148266906E-3</v>
          </cell>
          <cell r="AR192">
            <v>5.263157894736842E-3</v>
          </cell>
          <cell r="AT192">
            <v>2.6030603493190762E-3</v>
          </cell>
          <cell r="AV192">
            <v>5.235602094240838E-3</v>
          </cell>
          <cell r="AX192">
            <v>2.6012494733085919E-3</v>
          </cell>
        </row>
        <row r="193">
          <cell r="A193">
            <v>887</v>
          </cell>
          <cell r="C193" t="str">
            <v>developing</v>
          </cell>
          <cell r="D193">
            <v>5.6179775280898875E-3</v>
          </cell>
          <cell r="F193">
            <v>1.2542268847386513E-3</v>
          </cell>
          <cell r="G193">
            <v>5.5248618784530384E-3</v>
          </cell>
          <cell r="I193">
            <v>1.2342869751694558E-3</v>
          </cell>
          <cell r="J193">
            <v>5.4945054945054949E-3</v>
          </cell>
          <cell r="L193">
            <v>1.2124047291460743E-3</v>
          </cell>
          <cell r="M193">
            <v>5.3191489361702126E-3</v>
          </cell>
          <cell r="O193">
            <v>1.2588417465725027E-3</v>
          </cell>
          <cell r="P193">
            <v>5.3191489361702126E-3</v>
          </cell>
          <cell r="R193">
            <v>1.267429155360596E-3</v>
          </cell>
          <cell r="S193">
            <v>5.2910052910052907E-3</v>
          </cell>
          <cell r="U193">
            <v>1.2591118629647373E-3</v>
          </cell>
          <cell r="V193">
            <v>5.2910052910052907E-3</v>
          </cell>
          <cell r="W193">
            <v>6335</v>
          </cell>
          <cell r="X193">
            <v>1.2590393460229659E-3</v>
          </cell>
          <cell r="Y193">
            <v>5.2910052910052907E-3</v>
          </cell>
          <cell r="Z193">
            <v>6335</v>
          </cell>
          <cell r="AA193">
            <v>1.2590393460229659E-3</v>
          </cell>
          <cell r="AB193">
            <v>5.2910052910052907E-3</v>
          </cell>
          <cell r="AC193">
            <v>6336</v>
          </cell>
          <cell r="AD193">
            <v>1.258563485648781E-3</v>
          </cell>
          <cell r="AF193">
            <v>5.263157894736842E-3</v>
          </cell>
          <cell r="AG193">
            <v>6328</v>
          </cell>
          <cell r="AH193">
            <v>1.2665073258482378E-3</v>
          </cell>
          <cell r="AJ193">
            <v>5.263157894736842E-3</v>
          </cell>
          <cell r="AK193">
            <v>6329</v>
          </cell>
          <cell r="AL193">
            <v>1.265485147295353E-3</v>
          </cell>
          <cell r="AN193">
            <v>5.263157894736842E-3</v>
          </cell>
          <cell r="AP193">
            <v>1.2683570077275789E-3</v>
          </cell>
          <cell r="AR193">
            <v>5.263157894736842E-3</v>
          </cell>
          <cell r="AT193">
            <v>1.2682655081478393E-3</v>
          </cell>
          <cell r="AV193">
            <v>5.235602094240838E-3</v>
          </cell>
          <cell r="AX193">
            <v>1.2666640352966892E-3</v>
          </cell>
        </row>
        <row r="194">
          <cell r="A194">
            <v>894</v>
          </cell>
          <cell r="C194" t="str">
            <v>developing</v>
          </cell>
          <cell r="D194">
            <v>5.6179775280898875E-3</v>
          </cell>
          <cell r="F194">
            <v>2.4014824634791087E-3</v>
          </cell>
          <cell r="G194">
            <v>5.5248618784530384E-3</v>
          </cell>
          <cell r="I194">
            <v>2.3633032921214795E-3</v>
          </cell>
          <cell r="J194">
            <v>5.4945054945054949E-3</v>
          </cell>
          <cell r="L194">
            <v>2.3214051070912355E-3</v>
          </cell>
          <cell r="M194">
            <v>5.3191489361702126E-3</v>
          </cell>
          <cell r="O194">
            <v>2.2332241384987765E-3</v>
          </cell>
          <cell r="P194">
            <v>5.3191489361702126E-3</v>
          </cell>
          <cell r="R194">
            <v>2.2520269746127307E-3</v>
          </cell>
          <cell r="S194">
            <v>5.2910052910052907E-3</v>
          </cell>
          <cell r="U194">
            <v>2.2355497333282973E-3</v>
          </cell>
          <cell r="V194">
            <v>5.2910052910052907E-3</v>
          </cell>
          <cell r="W194">
            <v>11247</v>
          </cell>
          <cell r="X194">
            <v>2.2352668547309072E-3</v>
          </cell>
          <cell r="Y194">
            <v>5.2910052910052907E-3</v>
          </cell>
          <cell r="Z194">
            <v>11247</v>
          </cell>
          <cell r="AA194">
            <v>2.2352668547309072E-3</v>
          </cell>
          <cell r="AB194">
            <v>5.2910052910052907E-3</v>
          </cell>
          <cell r="AC194">
            <v>11248</v>
          </cell>
          <cell r="AD194">
            <v>2.2342680060886185E-3</v>
          </cell>
          <cell r="AF194">
            <v>5.263157894736842E-3</v>
          </cell>
          <cell r="AG194">
            <v>11240</v>
          </cell>
          <cell r="AH194">
            <v>2.2496116217658331E-3</v>
          </cell>
          <cell r="AJ194">
            <v>5.263157894736842E-3</v>
          </cell>
          <cell r="AK194">
            <v>11241</v>
          </cell>
          <cell r="AL194">
            <v>2.2476407869722013E-3</v>
          </cell>
          <cell r="AN194">
            <v>5.263157894736842E-3</v>
          </cell>
          <cell r="AP194">
            <v>2.2527415269182672E-3</v>
          </cell>
          <cell r="AR194">
            <v>5.263157894736842E-3</v>
          </cell>
          <cell r="AT194">
            <v>2.2525790136024432E-3</v>
          </cell>
          <cell r="AV194">
            <v>5.235602094240838E-3</v>
          </cell>
          <cell r="AX194">
            <v>2.2508231212469169E-3</v>
          </cell>
        </row>
        <row r="195">
          <cell r="A195">
            <v>716</v>
          </cell>
          <cell r="C195" t="str">
            <v>developing</v>
          </cell>
          <cell r="D195">
            <v>5.6179775280898875E-3</v>
          </cell>
          <cell r="F195">
            <v>1.7675957288085873E-3</v>
          </cell>
          <cell r="G195">
            <v>0</v>
          </cell>
          <cell r="I195">
            <v>0</v>
          </cell>
          <cell r="J195">
            <v>0</v>
          </cell>
          <cell r="L195">
            <v>0</v>
          </cell>
          <cell r="M195">
            <v>5.3191489361702126E-3</v>
          </cell>
          <cell r="O195">
            <v>1.6948540628294144E-3</v>
          </cell>
          <cell r="P195">
            <v>5.3191489361702126E-3</v>
          </cell>
          <cell r="R195">
            <v>1.7080126257832734E-3</v>
          </cell>
          <cell r="S195">
            <v>5.2910052910052907E-3</v>
          </cell>
          <cell r="U195">
            <v>1.6960439556070633E-3</v>
          </cell>
          <cell r="V195">
            <v>5.2910052910052907E-3</v>
          </cell>
          <cell r="W195">
            <v>8533</v>
          </cell>
          <cell r="X195">
            <v>1.6958773069635309E-3</v>
          </cell>
          <cell r="Y195">
            <v>5.2910052910052907E-3</v>
          </cell>
          <cell r="Z195">
            <v>8533</v>
          </cell>
          <cell r="AA195">
            <v>1.6958773069635309E-3</v>
          </cell>
          <cell r="AB195">
            <v>5.2910052910052907E-3</v>
          </cell>
          <cell r="AC195">
            <v>8534</v>
          </cell>
          <cell r="AD195">
            <v>1.6951674221159559E-3</v>
          </cell>
          <cell r="AF195">
            <v>5.263157894736842E-3</v>
          </cell>
          <cell r="AG195">
            <v>8526</v>
          </cell>
          <cell r="AH195">
            <v>1.7064224810654353E-3</v>
          </cell>
          <cell r="AJ195">
            <v>5.263157894736842E-3</v>
          </cell>
          <cell r="AK195">
            <v>8527</v>
          </cell>
          <cell r="AL195">
            <v>1.7049758020204573E-3</v>
          </cell>
          <cell r="AN195">
            <v>5.263157894736842E-3</v>
          </cell>
          <cell r="AP195">
            <v>1.7088450315836726E-3</v>
          </cell>
          <cell r="AR195">
            <v>5.263157894736842E-3</v>
          </cell>
          <cell r="AT195">
            <v>1.7087217550918986E-3</v>
          </cell>
          <cell r="AV195">
            <v>5.235602094240838E-3</v>
          </cell>
          <cell r="AX195">
            <v>1.7070511832850037E-3</v>
          </cell>
        </row>
      </sheetData>
      <sheetData sheetId="8">
        <row r="5">
          <cell r="A5">
            <v>4</v>
          </cell>
          <cell r="C5" t="str">
            <v>developing</v>
          </cell>
          <cell r="D5">
            <v>5.7471264367816091E-3</v>
          </cell>
          <cell r="F5">
            <v>1.5049931587430098E-4</v>
          </cell>
          <cell r="I5">
            <v>1.5032465545047636E-4</v>
          </cell>
          <cell r="J5">
            <v>5.6179775280898875E-3</v>
          </cell>
          <cell r="L5">
            <v>1.5013609983010915E-4</v>
          </cell>
          <cell r="M5">
            <v>5.4945054945054949E-3</v>
          </cell>
          <cell r="O5">
            <v>1.4973102335555103E-4</v>
          </cell>
          <cell r="P5">
            <v>5.434782608695652E-3</v>
          </cell>
          <cell r="R5">
            <v>3.4342356778354943E-4</v>
          </cell>
          <cell r="S5">
            <v>5.434782608695652E-3</v>
          </cell>
          <cell r="U5">
            <v>3.4342356778354943E-4</v>
          </cell>
          <cell r="V5">
            <v>5.434782608695652E-3</v>
          </cell>
          <cell r="X5">
            <v>3.4264737977806312E-4</v>
          </cell>
          <cell r="Y5">
            <v>5.434782608695652E-3</v>
          </cell>
          <cell r="AA5">
            <v>3.4264737977806312E-4</v>
          </cell>
          <cell r="AB5">
            <v>5.4644808743169399E-3</v>
          </cell>
          <cell r="AD5">
            <v>3.3905392238887288E-4</v>
          </cell>
          <cell r="AE5">
            <v>5.434782608695652E-3</v>
          </cell>
          <cell r="AG5">
            <v>3.4131286493794107E-4</v>
          </cell>
          <cell r="AI5">
            <v>5.4054054054054057E-3</v>
          </cell>
          <cell r="AK5">
            <v>3.7911277677943583E-4</v>
          </cell>
          <cell r="AM5">
            <v>5.3763440860215058E-3</v>
          </cell>
          <cell r="AO5">
            <v>3.7338520020577443E-4</v>
          </cell>
          <cell r="AQ5">
            <v>5.3763440860215058E-3</v>
          </cell>
          <cell r="AS5">
            <v>3.7055924558902829E-4</v>
          </cell>
          <cell r="AU5">
            <v>5.3763440860215058E-3</v>
          </cell>
          <cell r="AW5">
            <v>3.6864175343150437E-4</v>
          </cell>
          <cell r="AY5">
            <v>5.3763440860215058E-3</v>
          </cell>
          <cell r="BA5">
            <v>3.6632708240541881E-4</v>
          </cell>
        </row>
        <row r="6">
          <cell r="A6">
            <v>8</v>
          </cell>
          <cell r="C6" t="str">
            <v>developed</v>
          </cell>
          <cell r="D6">
            <v>5.7471264367816091E-3</v>
          </cell>
          <cell r="F6">
            <v>6.4702198957594214E-4</v>
          </cell>
          <cell r="I6">
            <v>6.4627109490066287E-4</v>
          </cell>
          <cell r="J6">
            <v>5.6179775280898875E-3</v>
          </cell>
          <cell r="L6">
            <v>6.4546046242750529E-4</v>
          </cell>
          <cell r="M6">
            <v>5.4945054945054949E-3</v>
          </cell>
          <cell r="O6">
            <v>6.4371897021555464E-4</v>
          </cell>
          <cell r="P6">
            <v>5.434782608695652E-3</v>
          </cell>
          <cell r="R6">
            <v>7.8275489885788611E-4</v>
          </cell>
          <cell r="S6">
            <v>5.434782608695652E-3</v>
          </cell>
          <cell r="U6">
            <v>7.8275489885788611E-4</v>
          </cell>
          <cell r="V6">
            <v>5.434782608695652E-3</v>
          </cell>
          <cell r="X6">
            <v>7.8098575713109555E-4</v>
          </cell>
          <cell r="Y6">
            <v>5.434782608695652E-3</v>
          </cell>
          <cell r="AA6">
            <v>7.8098575713109555E-4</v>
          </cell>
          <cell r="AB6">
            <v>5.4644808743169399E-3</v>
          </cell>
          <cell r="AD6">
            <v>7.7319672560322121E-3</v>
          </cell>
          <cell r="AE6">
            <v>5.434782608695652E-3</v>
          </cell>
          <cell r="AG6">
            <v>7.8026798836258965E-4</v>
          </cell>
          <cell r="AI6">
            <v>5.4054054054054057E-3</v>
          </cell>
          <cell r="AK6">
            <v>7.5271267698270145E-4</v>
          </cell>
          <cell r="AM6">
            <v>5.3763440860215058E-3</v>
          </cell>
          <cell r="AO6">
            <v>7.2948646116033941E-4</v>
          </cell>
          <cell r="AQ6">
            <v>5.3763440860215058E-3</v>
          </cell>
          <cell r="AS6">
            <v>7.6231121960599084E-4</v>
          </cell>
          <cell r="AU6">
            <v>5.3763440860215058E-3</v>
          </cell>
          <cell r="AW6">
            <v>7.498522260299882E-4</v>
          </cell>
          <cell r="AY6">
            <v>5.3763440860215058E-3</v>
          </cell>
          <cell r="BA6">
            <v>8.5889381337602116E-4</v>
          </cell>
        </row>
        <row r="7">
          <cell r="A7">
            <v>12</v>
          </cell>
          <cell r="C7" t="str">
            <v>developing</v>
          </cell>
          <cell r="D7">
            <v>5.7471264367816091E-3</v>
          </cell>
          <cell r="F7">
            <v>2.4475941371136316E-3</v>
          </cell>
          <cell r="I7">
            <v>2.4447536070630101E-3</v>
          </cell>
          <cell r="J7">
            <v>5.6179775280898875E-3</v>
          </cell>
          <cell r="L7">
            <v>2.4416870972370384E-3</v>
          </cell>
          <cell r="M7">
            <v>5.4945054945054949E-3</v>
          </cell>
          <cell r="O7">
            <v>2.4350992745718562E-3</v>
          </cell>
          <cell r="P7">
            <v>5.434782608695652E-3</v>
          </cell>
          <cell r="R7">
            <v>2.4360571875859942E-3</v>
          </cell>
          <cell r="S7">
            <v>5.434782608695652E-3</v>
          </cell>
          <cell r="U7">
            <v>2.4360571875859942E-3</v>
          </cell>
          <cell r="V7">
            <v>5.434782608695652E-3</v>
          </cell>
          <cell r="X7">
            <v>2.43055133840422E-3</v>
          </cell>
          <cell r="Y7">
            <v>5.434782608695652E-3</v>
          </cell>
          <cell r="AA7">
            <v>2.43055133840422E-3</v>
          </cell>
          <cell r="AB7">
            <v>5.4644808743169399E-3</v>
          </cell>
          <cell r="AD7">
            <v>2.4162168832010497E-3</v>
          </cell>
          <cell r="AE7">
            <v>5.434782608695652E-3</v>
          </cell>
          <cell r="AG7">
            <v>2.4321623158500842E-3</v>
          </cell>
          <cell r="AI7">
            <v>5.4054054054054057E-3</v>
          </cell>
          <cell r="AK7">
            <v>2.629323200089081E-3</v>
          </cell>
          <cell r="AM7">
            <v>5.3763440860215058E-3</v>
          </cell>
          <cell r="AO7">
            <v>2.8229276057427496E-3</v>
          </cell>
          <cell r="AQ7">
            <v>5.3763440860215058E-3</v>
          </cell>
          <cell r="AS7">
            <v>3.0216567112396702E-3</v>
          </cell>
          <cell r="AU7">
            <v>5.3763440860215058E-3</v>
          </cell>
          <cell r="AW7">
            <v>3.0768956679163798E-3</v>
          </cell>
          <cell r="AY7">
            <v>5.3763440860215058E-3</v>
          </cell>
          <cell r="BA7">
            <v>3.1098856148405901E-3</v>
          </cell>
        </row>
        <row r="8">
          <cell r="A8">
            <v>24</v>
          </cell>
          <cell r="C8" t="str">
            <v>developing</v>
          </cell>
          <cell r="D8">
            <v>5.7471264367816091E-3</v>
          </cell>
          <cell r="F8">
            <v>7.2164630409533241E-4</v>
          </cell>
          <cell r="I8">
            <v>7.2080880494397386E-4</v>
          </cell>
          <cell r="J8">
            <v>5.6179775280898875E-3</v>
          </cell>
          <cell r="L8">
            <v>7.1990467813273947E-4</v>
          </cell>
          <cell r="M8">
            <v>5.4945054945054949E-3</v>
          </cell>
          <cell r="O8">
            <v>7.179623308267558E-4</v>
          </cell>
          <cell r="P8">
            <v>5.434782608695652E-3</v>
          </cell>
          <cell r="R8">
            <v>8.4878370512346654E-4</v>
          </cell>
          <cell r="S8">
            <v>5.434782608695652E-3</v>
          </cell>
          <cell r="U8">
            <v>8.4878370512346654E-4</v>
          </cell>
          <cell r="V8">
            <v>5.434782608695652E-3</v>
          </cell>
          <cell r="X8">
            <v>8.4686532853847825E-4</v>
          </cell>
          <cell r="Y8">
            <v>5.434782608695652E-3</v>
          </cell>
          <cell r="AA8">
            <v>8.4686532853847825E-4</v>
          </cell>
          <cell r="AB8">
            <v>5.4644808743169399E-3</v>
          </cell>
          <cell r="AD8">
            <v>8.4067797603115777E-4</v>
          </cell>
          <cell r="AE8">
            <v>5.434782608695652E-3</v>
          </cell>
          <cell r="AG8">
            <v>8.4624901946870625E-4</v>
          </cell>
          <cell r="AI8">
            <v>5.4054054054054057E-3</v>
          </cell>
          <cell r="AK8">
            <v>8.1490339207751343E-4</v>
          </cell>
          <cell r="AM8">
            <v>5.3763440860215058E-3</v>
          </cell>
          <cell r="AO8">
            <v>7.8876429301436154E-4</v>
          </cell>
          <cell r="AQ8">
            <v>5.3763440860215058E-3</v>
          </cell>
          <cell r="AS8">
            <v>9.2336759560762943E-4</v>
          </cell>
          <cell r="AU8">
            <v>5.3763440860215058E-3</v>
          </cell>
          <cell r="AW8">
            <v>9.065747986849134E-4</v>
          </cell>
          <cell r="AY8">
            <v>5.3763440860215058E-3</v>
          </cell>
          <cell r="BA8">
            <v>8.8658864434825217E-4</v>
          </cell>
        </row>
        <row r="9">
          <cell r="A9">
            <v>28</v>
          </cell>
          <cell r="C9" t="str">
            <v>developing</v>
          </cell>
          <cell r="D9">
            <v>5.7471264367816091E-3</v>
          </cell>
          <cell r="F9">
            <v>1.0964354591396442E-4</v>
          </cell>
          <cell r="I9">
            <v>1.0951630023123347E-4</v>
          </cell>
          <cell r="J9">
            <v>5.6179775280898875E-3</v>
          </cell>
          <cell r="L9">
            <v>1.0937893145517647E-4</v>
          </cell>
          <cell r="M9">
            <v>5.4945054945054949E-3</v>
          </cell>
          <cell r="O9">
            <v>1.0908382033936267E-4</v>
          </cell>
          <cell r="P9">
            <v>5.434782608695652E-3</v>
          </cell>
          <cell r="R9">
            <v>3.0727371854317586E-4</v>
          </cell>
          <cell r="S9">
            <v>5.434782608695652E-3</v>
          </cell>
          <cell r="U9">
            <v>3.0727371854317586E-4</v>
          </cell>
          <cell r="V9">
            <v>5.434782608695652E-3</v>
          </cell>
          <cell r="X9">
            <v>3.0657923453826703E-4</v>
          </cell>
          <cell r="Y9">
            <v>5.434782608695652E-3</v>
          </cell>
          <cell r="AA9">
            <v>3.0657923453826703E-4</v>
          </cell>
          <cell r="AB9">
            <v>5.4644808743169399E-3</v>
          </cell>
          <cell r="AD9">
            <v>3.0317132585095763E-4</v>
          </cell>
          <cell r="AE9">
            <v>5.434782608695652E-3</v>
          </cell>
          <cell r="AG9">
            <v>3.0520456439854981E-4</v>
          </cell>
          <cell r="AI9">
            <v>5.4054054054054057E-3</v>
          </cell>
          <cell r="AK9">
            <v>3.0493952830005578E-4</v>
          </cell>
          <cell r="AM9">
            <v>5.3763440860215058E-3</v>
          </cell>
          <cell r="AO9">
            <v>3.0268607181138028E-4</v>
          </cell>
          <cell r="AQ9">
            <v>5.3763440860215058E-3</v>
          </cell>
          <cell r="AS9">
            <v>3.0250843320110519E-4</v>
          </cell>
          <cell r="AU9">
            <v>5.3763440860215058E-3</v>
          </cell>
          <cell r="AW9">
            <v>3.0242209387214335E-4</v>
          </cell>
          <cell r="AY9">
            <v>5.3763440860215058E-3</v>
          </cell>
          <cell r="BA9">
            <v>3.0228278578213469E-4</v>
          </cell>
        </row>
        <row r="10">
          <cell r="A10">
            <v>32</v>
          </cell>
          <cell r="C10" t="str">
            <v>developing</v>
          </cell>
          <cell r="D10">
            <v>5.7471264367816091E-3</v>
          </cell>
          <cell r="F10">
            <v>1.6000036686813841E-2</v>
          </cell>
          <cell r="I10">
            <v>1.5981468009789009E-2</v>
          </cell>
          <cell r="J10">
            <v>5.6179775280898875E-3</v>
          </cell>
          <cell r="L10">
            <v>1.5961422092464705E-2</v>
          </cell>
          <cell r="M10">
            <v>5.4945054945054949E-3</v>
          </cell>
          <cell r="O10">
            <v>1.5918357189370343E-2</v>
          </cell>
          <cell r="P10">
            <v>5.434782608695652E-3</v>
          </cell>
          <cell r="R10">
            <v>1.5944665647093369E-2</v>
          </cell>
          <cell r="S10">
            <v>5.434782608695652E-3</v>
          </cell>
          <cell r="U10">
            <v>1.5944665647093369E-2</v>
          </cell>
          <cell r="V10">
            <v>5.434782608695652E-3</v>
          </cell>
          <cell r="X10">
            <v>1.5908628346838646E-2</v>
          </cell>
          <cell r="Y10">
            <v>5.434782608695652E-3</v>
          </cell>
          <cell r="AA10">
            <v>1.5908628346838646E-2</v>
          </cell>
          <cell r="AB10">
            <v>5.4644808743169399E-3</v>
          </cell>
          <cell r="AD10">
            <v>1.5824957371109165E-2</v>
          </cell>
          <cell r="AE10">
            <v>5.434782608695652E-3</v>
          </cell>
          <cell r="AG10">
            <v>1.5928981015057984E-2</v>
          </cell>
          <cell r="AI10">
            <v>5.4054054054054057E-3</v>
          </cell>
          <cell r="AK10">
            <v>1.5031199692153682E-2</v>
          </cell>
          <cell r="AM10">
            <v>5.3763440860215058E-3</v>
          </cell>
          <cell r="AO10">
            <v>1.433919895803034E-2</v>
          </cell>
          <cell r="AQ10">
            <v>5.3763440860215058E-3</v>
          </cell>
          <cell r="AS10">
            <v>1.3813228108162335E-2</v>
          </cell>
          <cell r="AU10">
            <v>5.3763440860215058E-3</v>
          </cell>
          <cell r="AW10">
            <v>1.3449587070798578E-2</v>
          </cell>
          <cell r="AY10">
            <v>5.3763440860215058E-3</v>
          </cell>
          <cell r="BA10">
            <v>1.3017554038162061E-2</v>
          </cell>
        </row>
        <row r="11">
          <cell r="A11">
            <v>51</v>
          </cell>
          <cell r="C11" t="str">
            <v>developing</v>
          </cell>
          <cell r="D11">
            <v>5.7471264367816091E-3</v>
          </cell>
          <cell r="F11">
            <v>5.1778434990548976E-4</v>
          </cell>
          <cell r="I11">
            <v>5.1718344063571091E-4</v>
          </cell>
          <cell r="J11">
            <v>5.6179775280898875E-3</v>
          </cell>
          <cell r="L11">
            <v>5.1653472573128965E-4</v>
          </cell>
          <cell r="M11">
            <v>5.4945054945054949E-3</v>
          </cell>
          <cell r="O11">
            <v>5.1514108312353019E-4</v>
          </cell>
          <cell r="P11">
            <v>5.434782608695652E-3</v>
          </cell>
          <cell r="R11">
            <v>6.6840333493425527E-4</v>
          </cell>
          <cell r="S11">
            <v>5.434782608695652E-3</v>
          </cell>
          <cell r="U11">
            <v>6.6840333493425527E-4</v>
          </cell>
          <cell r="V11">
            <v>5.434782608695652E-3</v>
          </cell>
          <cell r="X11">
            <v>6.6689264463786293E-4</v>
          </cell>
          <cell r="Y11">
            <v>5.434782608695652E-3</v>
          </cell>
          <cell r="AA11">
            <v>6.6689264463786293E-4</v>
          </cell>
          <cell r="AB11">
            <v>5.4644808743169399E-3</v>
          </cell>
          <cell r="AD11">
            <v>6.6163114228584585E-4</v>
          </cell>
          <cell r="AE11">
            <v>5.434782608695652E-3</v>
          </cell>
          <cell r="AG11">
            <v>6.6604588103383235E-4</v>
          </cell>
          <cell r="AI11">
            <v>5.4054054054054057E-3</v>
          </cell>
          <cell r="AK11">
            <v>6.4505212037534578E-4</v>
          </cell>
          <cell r="AM11">
            <v>5.3763440860215058E-3</v>
          </cell>
          <cell r="AO11">
            <v>6.2686850022916423E-4</v>
          </cell>
          <cell r="AQ11">
            <v>5.3763440860215058E-3</v>
          </cell>
          <cell r="AS11">
            <v>6.8247273578477886E-4</v>
          </cell>
          <cell r="AU11">
            <v>5.3763440860215058E-3</v>
          </cell>
          <cell r="AW11">
            <v>7.2504019142850774E-4</v>
          </cell>
          <cell r="AY11">
            <v>5.3763440860215058E-3</v>
          </cell>
          <cell r="BA11">
            <v>7.6243397595569394E-4</v>
          </cell>
        </row>
        <row r="12">
          <cell r="A12">
            <v>36</v>
          </cell>
          <cell r="C12" t="str">
            <v>developed</v>
          </cell>
          <cell r="D12">
            <v>5.7471264367816091E-3</v>
          </cell>
          <cell r="F12">
            <v>1.9835476315743394E-2</v>
          </cell>
          <cell r="I12">
            <v>1.9812456458942421E-2</v>
          </cell>
          <cell r="J12">
            <v>5.6179775280898875E-3</v>
          </cell>
          <cell r="L12">
            <v>1.9787605246029814E-2</v>
          </cell>
          <cell r="M12">
            <v>5.4945054945054949E-3</v>
          </cell>
          <cell r="O12">
            <v>1.9734217064359454E-2</v>
          </cell>
          <cell r="P12">
            <v>5.434782608695652E-3</v>
          </cell>
          <cell r="R12">
            <v>1.7761011133415813E-2</v>
          </cell>
          <cell r="S12">
            <v>5.434782608695652E-3</v>
          </cell>
          <cell r="U12">
            <v>1.7761011133415813E-2</v>
          </cell>
          <cell r="V12">
            <v>5.434782608695652E-3</v>
          </cell>
          <cell r="X12">
            <v>1.7720868623989219E-2</v>
          </cell>
          <cell r="Y12">
            <v>5.434782608695652E-3</v>
          </cell>
          <cell r="AA12">
            <v>1.7720868623989219E-2</v>
          </cell>
          <cell r="AB12">
            <v>5.4644808743169399E-3</v>
          </cell>
          <cell r="AD12">
            <v>1.7627874772667276E-2</v>
          </cell>
          <cell r="AE12">
            <v>5.434782608695652E-3</v>
          </cell>
          <cell r="AG12">
            <v>1.774377356586241E-2</v>
          </cell>
          <cell r="AI12">
            <v>5.4054054054054057E-3</v>
          </cell>
          <cell r="AK12">
            <v>1.8607461956367723E-2</v>
          </cell>
          <cell r="AM12">
            <v>5.3763440860215058E-3</v>
          </cell>
          <cell r="AO12">
            <v>1.8637080615853681E-2</v>
          </cell>
          <cell r="AQ12">
            <v>5.3763440860215058E-3</v>
          </cell>
          <cell r="AS12">
            <v>1.8805933963959822E-2</v>
          </cell>
          <cell r="AU12">
            <v>5.3763440860215058E-3</v>
          </cell>
          <cell r="AW12">
            <v>1.9140654299047006E-2</v>
          </cell>
          <cell r="AY12">
            <v>5.3763440860215058E-3</v>
          </cell>
          <cell r="BA12">
            <v>1.8521665658401725E-2</v>
          </cell>
        </row>
        <row r="13">
          <cell r="A13">
            <v>40</v>
          </cell>
          <cell r="C13" t="str">
            <v>developed</v>
          </cell>
          <cell r="D13">
            <v>5.7471264367816091E-3</v>
          </cell>
          <cell r="F13">
            <v>8.3341601762968159E-3</v>
          </cell>
          <cell r="I13">
            <v>8.3244880529375984E-3</v>
          </cell>
          <cell r="J13">
            <v>5.6179775280898875E-3</v>
          </cell>
          <cell r="L13">
            <v>8.3140464590130535E-3</v>
          </cell>
          <cell r="M13">
            <v>5.4945054945054949E-3</v>
          </cell>
          <cell r="O13">
            <v>8.2916146479247114E-3</v>
          </cell>
          <cell r="P13">
            <v>5.434782608695652E-3</v>
          </cell>
          <cell r="R13">
            <v>7.5844596962379813E-3</v>
          </cell>
          <cell r="S13">
            <v>5.434782608695652E-3</v>
          </cell>
          <cell r="U13">
            <v>7.5844596962379813E-3</v>
          </cell>
          <cell r="V13">
            <v>5.434782608695652E-3</v>
          </cell>
          <cell r="X13">
            <v>7.5673176966882449E-3</v>
          </cell>
          <cell r="Y13">
            <v>5.434782608695652E-3</v>
          </cell>
          <cell r="AA13">
            <v>7.5673176966882449E-3</v>
          </cell>
          <cell r="AB13">
            <v>5.4644808743169399E-3</v>
          </cell>
          <cell r="AD13">
            <v>7.5265576982998603E-3</v>
          </cell>
          <cell r="AE13">
            <v>5.434782608695652E-3</v>
          </cell>
          <cell r="AG13">
            <v>7.5760725035339729E-3</v>
          </cell>
          <cell r="AI13">
            <v>5.4054054054054057E-3</v>
          </cell>
          <cell r="AK13">
            <v>7.6444918116469682E-3</v>
          </cell>
          <cell r="AM13">
            <v>5.3763440860215058E-3</v>
          </cell>
          <cell r="AO13">
            <v>7.7620520951825669E-3</v>
          </cell>
          <cell r="AQ13">
            <v>5.3763440860215058E-3</v>
          </cell>
          <cell r="AS13">
            <v>7.9286720477526086E-3</v>
          </cell>
          <cell r="AU13">
            <v>5.3763440860215058E-3</v>
          </cell>
          <cell r="AW13">
            <v>8.1575461695018274E-3</v>
          </cell>
          <cell r="AY13">
            <v>5.3763440860215058E-3</v>
          </cell>
          <cell r="BA13">
            <v>7.8993604461007842E-3</v>
          </cell>
        </row>
        <row r="14">
          <cell r="A14">
            <v>31</v>
          </cell>
          <cell r="C14" t="str">
            <v>developing</v>
          </cell>
          <cell r="D14">
            <v>5.7471264367816091E-3</v>
          </cell>
          <cell r="F14">
            <v>1.091015816185722E-3</v>
          </cell>
          <cell r="I14">
            <v>1.0897496490689658E-3</v>
          </cell>
          <cell r="J14">
            <v>5.6179775280898875E-3</v>
          </cell>
          <cell r="L14">
            <v>1.088382751399988E-3</v>
          </cell>
          <cell r="M14">
            <v>5.4945054945054949E-3</v>
          </cell>
          <cell r="O14">
            <v>1.0854462274833159E-3</v>
          </cell>
          <cell r="P14">
            <v>5.434782608695652E-3</v>
          </cell>
          <cell r="R14">
            <v>1.1756078523374566E-3</v>
          </cell>
          <cell r="S14">
            <v>5.434782608695652E-3</v>
          </cell>
          <cell r="U14">
            <v>1.1756078523374566E-3</v>
          </cell>
          <cell r="V14">
            <v>5.434782608695652E-3</v>
          </cell>
          <cell r="X14">
            <v>1.1729508048901045E-3</v>
          </cell>
          <cell r="Y14">
            <v>5.434782608695652E-3</v>
          </cell>
          <cell r="AA14">
            <v>1.1729508048901045E-3</v>
          </cell>
          <cell r="AB14">
            <v>5.4644808743169399E-3</v>
          </cell>
          <cell r="AD14">
            <v>1.165085940649453E-3</v>
          </cell>
          <cell r="AE14">
            <v>5.434782608695652E-3</v>
          </cell>
          <cell r="AG14">
            <v>1.172770532378463E-3</v>
          </cell>
          <cell r="AI14">
            <v>5.4054054054054057E-3</v>
          </cell>
          <cell r="AK14">
            <v>1.1226677001108134E-3</v>
          </cell>
          <cell r="AM14">
            <v>5.3763440860215058E-3</v>
          </cell>
          <cell r="AO14">
            <v>1.1323151558694303E-3</v>
          </cell>
          <cell r="AQ14">
            <v>5.3763440860215058E-3</v>
          </cell>
          <cell r="AS14">
            <v>1.1494233655055949E-3</v>
          </cell>
          <cell r="AU14">
            <v>5.3763440860215058E-3</v>
          </cell>
          <cell r="AW14">
            <v>1.1735685611834674E-3</v>
          </cell>
          <cell r="AY14">
            <v>5.3763440860215058E-3</v>
          </cell>
          <cell r="BA14">
            <v>1.2358424928872673E-3</v>
          </cell>
        </row>
        <row r="15">
          <cell r="A15">
            <v>44</v>
          </cell>
          <cell r="C15" t="str">
            <v>developing</v>
          </cell>
          <cell r="D15">
            <v>5.7471264367816091E-3</v>
          </cell>
          <cell r="F15">
            <v>2.438839329264988E-4</v>
          </cell>
          <cell r="I15">
            <v>2.4360089595160296E-4</v>
          </cell>
          <cell r="J15">
            <v>5.6179775280898875E-3</v>
          </cell>
          <cell r="L15">
            <v>2.4329534182995527E-4</v>
          </cell>
          <cell r="M15">
            <v>5.4945054945054949E-3</v>
          </cell>
          <cell r="O15">
            <v>2.426389159639816E-4</v>
          </cell>
          <cell r="P15">
            <v>5.434782608695652E-3</v>
          </cell>
          <cell r="R15">
            <v>4.260517946186892E-4</v>
          </cell>
          <cell r="S15">
            <v>5.434782608695652E-3</v>
          </cell>
          <cell r="U15">
            <v>4.260517946186892E-4</v>
          </cell>
          <cell r="V15">
            <v>5.434782608695652E-3</v>
          </cell>
          <cell r="X15">
            <v>4.2508885461188284E-4</v>
          </cell>
          <cell r="Y15">
            <v>5.434782608695652E-3</v>
          </cell>
          <cell r="AA15">
            <v>4.2508885461188284E-4</v>
          </cell>
          <cell r="AB15">
            <v>5.4644808743169399E-3</v>
          </cell>
          <cell r="AD15">
            <v>4.2107128590410781E-4</v>
          </cell>
          <cell r="AE15">
            <v>5.434782608695652E-3</v>
          </cell>
          <cell r="AG15">
            <v>4.2387374488610756E-4</v>
          </cell>
          <cell r="AI15">
            <v>5.4054054054054057E-3</v>
          </cell>
          <cell r="AK15">
            <v>4.1679169354383837E-4</v>
          </cell>
          <cell r="AM15">
            <v>5.3763440860215058E-3</v>
          </cell>
          <cell r="AO15">
            <v>4.0929931518253362E-4</v>
          </cell>
          <cell r="AQ15">
            <v>5.3763440860215058E-3</v>
          </cell>
          <cell r="AS15">
            <v>5.0724607391120793E-4</v>
          </cell>
          <cell r="AU15">
            <v>5.3763440860215058E-3</v>
          </cell>
          <cell r="AW15">
            <v>5.0165052908206372E-4</v>
          </cell>
          <cell r="AY15">
            <v>5.3763440860215058E-3</v>
          </cell>
          <cell r="BA15">
            <v>4.9496642513154846E-4</v>
          </cell>
        </row>
        <row r="16">
          <cell r="A16">
            <v>48</v>
          </cell>
          <cell r="C16" t="str">
            <v>developing</v>
          </cell>
          <cell r="D16">
            <v>5.7471264367816091E-3</v>
          </cell>
          <cell r="F16">
            <v>8.3212364123297713E-4</v>
          </cell>
          <cell r="I16">
            <v>8.3115792875111021E-4</v>
          </cell>
          <cell r="J16">
            <v>5.6179775280898875E-3</v>
          </cell>
          <cell r="L16">
            <v>8.3011538853434313E-4</v>
          </cell>
          <cell r="M16">
            <v>5.4945054945054949E-3</v>
          </cell>
          <cell r="O16">
            <v>8.2787568592155095E-4</v>
          </cell>
          <cell r="P16">
            <v>5.434782608695652E-3</v>
          </cell>
          <cell r="R16">
            <v>9.4653584847753799E-4</v>
          </cell>
          <cell r="S16">
            <v>5.434782608695652E-3</v>
          </cell>
          <cell r="U16">
            <v>9.4653584847753799E-4</v>
          </cell>
          <cell r="V16">
            <v>5.434782608695652E-3</v>
          </cell>
          <cell r="X16">
            <v>9.443965376052739E-4</v>
          </cell>
          <cell r="Y16">
            <v>5.434782608695652E-3</v>
          </cell>
          <cell r="AA16">
            <v>9.443965376052739E-4</v>
          </cell>
          <cell r="AB16">
            <v>5.4644808743169399E-3</v>
          </cell>
          <cell r="AD16">
            <v>9.3770744626123486E-4</v>
          </cell>
          <cell r="AE16">
            <v>5.434782608695652E-3</v>
          </cell>
          <cell r="AG16">
            <v>9.4393961570713976E-4</v>
          </cell>
          <cell r="AI16">
            <v>5.4054054054054057E-3</v>
          </cell>
          <cell r="AK16">
            <v>9.0698209918858657E-4</v>
          </cell>
          <cell r="AM16">
            <v>5.3763440860215058E-3</v>
          </cell>
          <cell r="AO16">
            <v>8.7653022574474889E-4</v>
          </cell>
          <cell r="AQ16">
            <v>5.3763440860215058E-3</v>
          </cell>
          <cell r="AS16">
            <v>8.5485698043330147E-4</v>
          </cell>
          <cell r="AU16">
            <v>5.3763440860215058E-3</v>
          </cell>
          <cell r="AW16">
            <v>8.3990770899339446E-4</v>
          </cell>
          <cell r="AY16">
            <v>5.3763440860215058E-3</v>
          </cell>
          <cell r="BA16">
            <v>8.2211161599102689E-4</v>
          </cell>
        </row>
        <row r="17">
          <cell r="A17">
            <v>50</v>
          </cell>
          <cell r="C17" t="str">
            <v>developing</v>
          </cell>
          <cell r="D17">
            <v>5.7471264367816091E-3</v>
          </cell>
          <cell r="F17">
            <v>3.8717095471596484E-3</v>
          </cell>
          <cell r="I17">
            <v>3.867216274705191E-3</v>
          </cell>
          <cell r="J17">
            <v>5.6179775280898875E-3</v>
          </cell>
          <cell r="L17">
            <v>3.8623655377346918E-3</v>
          </cell>
          <cell r="M17">
            <v>5.4945054945054949E-3</v>
          </cell>
          <cell r="O17">
            <v>3.8519446368504226E-3</v>
          </cell>
          <cell r="P17">
            <v>5.434782608695652E-3</v>
          </cell>
          <cell r="R17">
            <v>3.8554920842896446E-3</v>
          </cell>
          <cell r="S17">
            <v>5.434782608695652E-3</v>
          </cell>
          <cell r="U17">
            <v>3.8554920842896446E-3</v>
          </cell>
          <cell r="V17">
            <v>5.434782608695652E-3</v>
          </cell>
          <cell r="X17">
            <v>3.8467781025137656E-3</v>
          </cell>
          <cell r="Y17">
            <v>5.434782608695652E-3</v>
          </cell>
          <cell r="AA17">
            <v>3.8467781025137656E-3</v>
          </cell>
          <cell r="AB17">
            <v>5.4644808743169399E-3</v>
          </cell>
          <cell r="AD17">
            <v>3.8251580207306207E-3</v>
          </cell>
          <cell r="AE17">
            <v>5.434782608695652E-3</v>
          </cell>
          <cell r="AG17">
            <v>3.8503436137419201E-3</v>
          </cell>
          <cell r="AI17">
            <v>5.4054054054054057E-3</v>
          </cell>
          <cell r="AK17">
            <v>3.6464261479107517E-3</v>
          </cell>
          <cell r="AM17">
            <v>5.3763440860215058E-3</v>
          </cell>
          <cell r="AO17">
            <v>3.7157863771117563E-3</v>
          </cell>
          <cell r="AQ17">
            <v>5.3763440860215058E-3</v>
          </cell>
          <cell r="AS17">
            <v>3.7857653417379708E-3</v>
          </cell>
          <cell r="AU17">
            <v>5.3763440860215058E-3</v>
          </cell>
          <cell r="AW17">
            <v>3.8568477392006231E-3</v>
          </cell>
          <cell r="AY17">
            <v>5.3763440860215058E-3</v>
          </cell>
          <cell r="BA17">
            <v>4.0070565170461292E-3</v>
          </cell>
        </row>
        <row r="18">
          <cell r="A18">
            <v>52</v>
          </cell>
          <cell r="C18" t="str">
            <v>developing</v>
          </cell>
          <cell r="D18">
            <v>5.7471264367816091E-3</v>
          </cell>
          <cell r="F18">
            <v>2.5472321883434322E-4</v>
          </cell>
          <cell r="I18">
            <v>2.5442760243834085E-4</v>
          </cell>
          <cell r="J18">
            <v>5.6179775280898875E-3</v>
          </cell>
          <cell r="L18">
            <v>2.5410846813350886E-4</v>
          </cell>
          <cell r="M18">
            <v>5.4945054945054949E-3</v>
          </cell>
          <cell r="O18">
            <v>2.5342286778460302E-4</v>
          </cell>
          <cell r="P18">
            <v>5.434782608695652E-3</v>
          </cell>
          <cell r="R18">
            <v>4.3564257094776788E-4</v>
          </cell>
          <cell r="S18">
            <v>5.434782608695652E-3</v>
          </cell>
          <cell r="U18">
            <v>4.3564257094776788E-4</v>
          </cell>
          <cell r="V18">
            <v>5.434782608695652E-3</v>
          </cell>
          <cell r="X18">
            <v>4.3465795436937977E-4</v>
          </cell>
          <cell r="Y18">
            <v>5.434782608695652E-3</v>
          </cell>
          <cell r="AA18">
            <v>4.3465795436937977E-4</v>
          </cell>
          <cell r="AB18">
            <v>5.4644808743169399E-3</v>
          </cell>
          <cell r="AD18">
            <v>4.3059115845498326E-4</v>
          </cell>
          <cell r="AE18">
            <v>5.434782608695652E-3</v>
          </cell>
          <cell r="AG18">
            <v>4.3344461972787395E-4</v>
          </cell>
          <cell r="AI18">
            <v>5.4054054054054057E-3</v>
          </cell>
          <cell r="AK18">
            <v>4.2581276430484405E-4</v>
          </cell>
          <cell r="AM18">
            <v>5.3763440860215058E-3</v>
          </cell>
          <cell r="AO18">
            <v>4.1789785782509506E-4</v>
          </cell>
          <cell r="AQ18">
            <v>5.3763440860215058E-3</v>
          </cell>
          <cell r="AS18">
            <v>4.134045052313017E-4</v>
          </cell>
          <cell r="AU18">
            <v>5.3763440860215058E-3</v>
          </cell>
          <cell r="AW18">
            <v>4.1033410665530356E-4</v>
          </cell>
          <cell r="AY18">
            <v>5.3763440860215058E-3</v>
          </cell>
          <cell r="BA18">
            <v>4.8462020276550199E-4</v>
          </cell>
        </row>
        <row r="19">
          <cell r="A19">
            <v>112</v>
          </cell>
          <cell r="C19" t="str">
            <v>developed</v>
          </cell>
          <cell r="D19">
            <v>5.7471264367816091E-3</v>
          </cell>
          <cell r="F19">
            <v>2.2562390512789942E-3</v>
          </cell>
          <cell r="I19">
            <v>2.2536205963932911E-3</v>
          </cell>
          <cell r="J19">
            <v>5.6179775280898875E-3</v>
          </cell>
          <cell r="L19">
            <v>2.2507938290319963E-3</v>
          </cell>
          <cell r="M19">
            <v>5.4945054945054949E-3</v>
          </cell>
          <cell r="O19">
            <v>2.2447210482001169E-3</v>
          </cell>
          <cell r="P19">
            <v>5.434782608695652E-3</v>
          </cell>
          <cell r="R19">
            <v>2.2453482890423906E-3</v>
          </cell>
          <cell r="S19">
            <v>5.434782608695652E-3</v>
          </cell>
          <cell r="U19">
            <v>2.2453482890423906E-3</v>
          </cell>
          <cell r="V19">
            <v>5.434782608695652E-3</v>
          </cell>
          <cell r="X19">
            <v>2.2402734701493774E-3</v>
          </cell>
          <cell r="Y19">
            <v>5.434782608695652E-3</v>
          </cell>
          <cell r="AA19">
            <v>2.2402734701493774E-3</v>
          </cell>
          <cell r="AB19">
            <v>5.4644808743169399E-3</v>
          </cell>
          <cell r="AD19">
            <v>2.2269178790163334E-3</v>
          </cell>
          <cell r="AE19">
            <v>5.434782608695652E-3</v>
          </cell>
          <cell r="AG19">
            <v>2.2416148985458266E-3</v>
          </cell>
          <cell r="AI19">
            <v>5.4054054054054057E-3</v>
          </cell>
          <cell r="AK19">
            <v>2.1301117236833269E-3</v>
          </cell>
          <cell r="AM19">
            <v>5.3763440860215058E-3</v>
          </cell>
          <cell r="AO19">
            <v>2.1413845338621464E-3</v>
          </cell>
          <cell r="AQ19">
            <v>5.3763440860215058E-3</v>
          </cell>
          <cell r="AS19">
            <v>2.0723311583268193E-3</v>
          </cell>
          <cell r="AU19">
            <v>5.3763440860215058E-3</v>
          </cell>
          <cell r="AW19">
            <v>2.0246213480142479E-3</v>
          </cell>
          <cell r="AY19">
            <v>5.3763440860215058E-3</v>
          </cell>
          <cell r="BA19">
            <v>1.9679065689700032E-3</v>
          </cell>
        </row>
        <row r="20">
          <cell r="A20">
            <v>56</v>
          </cell>
          <cell r="C20" t="str">
            <v>developed</v>
          </cell>
          <cell r="D20">
            <v>5.7471264367816091E-3</v>
          </cell>
          <cell r="F20">
            <v>2.120331081819099E-2</v>
          </cell>
          <cell r="I20">
            <v>2.1178703535211157E-2</v>
          </cell>
          <cell r="J20">
            <v>5.6179775280898875E-3</v>
          </cell>
          <cell r="L20">
            <v>2.1152138607643634E-2</v>
          </cell>
          <cell r="M20">
            <v>5.4945054945054949E-3</v>
          </cell>
          <cell r="O20">
            <v>2.1095068830646331E-2</v>
          </cell>
          <cell r="P20">
            <v>5.434782608695652E-3</v>
          </cell>
          <cell r="R20">
            <v>1.8971293330943016E-2</v>
          </cell>
          <cell r="S20">
            <v>5.434782608695652E-3</v>
          </cell>
          <cell r="U20">
            <v>1.8971293330943016E-2</v>
          </cell>
          <cell r="V20">
            <v>5.434782608695652E-3</v>
          </cell>
          <cell r="X20">
            <v>1.8928415404925656E-2</v>
          </cell>
          <cell r="Y20">
            <v>5.434782608695652E-3</v>
          </cell>
          <cell r="AA20">
            <v>1.8928415404925656E-2</v>
          </cell>
          <cell r="AB20">
            <v>5.4644808743169399E-3</v>
          </cell>
          <cell r="AD20">
            <v>1.8829209458798908E-2</v>
          </cell>
          <cell r="AE20">
            <v>5.434782608695652E-3</v>
          </cell>
          <cell r="AG20">
            <v>1.8952990763042347E-2</v>
          </cell>
          <cell r="AI20">
            <v>5.4054054054054057E-3</v>
          </cell>
          <cell r="AK20">
            <v>1.7881493564923964E-2</v>
          </cell>
          <cell r="AM20">
            <v>5.3763440860215058E-3</v>
          </cell>
          <cell r="AO20">
            <v>1.8006737956981055E-2</v>
          </cell>
          <cell r="AQ20">
            <v>5.3763440860215058E-3</v>
          </cell>
          <cell r="AS20">
            <v>1.9173650792323801E-2</v>
          </cell>
          <cell r="AU20">
            <v>5.3763440860215058E-3</v>
          </cell>
          <cell r="AW20">
            <v>1.9556276216355084E-2</v>
          </cell>
          <cell r="AY20">
            <v>5.3763440860215058E-3</v>
          </cell>
          <cell r="BA20">
            <v>1.9784966946769983E-2</v>
          </cell>
        </row>
        <row r="21">
          <cell r="A21">
            <v>84</v>
          </cell>
          <cell r="C21" t="str">
            <v>developing</v>
          </cell>
          <cell r="D21">
            <v>5.7471264367816091E-3</v>
          </cell>
          <cell r="F21">
            <v>1.4633035975589927E-4</v>
          </cell>
          <cell r="I21">
            <v>1.4616053757096178E-4</v>
          </cell>
          <cell r="J21">
            <v>5.6179775280898875E-3</v>
          </cell>
          <cell r="L21">
            <v>1.4597720509797315E-4</v>
          </cell>
          <cell r="M21">
            <v>5.4945054945054949E-3</v>
          </cell>
          <cell r="O21">
            <v>1.4558334957838896E-4</v>
          </cell>
          <cell r="P21">
            <v>5.434782608695652E-3</v>
          </cell>
          <cell r="R21">
            <v>3.3973480765698075E-4</v>
          </cell>
          <cell r="S21">
            <v>5.434782608695652E-3</v>
          </cell>
          <cell r="U21">
            <v>3.3973480765698075E-4</v>
          </cell>
          <cell r="V21">
            <v>5.434782608695652E-3</v>
          </cell>
          <cell r="X21">
            <v>3.3896695679441047E-4</v>
          </cell>
          <cell r="Y21">
            <v>5.434782608695652E-3</v>
          </cell>
          <cell r="AA21">
            <v>3.3896695679441047E-4</v>
          </cell>
          <cell r="AB21">
            <v>5.4644808743169399E-3</v>
          </cell>
          <cell r="AD21">
            <v>3.3539243294622846E-4</v>
          </cell>
          <cell r="AE21">
            <v>5.434782608695652E-3</v>
          </cell>
          <cell r="AG21">
            <v>3.3763919580675805E-4</v>
          </cell>
          <cell r="AI21">
            <v>5.4054054054054057E-3</v>
          </cell>
          <cell r="AK21">
            <v>3.3551093476790833E-4</v>
          </cell>
          <cell r="AM21">
            <v>5.3763440860215058E-3</v>
          </cell>
          <cell r="AO21">
            <v>3.3182557743339407E-4</v>
          </cell>
          <cell r="AQ21">
            <v>5.3763440860215058E-3</v>
          </cell>
          <cell r="AS21">
            <v>3.547169495847145E-4</v>
          </cell>
          <cell r="AU21">
            <v>5.3763440860215058E-3</v>
          </cell>
          <cell r="AW21">
            <v>3.5322575160533866E-4</v>
          </cell>
          <cell r="AY21">
            <v>5.3763440860215058E-3</v>
          </cell>
          <cell r="BA21">
            <v>3.6644510015103912E-4</v>
          </cell>
        </row>
        <row r="22">
          <cell r="A22">
            <v>204</v>
          </cell>
          <cell r="C22" t="str">
            <v>developing</v>
          </cell>
          <cell r="D22">
            <v>5.7471264367816091E-3</v>
          </cell>
          <cell r="F22">
            <v>1.5383448076902232E-4</v>
          </cell>
          <cell r="I22">
            <v>1.5365594975408803E-4</v>
          </cell>
          <cell r="J22">
            <v>5.6179775280898875E-3</v>
          </cell>
          <cell r="L22">
            <v>1.5346321561581793E-4</v>
          </cell>
          <cell r="M22">
            <v>5.4945054945054949E-3</v>
          </cell>
          <cell r="O22">
            <v>1.5304916237728069E-4</v>
          </cell>
          <cell r="P22">
            <v>5.434782608695652E-3</v>
          </cell>
          <cell r="R22">
            <v>3.4637457588480446E-4</v>
          </cell>
          <cell r="S22">
            <v>5.434782608695652E-3</v>
          </cell>
          <cell r="U22">
            <v>3.4637457588480446E-4</v>
          </cell>
          <cell r="V22">
            <v>5.434782608695652E-3</v>
          </cell>
          <cell r="X22">
            <v>3.4559171816498529E-4</v>
          </cell>
          <cell r="Y22">
            <v>5.434782608695652E-3</v>
          </cell>
          <cell r="AA22">
            <v>3.4559171816498529E-4</v>
          </cell>
          <cell r="AB22">
            <v>5.4644808743169399E-3</v>
          </cell>
          <cell r="AD22">
            <v>3.4198311394298842E-4</v>
          </cell>
          <cell r="AE22">
            <v>5.434782608695652E-3</v>
          </cell>
          <cell r="AG22">
            <v>3.4426146779323276E-4</v>
          </cell>
          <cell r="AI22">
            <v>5.4054054054054057E-3</v>
          </cell>
          <cell r="AK22">
            <v>3.4175278675910927E-4</v>
          </cell>
          <cell r="AM22">
            <v>5.3763440860215058E-3</v>
          </cell>
          <cell r="AO22">
            <v>3.3777507411031794E-4</v>
          </cell>
          <cell r="AQ22">
            <v>5.3763440860215058E-3</v>
          </cell>
          <cell r="AS22">
            <v>3.8138551119619788E-4</v>
          </cell>
          <cell r="AU22">
            <v>5.3763440860215058E-3</v>
          </cell>
          <cell r="AW22">
            <v>3.8405775525767014E-4</v>
          </cell>
          <cell r="AY22">
            <v>5.3763440860215058E-3</v>
          </cell>
          <cell r="BA22">
            <v>3.8123665760211704E-4</v>
          </cell>
        </row>
        <row r="23">
          <cell r="A23">
            <v>64</v>
          </cell>
          <cell r="C23" t="str">
            <v>developing</v>
          </cell>
          <cell r="D23">
            <v>0</v>
          </cell>
          <cell r="F23">
            <v>0</v>
          </cell>
          <cell r="I23">
            <v>0</v>
          </cell>
          <cell r="J23">
            <v>5.6179775280898875E-3</v>
          </cell>
          <cell r="L23">
            <v>4.034127890171908E-4</v>
          </cell>
          <cell r="M23">
            <v>5.4945054945054949E-3</v>
          </cell>
          <cell r="O23">
            <v>4.0232435638472161E-4</v>
          </cell>
          <cell r="P23">
            <v>5.434782608695652E-3</v>
          </cell>
          <cell r="R23">
            <v>5.6806905949158553E-4</v>
          </cell>
          <cell r="S23">
            <v>5.434782608695652E-3</v>
          </cell>
          <cell r="U23">
            <v>5.6806905949158553E-4</v>
          </cell>
          <cell r="V23">
            <v>5.434782608695652E-3</v>
          </cell>
          <cell r="X23">
            <v>5.6678513948251049E-4</v>
          </cell>
          <cell r="Y23">
            <v>5.434782608695652E-3</v>
          </cell>
          <cell r="AA23">
            <v>5.6678513948251049E-4</v>
          </cell>
          <cell r="AB23">
            <v>5.4644808743169399E-3</v>
          </cell>
          <cell r="AD23">
            <v>5.6203862944591775E-4</v>
          </cell>
          <cell r="AE23">
            <v>5.434782608695652E-3</v>
          </cell>
          <cell r="AG23">
            <v>5.6579338395391595E-4</v>
          </cell>
          <cell r="AI23">
            <v>5.4054054054054057E-3</v>
          </cell>
          <cell r="AK23">
            <v>5.505586822019832E-4</v>
          </cell>
          <cell r="AM23">
            <v>5.3763440860215058E-3</v>
          </cell>
          <cell r="AO23">
            <v>5.3680093739748519E-4</v>
          </cell>
          <cell r="AQ23">
            <v>5.3763440860215058E-3</v>
          </cell>
          <cell r="AS23">
            <v>5.2785359879280863E-4</v>
          </cell>
          <cell r="AU23">
            <v>5.3763440860215058E-3</v>
          </cell>
          <cell r="AW23">
            <v>5.2170353409604711E-4</v>
          </cell>
          <cell r="AY23">
            <v>5.3763440860215058E-3</v>
          </cell>
          <cell r="BA23">
            <v>5.1436067466181822E-4</v>
          </cell>
        </row>
        <row r="24">
          <cell r="A24">
            <v>68</v>
          </cell>
          <cell r="C24" t="str">
            <v>developing</v>
          </cell>
          <cell r="D24">
            <v>5.7471264367816091E-3</v>
          </cell>
          <cell r="F24">
            <v>8.9715935668004349E-4</v>
          </cell>
          <cell r="I24">
            <v>8.9611816767153768E-4</v>
          </cell>
          <cell r="J24">
            <v>5.6179775280898875E-3</v>
          </cell>
          <cell r="L24">
            <v>8.9499414635566454E-4</v>
          </cell>
          <cell r="M24">
            <v>5.4945054945054949E-3</v>
          </cell>
          <cell r="O24">
            <v>8.925793968452793E-4</v>
          </cell>
          <cell r="P24">
            <v>5.434782608695652E-3</v>
          </cell>
          <cell r="R24">
            <v>1.0040805064520104E-3</v>
          </cell>
          <cell r="S24">
            <v>5.434782608695652E-3</v>
          </cell>
          <cell r="U24">
            <v>1.0040805064520104E-3</v>
          </cell>
          <cell r="V24">
            <v>5.434782608695652E-3</v>
          </cell>
          <cell r="X24">
            <v>1.0018111361502554E-3</v>
          </cell>
          <cell r="Y24">
            <v>5.434782608695652E-3</v>
          </cell>
          <cell r="AA24">
            <v>1.0018111361502554E-3</v>
          </cell>
          <cell r="AB24">
            <v>5.4644808743169399E-3</v>
          </cell>
          <cell r="AD24">
            <v>9.948266815664878E-4</v>
          </cell>
          <cell r="AE24">
            <v>5.434782608695652E-3</v>
          </cell>
          <cell r="AG24">
            <v>1.0014132025094641E-3</v>
          </cell>
          <cell r="AI24">
            <v>5.4054054054054057E-3</v>
          </cell>
          <cell r="AK24">
            <v>9.6115408471806013E-4</v>
          </cell>
          <cell r="AM24">
            <v>5.3763440860215058E-3</v>
          </cell>
          <cell r="AO24">
            <v>9.2816490858316084E-4</v>
          </cell>
          <cell r="AQ24">
            <v>5.3763440860215058E-3</v>
          </cell>
          <cell r="AS24">
            <v>9.0455748161833859E-4</v>
          </cell>
          <cell r="AU24">
            <v>5.3763440860215058E-3</v>
          </cell>
          <cell r="AW24">
            <v>8.8827083873300149E-4</v>
          </cell>
          <cell r="AY24">
            <v>5.3763440860215058E-3</v>
          </cell>
          <cell r="BA24">
            <v>8.6888598250520676E-4</v>
          </cell>
        </row>
        <row r="25">
          <cell r="A25">
            <v>70</v>
          </cell>
          <cell r="C25" t="str">
            <v>developed</v>
          </cell>
          <cell r="D25">
            <v>5.7471264367816091E-3</v>
          </cell>
          <cell r="F25">
            <v>3.6269918230094693E-4</v>
          </cell>
          <cell r="I25">
            <v>3.6227825551776851E-4</v>
          </cell>
          <cell r="J25">
            <v>5.6179775280898875E-3</v>
          </cell>
          <cell r="L25">
            <v>3.6182384169583092E-4</v>
          </cell>
          <cell r="M25">
            <v>5.4945054945054949E-3</v>
          </cell>
          <cell r="O25">
            <v>3.6084761861310082E-4</v>
          </cell>
          <cell r="P25">
            <v>5.434782608695652E-3</v>
          </cell>
          <cell r="R25">
            <v>5.3118145822589823E-4</v>
          </cell>
          <cell r="S25">
            <v>5.434782608695652E-3</v>
          </cell>
          <cell r="U25">
            <v>5.3118145822589823E-4</v>
          </cell>
          <cell r="V25">
            <v>5.434782608695652E-3</v>
          </cell>
          <cell r="X25">
            <v>5.2998090964598375E-4</v>
          </cell>
          <cell r="Y25">
            <v>5.434782608695652E-3</v>
          </cell>
          <cell r="AA25">
            <v>5.2998090964598375E-4</v>
          </cell>
          <cell r="AB25">
            <v>5.4644808743169399E-3</v>
          </cell>
          <cell r="AD25">
            <v>5.2542373501947369E-4</v>
          </cell>
          <cell r="AE25">
            <v>5.434782608695652E-3</v>
          </cell>
          <cell r="AG25">
            <v>5.2891167938690716E-4</v>
          </cell>
          <cell r="AI25">
            <v>5.4054054054054057E-3</v>
          </cell>
          <cell r="AK25">
            <v>5.7019545744437438E-4</v>
          </cell>
          <cell r="AM25">
            <v>5.3763440860215058E-3</v>
          </cell>
          <cell r="AO25">
            <v>6.0736978484274957E-4</v>
          </cell>
          <cell r="AQ25">
            <v>5.3763440860215058E-3</v>
          </cell>
          <cell r="AS25">
            <v>5.9577901042080317E-4</v>
          </cell>
          <cell r="AU25">
            <v>5.3763440860215058E-3</v>
          </cell>
          <cell r="AW25">
            <v>5.8780116725572879E-4</v>
          </cell>
          <cell r="AY25">
            <v>5.3763440860215058E-3</v>
          </cell>
          <cell r="BA25">
            <v>5.7828695353948198E-4</v>
          </cell>
        </row>
        <row r="26">
          <cell r="A26">
            <v>72</v>
          </cell>
          <cell r="C26" t="str">
            <v>developing</v>
          </cell>
          <cell r="D26">
            <v>5.7471264367816091E-3</v>
          </cell>
          <cell r="F26">
            <v>1.513331070979813E-4</v>
          </cell>
          <cell r="I26">
            <v>1.5115747902637926E-4</v>
          </cell>
          <cell r="J26">
            <v>5.6179775280898875E-3</v>
          </cell>
          <cell r="L26">
            <v>1.5096787877653635E-4</v>
          </cell>
          <cell r="M26">
            <v>5.4945054945054949E-3</v>
          </cell>
          <cell r="O26">
            <v>1.5056055811098345E-4</v>
          </cell>
          <cell r="P26">
            <v>5.434782608695652E-3</v>
          </cell>
          <cell r="R26">
            <v>3.441613198088632E-4</v>
          </cell>
          <cell r="S26">
            <v>5.434782608695652E-3</v>
          </cell>
          <cell r="U26">
            <v>3.441613198088632E-4</v>
          </cell>
          <cell r="V26">
            <v>5.434782608695652E-3</v>
          </cell>
          <cell r="X26">
            <v>3.4338346437479367E-4</v>
          </cell>
          <cell r="Y26">
            <v>5.434782608695652E-3</v>
          </cell>
          <cell r="AA26">
            <v>3.4338346437479367E-4</v>
          </cell>
          <cell r="AB26">
            <v>5.4644808743169399E-3</v>
          </cell>
          <cell r="AD26">
            <v>3.3978622027740175E-4</v>
          </cell>
          <cell r="AE26">
            <v>5.434782608695652E-3</v>
          </cell>
          <cell r="AG26">
            <v>3.4208626896555856E-4</v>
          </cell>
          <cell r="AI26">
            <v>5.4054054054054057E-3</v>
          </cell>
          <cell r="AK26">
            <v>3.3970254340433525E-4</v>
          </cell>
          <cell r="AM26">
            <v>5.3763440860215058E-3</v>
          </cell>
          <cell r="AO26">
            <v>3.3582085987337212E-4</v>
          </cell>
          <cell r="AQ26">
            <v>5.3763440860215058E-3</v>
          </cell>
          <cell r="AS26">
            <v>3.8589993855362765E-4</v>
          </cell>
          <cell r="AU26">
            <v>5.3763440860215058E-3</v>
          </cell>
          <cell r="AW26">
            <v>3.835696496589525E-4</v>
          </cell>
          <cell r="AY26">
            <v>5.3763440860215058E-3</v>
          </cell>
          <cell r="BA26">
            <v>3.807645866196358E-4</v>
          </cell>
        </row>
        <row r="27">
          <cell r="A27">
            <v>76</v>
          </cell>
          <cell r="C27" t="str">
            <v>developing</v>
          </cell>
          <cell r="D27">
            <v>5.7471264367816091E-3</v>
          </cell>
          <cell r="F27">
            <v>1.6562845762798071E-2</v>
          </cell>
          <cell r="I27">
            <v>1.6543623923523477E-2</v>
          </cell>
          <cell r="J27">
            <v>5.6179775280898875E-3</v>
          </cell>
          <cell r="L27">
            <v>1.6522872881303066E-2</v>
          </cell>
          <cell r="M27">
            <v>5.4945054945054949E-3</v>
          </cell>
          <cell r="O27">
            <v>1.6478293149287223E-2</v>
          </cell>
          <cell r="P27">
            <v>5.434782608695652E-3</v>
          </cell>
          <cell r="R27">
            <v>2.0806451493910964E-2</v>
          </cell>
          <cell r="S27">
            <v>5.434782608695652E-3</v>
          </cell>
          <cell r="U27">
            <v>2.0806451493910964E-2</v>
          </cell>
          <cell r="V27">
            <v>5.434782608695652E-3</v>
          </cell>
          <cell r="X27">
            <v>2.0759425839292859E-2</v>
          </cell>
          <cell r="Y27">
            <v>5.434782608695652E-3</v>
          </cell>
          <cell r="AA27">
            <v>2.0759425839292859E-2</v>
          </cell>
          <cell r="AB27">
            <v>5.4644808743169399E-3</v>
          </cell>
          <cell r="AD27">
            <v>2.0650800456514504E-2</v>
          </cell>
          <cell r="AE27">
            <v>5.434782608695652E-3</v>
          </cell>
          <cell r="AG27">
            <v>2.0786538361516498E-2</v>
          </cell>
          <cell r="AI27">
            <v>5.4054054054054057E-3</v>
          </cell>
          <cell r="AK27">
            <v>1.9609712030108143E-2</v>
          </cell>
          <cell r="AM27">
            <v>5.3763440860215058E-3</v>
          </cell>
          <cell r="AO27">
            <v>1.8703263338011578E-2</v>
          </cell>
          <cell r="AQ27">
            <v>5.3763440860215058E-3</v>
          </cell>
          <cell r="AS27">
            <v>1.8013819163744133E-2</v>
          </cell>
          <cell r="AU27">
            <v>5.3763440860215058E-3</v>
          </cell>
          <cell r="AW27">
            <v>1.7537146056326409E-2</v>
          </cell>
          <cell r="AY27">
            <v>5.3763440860215058E-3</v>
          </cell>
          <cell r="BA27">
            <v>1.9048654231844916E-2</v>
          </cell>
        </row>
        <row r="28">
          <cell r="A28">
            <v>96</v>
          </cell>
          <cell r="C28" t="str">
            <v>developing</v>
          </cell>
          <cell r="J28">
            <v>0</v>
          </cell>
          <cell r="M28">
            <v>0</v>
          </cell>
          <cell r="P28">
            <v>0</v>
          </cell>
          <cell r="AM28">
            <v>5.3763440860215058E-3</v>
          </cell>
          <cell r="AO28">
            <v>4.0708453904732836E-4</v>
          </cell>
          <cell r="AQ28">
            <v>5.3763440860215058E-3</v>
          </cell>
          <cell r="AS28">
            <v>4.0299624215722746E-4</v>
          </cell>
          <cell r="AU28">
            <v>5.3763440860215058E-3</v>
          </cell>
          <cell r="AW28">
            <v>4.0020591548191233E-4</v>
          </cell>
          <cell r="AY28">
            <v>5.3763440860215058E-3</v>
          </cell>
          <cell r="BA28">
            <v>3.9685433927253702E-4</v>
          </cell>
        </row>
        <row r="29">
          <cell r="A29">
            <v>100</v>
          </cell>
          <cell r="C29" t="str">
            <v>developed</v>
          </cell>
          <cell r="D29">
            <v>5.7471264367816091E-3</v>
          </cell>
          <cell r="F29">
            <v>2.133254845786144E-3</v>
          </cell>
          <cell r="I29">
            <v>2.1307791189476106E-3</v>
          </cell>
          <cell r="J29">
            <v>5.6179775280898875E-3</v>
          </cell>
          <cell r="L29">
            <v>2.1281064344339847E-3</v>
          </cell>
          <cell r="M29">
            <v>5.4945054945054949E-3</v>
          </cell>
          <cell r="O29">
            <v>2.1223646717738356E-3</v>
          </cell>
          <cell r="P29">
            <v>5.434782608695652E-3</v>
          </cell>
          <cell r="R29">
            <v>2.1225125768276516E-3</v>
          </cell>
          <cell r="S29">
            <v>5.434782608695652E-3</v>
          </cell>
          <cell r="U29">
            <v>2.1225125768276516E-3</v>
          </cell>
          <cell r="V29">
            <v>5.434782608695652E-3</v>
          </cell>
          <cell r="X29">
            <v>2.1177153847937434E-3</v>
          </cell>
          <cell r="Y29">
            <v>5.434782608695652E-3</v>
          </cell>
          <cell r="AA29">
            <v>2.1177153847937434E-3</v>
          </cell>
          <cell r="AB29">
            <v>5.4644808743169399E-3</v>
          </cell>
          <cell r="AD29">
            <v>2.1049902805762746E-3</v>
          </cell>
          <cell r="AE29">
            <v>5.434782608695652E-3</v>
          </cell>
          <cell r="AG29">
            <v>2.1188853469132768E-3</v>
          </cell>
          <cell r="AI29">
            <v>5.4054054054054057E-3</v>
          </cell>
          <cell r="AK29">
            <v>2.0144324375106328E-3</v>
          </cell>
          <cell r="AM29">
            <v>5.3763440860215058E-3</v>
          </cell>
          <cell r="AO29">
            <v>1.9321099025767748E-3</v>
          </cell>
          <cell r="AQ29">
            <v>5.3763440860215058E-3</v>
          </cell>
          <cell r="AS29">
            <v>2.6670233621615747E-3</v>
          </cell>
          <cell r="AU29">
            <v>5.3763440860215058E-3</v>
          </cell>
          <cell r="AW29">
            <v>2.6033112107605809E-3</v>
          </cell>
          <cell r="AY29">
            <v>5.3763440860215058E-3</v>
          </cell>
          <cell r="BA29">
            <v>2.5275860579500177E-3</v>
          </cell>
        </row>
        <row r="30">
          <cell r="A30">
            <v>854</v>
          </cell>
          <cell r="C30" t="str">
            <v>developing</v>
          </cell>
          <cell r="D30">
            <v>5.7471264367816091E-3</v>
          </cell>
          <cell r="F30">
            <v>4.527486344584234E-4</v>
          </cell>
          <cell r="I30">
            <v>4.5222320171528344E-4</v>
          </cell>
          <cell r="J30">
            <v>5.6179775280898875E-3</v>
          </cell>
          <cell r="L30">
            <v>4.5165596790996824E-4</v>
          </cell>
          <cell r="M30">
            <v>5.4945054945054949E-3</v>
          </cell>
          <cell r="O30">
            <v>4.5043737219980172E-4</v>
          </cell>
          <cell r="P30">
            <v>5.434782608695652E-3</v>
          </cell>
          <cell r="R30">
            <v>6.1085867695978297E-4</v>
          </cell>
          <cell r="S30">
            <v>5.434782608695652E-3</v>
          </cell>
          <cell r="U30">
            <v>6.1085867695978297E-4</v>
          </cell>
          <cell r="V30">
            <v>5.434782608695652E-3</v>
          </cell>
          <cell r="X30">
            <v>6.0947804609288135E-4</v>
          </cell>
          <cell r="Y30">
            <v>5.434782608695652E-3</v>
          </cell>
          <cell r="AA30">
            <v>6.0947804609288135E-4</v>
          </cell>
          <cell r="AB30">
            <v>5.4644808743169399E-3</v>
          </cell>
          <cell r="AD30">
            <v>6.0451190698059302E-4</v>
          </cell>
          <cell r="AE30">
            <v>5.434782608695652E-3</v>
          </cell>
          <cell r="AG30">
            <v>6.0852395647978202E-4</v>
          </cell>
          <cell r="AI30">
            <v>5.4054054054054057E-3</v>
          </cell>
          <cell r="AK30">
            <v>5.9083457388243283E-4</v>
          </cell>
          <cell r="AM30">
            <v>5.3763440860215058E-3</v>
          </cell>
          <cell r="AO30">
            <v>5.7519039040770904E-4</v>
          </cell>
          <cell r="AQ30">
            <v>5.3763440860215058E-3</v>
          </cell>
          <cell r="AS30">
            <v>6.6826064965953694E-4</v>
          </cell>
          <cell r="AU30">
            <v>5.3763440860215058E-3</v>
          </cell>
          <cell r="AW30">
            <v>6.5833242627042908E-4</v>
          </cell>
          <cell r="AY30">
            <v>5.3763440860215058E-3</v>
          </cell>
          <cell r="BA30">
            <v>6.4650121050801679E-4</v>
          </cell>
        </row>
        <row r="31">
          <cell r="A31">
            <v>108</v>
          </cell>
          <cell r="C31" t="str">
            <v>developing</v>
          </cell>
          <cell r="D31">
            <v>5.7471264367816091E-3</v>
          </cell>
          <cell r="F31">
            <v>1.4591346414405911E-4</v>
          </cell>
          <cell r="I31">
            <v>1.4574412578301032E-4</v>
          </cell>
          <cell r="J31">
            <v>5.6179775280898875E-3</v>
          </cell>
          <cell r="L31">
            <v>1.4556131562475956E-4</v>
          </cell>
          <cell r="M31">
            <v>5.4945054945054949E-3</v>
          </cell>
          <cell r="O31">
            <v>1.4516858220067275E-4</v>
          </cell>
          <cell r="P31">
            <v>5.434782608695652E-3</v>
          </cell>
          <cell r="R31">
            <v>3.3936593164432386E-4</v>
          </cell>
          <cell r="S31">
            <v>5.434782608695652E-3</v>
          </cell>
          <cell r="U31">
            <v>3.3936593164432386E-4</v>
          </cell>
          <cell r="V31">
            <v>5.434782608695652E-3</v>
          </cell>
          <cell r="X31">
            <v>3.385989144960452E-4</v>
          </cell>
          <cell r="Y31">
            <v>5.434782608695652E-3</v>
          </cell>
          <cell r="AA31">
            <v>3.385989144960452E-4</v>
          </cell>
          <cell r="AB31">
            <v>5.4644808743169399E-3</v>
          </cell>
          <cell r="AD31">
            <v>3.3502628400196402E-4</v>
          </cell>
          <cell r="AE31">
            <v>5.434782608695652E-3</v>
          </cell>
          <cell r="AG31">
            <v>3.3725249379294931E-4</v>
          </cell>
          <cell r="AI31">
            <v>5.4054054054054057E-3</v>
          </cell>
          <cell r="AK31">
            <v>3.3514644706039297E-4</v>
          </cell>
          <cell r="AM31">
            <v>5.3763440860215058E-3</v>
          </cell>
          <cell r="AO31">
            <v>3.3147816156904814E-4</v>
          </cell>
          <cell r="AQ31">
            <v>5.3763440860215058E-3</v>
          </cell>
          <cell r="AS31">
            <v>3.7327626205414804E-4</v>
          </cell>
          <cell r="AU31">
            <v>5.3763440860215058E-3</v>
          </cell>
          <cell r="AW31">
            <v>3.7128565875789167E-4</v>
          </cell>
          <cell r="AY31">
            <v>5.3763440860215058E-3</v>
          </cell>
          <cell r="BA31">
            <v>3.7871894569555057E-4</v>
          </cell>
        </row>
        <row r="32">
          <cell r="A32">
            <v>132</v>
          </cell>
          <cell r="C32" t="str">
            <v>developing</v>
          </cell>
          <cell r="D32">
            <v>5.7471264367816091E-3</v>
          </cell>
          <cell r="F32">
            <v>2.4555151537385947E-4</v>
          </cell>
          <cell r="I32">
            <v>2.4526654310340877E-4</v>
          </cell>
          <cell r="J32">
            <v>5.6179775280898875E-3</v>
          </cell>
          <cell r="L32">
            <v>2.4495889972280969E-4</v>
          </cell>
          <cell r="M32">
            <v>5.4945054945054949E-3</v>
          </cell>
          <cell r="O32">
            <v>2.4429798547484646E-4</v>
          </cell>
          <cell r="P32">
            <v>5.434782608695652E-3</v>
          </cell>
          <cell r="R32">
            <v>3.0801147056848957E-4</v>
          </cell>
          <cell r="S32">
            <v>5.434782608695652E-3</v>
          </cell>
          <cell r="U32">
            <v>3.0801147056848957E-4</v>
          </cell>
          <cell r="V32">
            <v>5.434782608695652E-3</v>
          </cell>
          <cell r="X32">
            <v>3.0731531913499757E-4</v>
          </cell>
          <cell r="Y32">
            <v>5.434782608695652E-3</v>
          </cell>
          <cell r="AA32">
            <v>3.0731531913499757E-4</v>
          </cell>
          <cell r="AB32">
            <v>5.4644808743169399E-3</v>
          </cell>
          <cell r="AD32">
            <v>3.039036237394865E-4</v>
          </cell>
          <cell r="AE32">
            <v>5.434782608695652E-3</v>
          </cell>
          <cell r="AG32">
            <v>3.059296306744412E-4</v>
          </cell>
          <cell r="AI32">
            <v>5.4054054054054057E-3</v>
          </cell>
          <cell r="AK32">
            <v>3.0562294275164712E-4</v>
          </cell>
          <cell r="AM32">
            <v>5.3763440860215058E-3</v>
          </cell>
          <cell r="AO32">
            <v>3.0333747655702891E-4</v>
          </cell>
          <cell r="AQ32">
            <v>5.3763440860215058E-3</v>
          </cell>
          <cell r="AS32">
            <v>3.031354370007482E-4</v>
          </cell>
          <cell r="AU32">
            <v>5.3763440860215058E-3</v>
          </cell>
          <cell r="AW32">
            <v>3.0303222587054038E-4</v>
          </cell>
          <cell r="AY32">
            <v>5.3763440860215058E-3</v>
          </cell>
          <cell r="BA32">
            <v>3.4052053536311265E-4</v>
          </cell>
        </row>
        <row r="33">
          <cell r="A33">
            <v>116</v>
          </cell>
          <cell r="C33" t="str">
            <v>developing</v>
          </cell>
          <cell r="D33">
            <v>5.7471264367816091E-3</v>
          </cell>
          <cell r="F33">
            <v>4.7317651943859171E-4</v>
          </cell>
          <cell r="I33">
            <v>4.7262737932490486E-4</v>
          </cell>
          <cell r="J33">
            <v>5.6179775280898875E-3</v>
          </cell>
          <cell r="L33">
            <v>4.7203455209743458E-4</v>
          </cell>
          <cell r="M33">
            <v>5.4945054945054949E-3</v>
          </cell>
          <cell r="O33">
            <v>4.7076097370789591E-4</v>
          </cell>
          <cell r="P33">
            <v>5.434782608695652E-3</v>
          </cell>
          <cell r="R33">
            <v>4.2752729866931668E-4</v>
          </cell>
          <cell r="S33">
            <v>5.434782608695652E-3</v>
          </cell>
          <cell r="U33">
            <v>4.2752729866931668E-4</v>
          </cell>
          <cell r="V33">
            <v>5.434782608695652E-3</v>
          </cell>
          <cell r="X33">
            <v>4.2656102380534392E-4</v>
          </cell>
          <cell r="Y33">
            <v>5.434782608695652E-3</v>
          </cell>
          <cell r="AA33">
            <v>4.2656102380534392E-4</v>
          </cell>
          <cell r="AB33">
            <v>5.4644808743169399E-3</v>
          </cell>
          <cell r="AD33">
            <v>4.2253588168116556E-4</v>
          </cell>
          <cell r="AE33">
            <v>5.434782608695652E-3</v>
          </cell>
          <cell r="AG33">
            <v>4.2537221518961643E-4</v>
          </cell>
          <cell r="AI33">
            <v>5.4054054054054057E-3</v>
          </cell>
          <cell r="AK33">
            <v>4.1820408341046043E-4</v>
          </cell>
          <cell r="AM33">
            <v>5.3763440860215058E-3</v>
          </cell>
          <cell r="AO33">
            <v>4.10645551656874E-4</v>
          </cell>
          <cell r="AQ33">
            <v>5.3763440860215058E-3</v>
          </cell>
          <cell r="AS33">
            <v>4.6318860692295797E-4</v>
          </cell>
          <cell r="AU33">
            <v>5.3763440860215058E-3</v>
          </cell>
          <cell r="AW33">
            <v>4.5877858732803025E-4</v>
          </cell>
          <cell r="AY33">
            <v>5.3763440860215058E-3</v>
          </cell>
          <cell r="BA33">
            <v>4.5350285717028223E-4</v>
          </cell>
        </row>
        <row r="34">
          <cell r="A34">
            <v>120</v>
          </cell>
          <cell r="C34" t="str">
            <v>developing</v>
          </cell>
          <cell r="D34">
            <v>5.7471264367816091E-3</v>
          </cell>
          <cell r="F34">
            <v>3.4015346761263061E-2</v>
          </cell>
          <cell r="I34">
            <v>3.3975870602535367E-2</v>
          </cell>
          <cell r="J34">
            <v>5.6179775280898875E-3</v>
          </cell>
          <cell r="L34">
            <v>3.3933253898443948E-2</v>
          </cell>
          <cell r="M34">
            <v>5.4945054945054949E-3</v>
          </cell>
          <cell r="O34">
            <v>3.3841699882620833E-2</v>
          </cell>
          <cell r="P34">
            <v>5.434782608695652E-3</v>
          </cell>
          <cell r="R34">
            <v>6.2893360157996979E-4</v>
          </cell>
          <cell r="S34">
            <v>5.434782608695652E-3</v>
          </cell>
          <cell r="U34">
            <v>6.2893360157996979E-4</v>
          </cell>
          <cell r="V34">
            <v>5.434782608695652E-3</v>
          </cell>
          <cell r="X34">
            <v>6.275121187127794E-4</v>
          </cell>
          <cell r="Y34">
            <v>5.434782608695652E-3</v>
          </cell>
          <cell r="AA34">
            <v>6.275121187127794E-4</v>
          </cell>
          <cell r="AB34">
            <v>5.4644808743169399E-3</v>
          </cell>
          <cell r="AD34">
            <v>6.2245320524955067E-4</v>
          </cell>
          <cell r="AE34">
            <v>5.434782608695652E-3</v>
          </cell>
          <cell r="AG34">
            <v>6.2660227562534067E-4</v>
          </cell>
          <cell r="AI34">
            <v>5.4054054054054057E-3</v>
          </cell>
          <cell r="AK34">
            <v>6.0787437420877692E-4</v>
          </cell>
          <cell r="AM34">
            <v>5.3763440860215058E-3</v>
          </cell>
          <cell r="AO34">
            <v>5.9143208206588059E-4</v>
          </cell>
          <cell r="AQ34">
            <v>5.3763440860215058E-3</v>
          </cell>
          <cell r="AS34">
            <v>5.8043831745620375E-4</v>
          </cell>
          <cell r="AU34">
            <v>5.3763440860215058E-3</v>
          </cell>
          <cell r="AW34">
            <v>7.4891669029911276E-4</v>
          </cell>
          <cell r="AY34">
            <v>5.3763440860215058E-3</v>
          </cell>
          <cell r="BA34">
            <v>7.3410971700682136E-4</v>
          </cell>
        </row>
        <row r="35">
          <cell r="A35">
            <v>124</v>
          </cell>
          <cell r="C35" t="str">
            <v>developed</v>
          </cell>
          <cell r="D35">
            <v>5.7471264367816091E-3</v>
          </cell>
          <cell r="F35">
            <v>1.1047733713764475E-4</v>
          </cell>
          <cell r="I35">
            <v>1.1034912380713639E-4</v>
          </cell>
          <cell r="J35">
            <v>5.6179775280898875E-3</v>
          </cell>
          <cell r="L35">
            <v>1.1021071040160368E-4</v>
          </cell>
          <cell r="M35">
            <v>5.4945054945054949E-3</v>
          </cell>
          <cell r="O35">
            <v>1.0991335509479508E-4</v>
          </cell>
          <cell r="P35">
            <v>5.434782608695652E-3</v>
          </cell>
          <cell r="R35">
            <v>3.030759095191406E-2</v>
          </cell>
          <cell r="S35">
            <v>5.434782608695652E-3</v>
          </cell>
          <cell r="U35">
            <v>3.030759095191406E-2</v>
          </cell>
          <cell r="V35">
            <v>5.434782608695652E-3</v>
          </cell>
          <cell r="X35">
            <v>3.0239091318287028E-2</v>
          </cell>
          <cell r="Y35">
            <v>5.434782608695652E-3</v>
          </cell>
          <cell r="AA35">
            <v>3.0239091318287028E-2</v>
          </cell>
          <cell r="AB35">
            <v>5.4644808743169399E-3</v>
          </cell>
          <cell r="AD35">
            <v>3.0081698813933726E-2</v>
          </cell>
          <cell r="AE35">
            <v>5.434782608695652E-3</v>
          </cell>
          <cell r="AG35">
            <v>3.0279444409748682E-2</v>
          </cell>
          <cell r="AI35">
            <v>5.4054054054054057E-3</v>
          </cell>
          <cell r="AK35">
            <v>2.8557292957086037E-2</v>
          </cell>
          <cell r="AM35">
            <v>5.3763440860215058E-3</v>
          </cell>
          <cell r="AO35">
            <v>3.4872214799585778E-2</v>
          </cell>
          <cell r="AQ35">
            <v>5.3763440860215058E-3</v>
          </cell>
          <cell r="AS35">
            <v>3.3577098477216773E-2</v>
          </cell>
          <cell r="AU35">
            <v>5.3763440860215058E-3</v>
          </cell>
          <cell r="AW35">
            <v>3.2681639143205467E-2</v>
          </cell>
          <cell r="AY35">
            <v>5.3763440860215058E-3</v>
          </cell>
          <cell r="BA35">
            <v>3.161781951514691E-2</v>
          </cell>
        </row>
        <row r="36">
          <cell r="A36">
            <v>140</v>
          </cell>
          <cell r="C36" t="str">
            <v>developing</v>
          </cell>
          <cell r="D36">
            <v>5.7471264367816091E-3</v>
          </cell>
          <cell r="F36">
            <v>1.5383448076902232E-4</v>
          </cell>
          <cell r="I36">
            <v>1.5365594975408803E-4</v>
          </cell>
          <cell r="J36">
            <v>5.6179775280898875E-3</v>
          </cell>
          <cell r="L36">
            <v>1.5346321561581793E-4</v>
          </cell>
          <cell r="M36">
            <v>5.4945054945054949E-3</v>
          </cell>
          <cell r="O36">
            <v>1.5304916237728069E-4</v>
          </cell>
          <cell r="P36">
            <v>5.434782608695652E-3</v>
          </cell>
          <cell r="R36">
            <v>3.4637457588480446E-4</v>
          </cell>
          <cell r="S36">
            <v>5.434782608695652E-3</v>
          </cell>
          <cell r="U36">
            <v>3.4637457588480446E-4</v>
          </cell>
          <cell r="V36">
            <v>5.434782608695652E-3</v>
          </cell>
          <cell r="X36">
            <v>3.4559171816498529E-4</v>
          </cell>
          <cell r="Y36">
            <v>5.434782608695652E-3</v>
          </cell>
          <cell r="AA36">
            <v>3.4559171816498529E-4</v>
          </cell>
          <cell r="AB36">
            <v>5.4644808743169399E-3</v>
          </cell>
          <cell r="AD36">
            <v>3.4198311394298842E-4</v>
          </cell>
          <cell r="AE36">
            <v>5.434782608695652E-3</v>
          </cell>
          <cell r="AG36">
            <v>3.4426146779323276E-4</v>
          </cell>
          <cell r="AI36">
            <v>5.4054054054054057E-3</v>
          </cell>
          <cell r="AK36">
            <v>3.4175278675910927E-4</v>
          </cell>
          <cell r="AM36">
            <v>5.3763440860215058E-3</v>
          </cell>
          <cell r="AO36">
            <v>3.3777507411031794E-4</v>
          </cell>
          <cell r="AQ36">
            <v>5.3763440860215058E-3</v>
          </cell>
          <cell r="AS36">
            <v>3.3628303787520953E-4</v>
          </cell>
          <cell r="AU36">
            <v>5.3763440860215058E-3</v>
          </cell>
          <cell r="AW36">
            <v>3.3528787085246504E-4</v>
          </cell>
          <cell r="AY36">
            <v>5.3763440860215058E-3</v>
          </cell>
          <cell r="BA36">
            <v>3.3406889860253616E-4</v>
          </cell>
        </row>
        <row r="37">
          <cell r="A37">
            <v>148</v>
          </cell>
          <cell r="C37" t="str">
            <v>developing</v>
          </cell>
          <cell r="D37">
            <v>5.7471264367816091E-3</v>
          </cell>
          <cell r="F37">
            <v>6.7286951751003264E-4</v>
          </cell>
          <cell r="I37">
            <v>6.7208862575365326E-4</v>
          </cell>
          <cell r="J37">
            <v>5.6179775280898875E-3</v>
          </cell>
          <cell r="L37">
            <v>6.7124560976674838E-4</v>
          </cell>
          <cell r="M37">
            <v>5.4945054945054949E-3</v>
          </cell>
          <cell r="O37">
            <v>6.6943454763395945E-4</v>
          </cell>
          <cell r="P37">
            <v>5.434782608695652E-3</v>
          </cell>
          <cell r="R37">
            <v>8.0562521164261232E-4</v>
          </cell>
          <cell r="S37">
            <v>5.434782608695652E-3</v>
          </cell>
          <cell r="U37">
            <v>8.0562521164261232E-4</v>
          </cell>
          <cell r="V37">
            <v>5.434782608695652E-3</v>
          </cell>
          <cell r="X37">
            <v>8.0380437962974212E-4</v>
          </cell>
          <cell r="Y37">
            <v>5.434782608695652E-3</v>
          </cell>
          <cell r="AA37">
            <v>8.0380437962974212E-4</v>
          </cell>
          <cell r="AB37">
            <v>5.4644808743169399E-3</v>
          </cell>
          <cell r="AD37">
            <v>7.9783854955221812E-4</v>
          </cell>
          <cell r="AE37">
            <v>5.434782608695652E-3</v>
          </cell>
          <cell r="AG37">
            <v>8.0313174492903144E-4</v>
          </cell>
          <cell r="AI37">
            <v>5.4054054054054057E-3</v>
          </cell>
          <cell r="AK37">
            <v>7.7426301268954838E-4</v>
          </cell>
          <cell r="AM37">
            <v>5.3763440860215058E-3</v>
          </cell>
          <cell r="AO37">
            <v>7.5002742413979176E-4</v>
          </cell>
          <cell r="AQ37">
            <v>5.3763440860215058E-3</v>
          </cell>
          <cell r="AS37">
            <v>7.330928425426258E-4</v>
          </cell>
          <cell r="AU37">
            <v>5.3763440860215058E-3</v>
          </cell>
          <cell r="AW37">
            <v>7.2142007490468517E-4</v>
          </cell>
          <cell r="AY37">
            <v>5.3763440860215058E-3</v>
          </cell>
          <cell r="BA37">
            <v>7.5472348324183414E-4</v>
          </cell>
        </row>
        <row r="38">
          <cell r="A38">
            <v>152</v>
          </cell>
          <cell r="C38" t="str">
            <v>developing</v>
          </cell>
          <cell r="D38">
            <v>5.7471264367816091E-3</v>
          </cell>
          <cell r="F38">
            <v>4.9860715176084196E-3</v>
          </cell>
          <cell r="I38">
            <v>4.9802849838994382E-3</v>
          </cell>
          <cell r="J38">
            <v>5.6179775280898875E-3</v>
          </cell>
          <cell r="L38">
            <v>4.9740380996346409E-3</v>
          </cell>
          <cell r="M38">
            <v>5.4945054945054949E-3</v>
          </cell>
          <cell r="O38">
            <v>4.9606178374858459E-3</v>
          </cell>
          <cell r="P38">
            <v>5.434782608695652E-3</v>
          </cell>
          <cell r="R38">
            <v>4.9676532624501188E-3</v>
          </cell>
          <cell r="S38">
            <v>5.434782608695652E-3</v>
          </cell>
          <cell r="U38">
            <v>4.9676532624501188E-3</v>
          </cell>
          <cell r="V38">
            <v>5.434782608695652E-3</v>
          </cell>
          <cell r="X38">
            <v>4.9564256320850444E-3</v>
          </cell>
          <cell r="Y38">
            <v>5.434782608695652E-3</v>
          </cell>
          <cell r="AA38">
            <v>4.9564256320850444E-3</v>
          </cell>
          <cell r="AB38">
            <v>5.4644808743169399E-3</v>
          </cell>
          <cell r="AD38">
            <v>4.929097087687912E-3</v>
          </cell>
          <cell r="AE38">
            <v>5.434782608695652E-3</v>
          </cell>
          <cell r="AG38">
            <v>4.9615318504213409E-3</v>
          </cell>
          <cell r="AI38">
            <v>5.4054054054054057E-3</v>
          </cell>
          <cell r="AK38">
            <v>4.6937815754561994E-3</v>
          </cell>
          <cell r="AM38">
            <v>5.3763440860215058E-3</v>
          </cell>
          <cell r="AO38">
            <v>4.4859639213836117E-3</v>
          </cell>
          <cell r="AQ38">
            <v>5.3763440860215058E-3</v>
          </cell>
          <cell r="AS38">
            <v>4.3290850342553077E-3</v>
          </cell>
          <cell r="AU38">
            <v>5.3763440860215058E-3</v>
          </cell>
          <cell r="AW38">
            <v>4.220649112111511E-3</v>
          </cell>
          <cell r="AY38">
            <v>5.3763440860215058E-3</v>
          </cell>
          <cell r="BA38">
            <v>4.6298361606844649E-3</v>
          </cell>
        </row>
        <row r="39">
          <cell r="A39">
            <v>156</v>
          </cell>
          <cell r="C39" t="str">
            <v>developing</v>
          </cell>
          <cell r="D39">
            <v>5.7471264367816091E-3</v>
          </cell>
          <cell r="F39">
            <v>1.0318166393044181E-2</v>
          </cell>
          <cell r="I39">
            <v>1.0306191751798586E-2</v>
          </cell>
          <cell r="J39">
            <v>5.6179775280898875E-3</v>
          </cell>
          <cell r="L39">
            <v>1.0293264462036569E-2</v>
          </cell>
          <cell r="M39">
            <v>5.4945054945054949E-3</v>
          </cell>
          <cell r="O39">
            <v>1.0265492598476145E-2</v>
          </cell>
          <cell r="P39">
            <v>5.434782608695652E-3</v>
          </cell>
          <cell r="R39">
            <v>2.3082785368016532E-2</v>
          </cell>
          <cell r="S39">
            <v>5.434782608695652E-3</v>
          </cell>
          <cell r="U39">
            <v>2.3082785368016532E-2</v>
          </cell>
          <cell r="V39">
            <v>5.434782608695652E-3</v>
          </cell>
          <cell r="X39">
            <v>2.303061486250492E-2</v>
          </cell>
          <cell r="Y39">
            <v>5.434782608695652E-3</v>
          </cell>
          <cell r="AA39">
            <v>2.303061486250492E-2</v>
          </cell>
          <cell r="AB39">
            <v>5.4644808743169399E-3</v>
          </cell>
          <cell r="AD39">
            <v>2.2910305591570371E-2</v>
          </cell>
          <cell r="AE39">
            <v>5.434782608695652E-3</v>
          </cell>
          <cell r="AG39">
            <v>2.3060926255732615E-2</v>
          </cell>
          <cell r="AI39">
            <v>5.4054054054054057E-3</v>
          </cell>
          <cell r="AK39">
            <v>2.1753446481859857E-2</v>
          </cell>
          <cell r="AM39">
            <v>5.3763440860215058E-3</v>
          </cell>
          <cell r="AO39">
            <v>2.3651333785958302E-2</v>
          </cell>
          <cell r="AQ39">
            <v>5.3763440860215058E-3</v>
          </cell>
          <cell r="AS39">
            <v>2.8361388270012916E-2</v>
          </cell>
          <cell r="AU39">
            <v>5.3763440860215058E-3</v>
          </cell>
          <cell r="AW39">
            <v>2.7606276452272791E-2</v>
          </cell>
          <cell r="AY39">
            <v>5.3763440860215058E-3</v>
          </cell>
          <cell r="BA39">
            <v>2.9389959191823918E-2</v>
          </cell>
        </row>
        <row r="40">
          <cell r="A40">
            <v>170</v>
          </cell>
          <cell r="C40" t="str">
            <v>developing</v>
          </cell>
          <cell r="D40">
            <v>5.7471264367816091E-3</v>
          </cell>
          <cell r="F40">
            <v>5.3596099858172113E-3</v>
          </cell>
          <cell r="I40">
            <v>5.3533899459039446E-3</v>
          </cell>
          <cell r="J40">
            <v>5.6179775280898875E-3</v>
          </cell>
          <cell r="L40">
            <v>5.3466750676340255E-3</v>
          </cell>
          <cell r="M40">
            <v>5.4945054945054949E-3</v>
          </cell>
          <cell r="O40">
            <v>5.3322494079195686E-3</v>
          </cell>
          <cell r="P40">
            <v>5.434782608695652E-3</v>
          </cell>
          <cell r="R40">
            <v>5.3405869112462178E-3</v>
          </cell>
          <cell r="S40">
            <v>5.434782608695652E-3</v>
          </cell>
          <cell r="U40">
            <v>5.3405869112462178E-3</v>
          </cell>
          <cell r="V40">
            <v>5.434782608695652E-3</v>
          </cell>
          <cell r="X40">
            <v>5.328516395732329E-3</v>
          </cell>
          <cell r="Y40">
            <v>5.434782608695652E-3</v>
          </cell>
          <cell r="AA40">
            <v>5.328516395732329E-3</v>
          </cell>
          <cell r="AB40">
            <v>5.4644808743169399E-3</v>
          </cell>
          <cell r="AD40">
            <v>5.2992736703392626E-3</v>
          </cell>
          <cell r="AE40">
            <v>5.434782608695652E-3</v>
          </cell>
          <cell r="AG40">
            <v>5.3341675784777899E-3</v>
          </cell>
          <cell r="AI40">
            <v>5.4054054054054057E-3</v>
          </cell>
          <cell r="AK40">
            <v>5.0450110426107087E-3</v>
          </cell>
          <cell r="AM40">
            <v>5.3763440860215058E-3</v>
          </cell>
          <cell r="AO40">
            <v>5.1414508034382704E-3</v>
          </cell>
          <cell r="AQ40">
            <v>5.3763440860215058E-3</v>
          </cell>
          <cell r="AS40">
            <v>5.5774495993445722E-3</v>
          </cell>
          <cell r="AU40">
            <v>5.3763440860215058E-3</v>
          </cell>
          <cell r="AW40">
            <v>5.7358509169307724E-3</v>
          </cell>
          <cell r="AY40">
            <v>5.3763440860215058E-3</v>
          </cell>
          <cell r="BA40">
            <v>5.5572196057688018E-3</v>
          </cell>
        </row>
        <row r="41">
          <cell r="A41">
            <v>174</v>
          </cell>
          <cell r="C41" t="str">
            <v>developing</v>
          </cell>
          <cell r="D41">
            <v>5.7471264367816091E-3</v>
          </cell>
          <cell r="F41">
            <v>1.1006044152580459E-4</v>
          </cell>
          <cell r="I41">
            <v>1.0993271201918492E-4</v>
          </cell>
          <cell r="J41">
            <v>5.6179775280898875E-3</v>
          </cell>
          <cell r="L41">
            <v>1.0979482092839007E-4</v>
          </cell>
          <cell r="M41">
            <v>5.4945054945054949E-3</v>
          </cell>
          <cell r="O41">
            <v>1.0949858771707888E-4</v>
          </cell>
          <cell r="P41">
            <v>5.434782608695652E-3</v>
          </cell>
          <cell r="R41">
            <v>3.0764259455583269E-4</v>
          </cell>
          <cell r="S41">
            <v>5.434782608695652E-3</v>
          </cell>
          <cell r="U41">
            <v>3.0764259455583269E-4</v>
          </cell>
          <cell r="V41">
            <v>5.434782608695652E-3</v>
          </cell>
          <cell r="X41">
            <v>3.069472768366323E-4</v>
          </cell>
          <cell r="Y41">
            <v>5.434782608695652E-3</v>
          </cell>
          <cell r="AA41">
            <v>3.069472768366323E-4</v>
          </cell>
          <cell r="AB41">
            <v>5.4644808743169399E-3</v>
          </cell>
          <cell r="AD41">
            <v>3.0353747479522206E-4</v>
          </cell>
          <cell r="AE41">
            <v>5.434782608695652E-3</v>
          </cell>
          <cell r="AG41">
            <v>3.0559126641235856E-4</v>
          </cell>
          <cell r="AI41">
            <v>5.4054054054054057E-3</v>
          </cell>
          <cell r="AK41">
            <v>3.0530401600757114E-4</v>
          </cell>
          <cell r="AM41">
            <v>5.3763440860215058E-3</v>
          </cell>
          <cell r="AO41">
            <v>3.0303348767572621E-4</v>
          </cell>
          <cell r="AQ41">
            <v>5.3763440860215058E-3</v>
          </cell>
          <cell r="AS41">
            <v>3.0284283522758149E-4</v>
          </cell>
          <cell r="AU41">
            <v>5.3763440860215058E-3</v>
          </cell>
          <cell r="AW41">
            <v>3.0274749760462175E-4</v>
          </cell>
          <cell r="AY41">
            <v>5.3763440860215058E-3</v>
          </cell>
          <cell r="BA41">
            <v>3.0259749977045548E-4</v>
          </cell>
        </row>
        <row r="42">
          <cell r="A42">
            <v>180</v>
          </cell>
          <cell r="C42" t="str">
            <v>developing</v>
          </cell>
          <cell r="D42">
            <v>5.7471264367816091E-3</v>
          </cell>
          <cell r="F42">
            <v>1.0043015289229668E-3</v>
          </cell>
          <cell r="I42">
            <v>1.0031359971750624E-3</v>
          </cell>
          <cell r="J42">
            <v>5.6179775280898875E-3</v>
          </cell>
          <cell r="L42">
            <v>1.0018777409715595E-3</v>
          </cell>
          <cell r="M42">
            <v>5.4945054945054949E-3</v>
          </cell>
          <cell r="O42">
            <v>9.9917461291834479E-4</v>
          </cell>
          <cell r="P42">
            <v>5.434782608695652E-3</v>
          </cell>
          <cell r="R42">
            <v>1.098881641704827E-3</v>
          </cell>
          <cell r="S42">
            <v>5.434782608695652E-3</v>
          </cell>
          <cell r="U42">
            <v>1.098881641704827E-3</v>
          </cell>
          <cell r="V42">
            <v>5.434782608695652E-3</v>
          </cell>
          <cell r="X42">
            <v>1.0963980068301291E-3</v>
          </cell>
          <cell r="Y42">
            <v>5.434782608695652E-3</v>
          </cell>
          <cell r="AA42">
            <v>1.0963980068301291E-3</v>
          </cell>
          <cell r="AB42">
            <v>5.4644808743169399E-3</v>
          </cell>
          <cell r="AD42">
            <v>1.0889269602424492E-3</v>
          </cell>
          <cell r="AE42">
            <v>5.434782608695652E-3</v>
          </cell>
          <cell r="AG42">
            <v>1.0961068581408799E-3</v>
          </cell>
          <cell r="AI42">
            <v>5.4054054054054057E-3</v>
          </cell>
          <cell r="AK42">
            <v>1.050408012095889E-3</v>
          </cell>
          <cell r="AM42">
            <v>5.3763440860215058E-3</v>
          </cell>
          <cell r="AO42">
            <v>1.0132383683648673E-3</v>
          </cell>
          <cell r="AQ42">
            <v>5.3763440860215058E-3</v>
          </cell>
          <cell r="AS42">
            <v>1.1273946320114699E-3</v>
          </cell>
          <cell r="AU42">
            <v>5.3763440860215058E-3</v>
          </cell>
          <cell r="AW42">
            <v>1.1051117509633171E-3</v>
          </cell>
          <cell r="AY42">
            <v>5.3763440860215058E-3</v>
          </cell>
          <cell r="BA42">
            <v>1.0786035164724842E-3</v>
          </cell>
        </row>
        <row r="43">
          <cell r="A43">
            <v>178</v>
          </cell>
          <cell r="C43" t="str">
            <v>developing</v>
          </cell>
          <cell r="D43">
            <v>5.7471264367816091E-3</v>
          </cell>
          <cell r="F43">
            <v>1.5883722811110436E-4</v>
          </cell>
          <cell r="I43">
            <v>1.5865289120950551E-4</v>
          </cell>
          <cell r="J43">
            <v>5.6179775280898875E-3</v>
          </cell>
          <cell r="L43">
            <v>1.5845388929438113E-4</v>
          </cell>
          <cell r="M43">
            <v>5.4945054945054949E-3</v>
          </cell>
          <cell r="O43">
            <v>1.5802637090987521E-4</v>
          </cell>
          <cell r="P43">
            <v>5.434782608695652E-3</v>
          </cell>
          <cell r="R43">
            <v>3.5080108803668691E-4</v>
          </cell>
          <cell r="S43">
            <v>5.434782608695652E-3</v>
          </cell>
          <cell r="U43">
            <v>3.5080108803668691E-4</v>
          </cell>
          <cell r="V43">
            <v>5.434782608695652E-3</v>
          </cell>
          <cell r="X43">
            <v>3.5000822574536848E-4</v>
          </cell>
          <cell r="Y43">
            <v>5.434782608695652E-3</v>
          </cell>
          <cell r="AA43">
            <v>3.5000822574536848E-4</v>
          </cell>
          <cell r="AB43">
            <v>5.4644808743169399E-3</v>
          </cell>
          <cell r="AD43">
            <v>3.4637690127416171E-4</v>
          </cell>
          <cell r="AE43">
            <v>5.434782608695652E-3</v>
          </cell>
          <cell r="AG43">
            <v>3.4870854095203331E-4</v>
          </cell>
          <cell r="AI43">
            <v>5.4054054054054057E-3</v>
          </cell>
          <cell r="AK43">
            <v>3.4594439539553613E-4</v>
          </cell>
          <cell r="AM43">
            <v>5.3763440860215058E-3</v>
          </cell>
          <cell r="AO43">
            <v>3.4177035655029594E-4</v>
          </cell>
          <cell r="AQ43">
            <v>5.3763440860215058E-3</v>
          </cell>
          <cell r="AS43">
            <v>3.4012866117968677E-4</v>
          </cell>
          <cell r="AU43">
            <v>5.3763440860215058E-3</v>
          </cell>
          <cell r="AW43">
            <v>3.3903001377596701E-4</v>
          </cell>
          <cell r="AY43">
            <v>5.3763440860215058E-3</v>
          </cell>
          <cell r="BA43">
            <v>3.3768810946822539E-4</v>
          </cell>
        </row>
        <row r="44">
          <cell r="A44">
            <v>188</v>
          </cell>
          <cell r="C44" t="str">
            <v>developing</v>
          </cell>
          <cell r="D44">
            <v>5.7471264367816091E-3</v>
          </cell>
          <cell r="F44">
            <v>5.0110852543188301E-4</v>
          </cell>
          <cell r="I44">
            <v>5.0052696911765261E-4</v>
          </cell>
          <cell r="J44">
            <v>5.6179775280898875E-3</v>
          </cell>
          <cell r="L44">
            <v>4.9989914680274568E-4</v>
          </cell>
          <cell r="M44">
            <v>5.4945054945054949E-3</v>
          </cell>
          <cell r="O44">
            <v>4.9855038801488189E-4</v>
          </cell>
          <cell r="P44">
            <v>5.434782608695652E-3</v>
          </cell>
          <cell r="R44">
            <v>6.5364829442798031E-4</v>
          </cell>
          <cell r="S44">
            <v>5.434782608695652E-3</v>
          </cell>
          <cell r="U44">
            <v>6.5364829442798031E-4</v>
          </cell>
          <cell r="V44">
            <v>5.434782608695652E-3</v>
          </cell>
          <cell r="X44">
            <v>6.5217095270325232E-4</v>
          </cell>
          <cell r="Y44">
            <v>5.434782608695652E-3</v>
          </cell>
          <cell r="AA44">
            <v>6.5217095270325232E-4</v>
          </cell>
          <cell r="AB44">
            <v>5.4644808743169399E-3</v>
          </cell>
          <cell r="AD44">
            <v>6.4698518451526818E-4</v>
          </cell>
          <cell r="AE44">
            <v>5.434782608695652E-3</v>
          </cell>
          <cell r="AG44">
            <v>6.5130286675737408E-4</v>
          </cell>
          <cell r="AI44">
            <v>5.4054054054054057E-3</v>
          </cell>
          <cell r="AK44">
            <v>6.3115602652632184E-4</v>
          </cell>
          <cell r="AM44">
            <v>5.3763440860215058E-3</v>
          </cell>
          <cell r="AO44">
            <v>6.1362327040097612E-4</v>
          </cell>
          <cell r="AQ44">
            <v>5.3763440860215058E-3</v>
          </cell>
          <cell r="AS44">
            <v>6.8468814921018417E-4</v>
          </cell>
          <cell r="AU44">
            <v>5.3763440860215058E-3</v>
          </cell>
          <cell r="AW44">
            <v>7.0889203120426555E-4</v>
          </cell>
          <cell r="AY44">
            <v>5.3763440860215058E-3</v>
          </cell>
          <cell r="BA44">
            <v>7.2097040799442766E-4</v>
          </cell>
        </row>
        <row r="45">
          <cell r="A45">
            <v>384</v>
          </cell>
          <cell r="C45" t="str">
            <v>developing</v>
          </cell>
          <cell r="D45">
            <v>5.7471264367816091E-3</v>
          </cell>
          <cell r="F45">
            <v>1.5817019513216007E-3</v>
          </cell>
          <cell r="I45">
            <v>1.5798663234878319E-3</v>
          </cell>
          <cell r="J45">
            <v>5.6179775280898875E-3</v>
          </cell>
          <cell r="L45">
            <v>1.5778846613723936E-3</v>
          </cell>
          <cell r="M45">
            <v>5.4945054945054949E-3</v>
          </cell>
          <cell r="O45">
            <v>1.5736274310552926E-3</v>
          </cell>
          <cell r="P45">
            <v>5.434782608695652E-3</v>
          </cell>
          <cell r="R45">
            <v>1.6097749192345971E-3</v>
          </cell>
          <cell r="S45">
            <v>5.434782608695652E-3</v>
          </cell>
          <cell r="U45">
            <v>1.6097749192345971E-3</v>
          </cell>
          <cell r="V45">
            <v>5.434782608695652E-3</v>
          </cell>
          <cell r="X45">
            <v>1.6061365900660231E-3</v>
          </cell>
          <cell r="Y45">
            <v>5.434782608695652E-3</v>
          </cell>
          <cell r="AA45">
            <v>1.6061365900660231E-3</v>
          </cell>
          <cell r="AB45">
            <v>5.4644808743169399E-3</v>
          </cell>
          <cell r="AD45">
            <v>1.5960432480487008E-3</v>
          </cell>
          <cell r="AE45">
            <v>5.434782608695652E-3</v>
          </cell>
          <cell r="AG45">
            <v>1.6066018541201455E-3</v>
          </cell>
          <cell r="AI45">
            <v>5.4054054054054057E-3</v>
          </cell>
          <cell r="AK45">
            <v>1.5315773469796316E-3</v>
          </cell>
          <cell r="AM45">
            <v>5.3763440860215058E-3</v>
          </cell>
          <cell r="AO45">
            <v>1.5770074622322042E-3</v>
          </cell>
          <cell r="AQ45">
            <v>5.3763440860215058E-3</v>
          </cell>
          <cell r="AS45">
            <v>1.9339723198722584E-3</v>
          </cell>
          <cell r="AU45">
            <v>5.3763440860215058E-3</v>
          </cell>
          <cell r="AW45">
            <v>1.8899855537012967E-3</v>
          </cell>
          <cell r="AY45">
            <v>5.3763440860215058E-3</v>
          </cell>
          <cell r="BA45">
            <v>1.8376936563022695E-3</v>
          </cell>
        </row>
        <row r="46">
          <cell r="A46">
            <v>191</v>
          </cell>
          <cell r="C46" t="str">
            <v>developed</v>
          </cell>
          <cell r="D46">
            <v>5.7471264367816091E-3</v>
          </cell>
          <cell r="F46">
            <v>1.305717056283409E-3</v>
          </cell>
          <cell r="I46">
            <v>1.3042017198639667E-3</v>
          </cell>
          <cell r="J46">
            <v>5.6179775280898875E-3</v>
          </cell>
          <cell r="L46">
            <v>1.3025658301049914E-3</v>
          </cell>
          <cell r="M46">
            <v>5.4945054945054949E-3</v>
          </cell>
          <cell r="O46">
            <v>1.299051427007163E-3</v>
          </cell>
          <cell r="P46">
            <v>5.434782608695652E-3</v>
          </cell>
          <cell r="R46">
            <v>1.3655789988557467E-3</v>
          </cell>
          <cell r="S46">
            <v>5.434782608695652E-3</v>
          </cell>
          <cell r="U46">
            <v>1.3655789988557467E-3</v>
          </cell>
          <cell r="V46">
            <v>5.434782608695652E-3</v>
          </cell>
          <cell r="X46">
            <v>1.3624925885482168E-3</v>
          </cell>
          <cell r="Y46">
            <v>5.434782608695652E-3</v>
          </cell>
          <cell r="AA46">
            <v>1.3624925885482168E-3</v>
          </cell>
          <cell r="AB46">
            <v>5.4644808743169399E-3</v>
          </cell>
          <cell r="AD46">
            <v>1.3536526469456404E-3</v>
          </cell>
          <cell r="AE46">
            <v>5.434782608695652E-3</v>
          </cell>
          <cell r="AG46">
            <v>1.3625928834068292E-3</v>
          </cell>
          <cell r="AI46">
            <v>5.4054054054054057E-3</v>
          </cell>
          <cell r="AK46">
            <v>1.3658265619870119E-3</v>
          </cell>
          <cell r="AM46">
            <v>5.3763440860215058E-3</v>
          </cell>
          <cell r="AO46">
            <v>1.3751154180641832E-3</v>
          </cell>
          <cell r="AQ46">
            <v>5.3763440860215058E-3</v>
          </cell>
          <cell r="AS46">
            <v>1.3937040458465179E-3</v>
          </cell>
          <cell r="AU46">
            <v>5.3763440860215058E-3</v>
          </cell>
          <cell r="AW46">
            <v>1.4216075562651527E-3</v>
          </cell>
          <cell r="AY46">
            <v>5.3763440860215058E-3</v>
          </cell>
          <cell r="BA46">
            <v>1.5528774968719397E-3</v>
          </cell>
        </row>
        <row r="47">
          <cell r="A47">
            <v>196</v>
          </cell>
          <cell r="C47" t="str">
            <v>developed</v>
          </cell>
          <cell r="D47">
            <v>5.7471264367816091E-3</v>
          </cell>
          <cell r="F47">
            <v>9.9596361668616339E-4</v>
          </cell>
          <cell r="I47">
            <v>9.948077614160332E-4</v>
          </cell>
          <cell r="J47">
            <v>5.6179775280898875E-3</v>
          </cell>
          <cell r="L47">
            <v>9.9355995150728744E-4</v>
          </cell>
          <cell r="M47">
            <v>5.4945054945054949E-3</v>
          </cell>
          <cell r="O47">
            <v>9.9087926536402054E-4</v>
          </cell>
          <cell r="P47">
            <v>5.434782608695652E-3</v>
          </cell>
          <cell r="R47">
            <v>1.0915041214516895E-3</v>
          </cell>
          <cell r="S47">
            <v>5.434782608695652E-3</v>
          </cell>
          <cell r="U47">
            <v>1.0915041214516895E-3</v>
          </cell>
          <cell r="V47">
            <v>5.434782608695652E-3</v>
          </cell>
          <cell r="X47">
            <v>1.0890371608628237E-3</v>
          </cell>
          <cell r="Y47">
            <v>5.434782608695652E-3</v>
          </cell>
          <cell r="AA47">
            <v>1.0890371608628237E-3</v>
          </cell>
          <cell r="AB47">
            <v>5.4644808743169399E-3</v>
          </cell>
          <cell r="AD47">
            <v>1.0816039813571605E-3</v>
          </cell>
          <cell r="AE47">
            <v>5.434782608695652E-3</v>
          </cell>
          <cell r="AG47">
            <v>1.0887595198785136E-3</v>
          </cell>
          <cell r="AI47">
            <v>5.4054054054054057E-3</v>
          </cell>
          <cell r="AK47">
            <v>1.0434827456530969E-3</v>
          </cell>
          <cell r="AM47">
            <v>5.3763440860215058E-3</v>
          </cell>
          <cell r="AO47">
            <v>1.0066374669422948E-3</v>
          </cell>
          <cell r="AQ47">
            <v>5.3763440860215058E-3</v>
          </cell>
          <cell r="AS47">
            <v>1.1735003114118872E-3</v>
          </cell>
          <cell r="AU47">
            <v>5.3763440860215058E-3</v>
          </cell>
          <cell r="AW47">
            <v>1.1499767905787811E-3</v>
          </cell>
          <cell r="AY47">
            <v>5.3763440860215058E-3</v>
          </cell>
          <cell r="BA47">
            <v>1.1219947076122154E-3</v>
          </cell>
        </row>
        <row r="48">
          <cell r="A48">
            <v>203</v>
          </cell>
          <cell r="C48" t="str">
            <v>developed</v>
          </cell>
          <cell r="D48">
            <v>5.7471264367816091E-3</v>
          </cell>
          <cell r="F48">
            <v>3.8200144912914676E-3</v>
          </cell>
          <cell r="I48">
            <v>3.81558121299921E-3</v>
          </cell>
          <cell r="J48">
            <v>5.6179775280898875E-3</v>
          </cell>
          <cell r="L48">
            <v>3.8107952430562054E-3</v>
          </cell>
          <cell r="M48">
            <v>5.4945054945054949E-3</v>
          </cell>
          <cell r="O48">
            <v>3.8005134820136128E-3</v>
          </cell>
          <cell r="P48">
            <v>5.434782608695652E-3</v>
          </cell>
          <cell r="R48">
            <v>3.590270231189352E-3</v>
          </cell>
          <cell r="S48">
            <v>5.434782608695652E-3</v>
          </cell>
          <cell r="U48">
            <v>3.590270231189352E-3</v>
          </cell>
          <cell r="V48">
            <v>5.434782608695652E-3</v>
          </cell>
          <cell r="X48">
            <v>3.5821556899891392E-3</v>
          </cell>
          <cell r="Y48">
            <v>5.434782608695652E-3</v>
          </cell>
          <cell r="AA48">
            <v>3.5821556899891392E-3</v>
          </cell>
          <cell r="AB48">
            <v>5.4644808743169399E-3</v>
          </cell>
          <cell r="AD48">
            <v>3.5618969298044875E-3</v>
          </cell>
          <cell r="AE48">
            <v>5.434782608695652E-3</v>
          </cell>
          <cell r="AG48">
            <v>3.5853560587794796E-3</v>
          </cell>
          <cell r="AI48">
            <v>5.4054054054054057E-3</v>
          </cell>
          <cell r="AK48">
            <v>3.9032077378553377E-3</v>
          </cell>
          <cell r="AM48">
            <v>5.3763440860215058E-3</v>
          </cell>
          <cell r="AO48">
            <v>3.9738295103546864E-3</v>
          </cell>
          <cell r="AQ48">
            <v>5.3763440860215058E-3</v>
          </cell>
          <cell r="AS48">
            <v>4.0684186546170471E-3</v>
          </cell>
          <cell r="AU48">
            <v>5.3763440860215058E-3</v>
          </cell>
          <cell r="AW48">
            <v>4.1128591257280295E-3</v>
          </cell>
          <cell r="AY48">
            <v>5.3763440860215058E-3</v>
          </cell>
          <cell r="BA48">
            <v>4.1286541342835806E-3</v>
          </cell>
        </row>
        <row r="49">
          <cell r="A49">
            <v>208</v>
          </cell>
          <cell r="C49" t="str">
            <v>developed</v>
          </cell>
          <cell r="D49">
            <v>5.7471264367816091E-3</v>
          </cell>
          <cell r="F49">
            <v>7.8393050850425351E-3</v>
          </cell>
          <cell r="I49">
            <v>7.8302072606392173E-3</v>
          </cell>
          <cell r="J49">
            <v>5.6179775280898875E-3</v>
          </cell>
          <cell r="L49">
            <v>7.820385654308511E-3</v>
          </cell>
          <cell r="M49">
            <v>5.4945054945054949E-3</v>
          </cell>
          <cell r="O49">
            <v>7.7992857705755725E-3</v>
          </cell>
          <cell r="P49">
            <v>5.434782608695652E-3</v>
          </cell>
          <cell r="R49">
            <v>7.1466038692142722E-3</v>
          </cell>
          <cell r="S49">
            <v>5.434782608695652E-3</v>
          </cell>
          <cell r="U49">
            <v>7.1466038692142722E-3</v>
          </cell>
          <cell r="V49">
            <v>5.434782608695652E-3</v>
          </cell>
          <cell r="X49">
            <v>7.1304514885286736E-3</v>
          </cell>
          <cell r="Y49">
            <v>5.434782608695652E-3</v>
          </cell>
          <cell r="AA49">
            <v>7.1304514885286736E-3</v>
          </cell>
          <cell r="AB49">
            <v>5.4644808743169399E-3</v>
          </cell>
          <cell r="AD49">
            <v>7.0919389014579681E-3</v>
          </cell>
          <cell r="AE49">
            <v>5.434782608695652E-3</v>
          </cell>
          <cell r="AG49">
            <v>7.1386158504128331E-3</v>
          </cell>
          <cell r="AI49">
            <v>5.4054054054054057E-3</v>
          </cell>
          <cell r="AK49">
            <v>8.0579575548597286E-3</v>
          </cell>
          <cell r="AM49">
            <v>5.3763440860215058E-3</v>
          </cell>
          <cell r="AO49">
            <v>7.6925689223133831E-3</v>
          </cell>
          <cell r="AQ49">
            <v>5.3763440860215058E-3</v>
          </cell>
          <cell r="AS49">
            <v>7.4155739383780662E-3</v>
          </cell>
          <cell r="AU49">
            <v>5.3763440860215058E-3</v>
          </cell>
          <cell r="AW49">
            <v>7.2240848874208846E-3</v>
          </cell>
          <cell r="AY49">
            <v>5.3763440860215058E-3</v>
          </cell>
          <cell r="BA49">
            <v>8.3294171111411661E-3</v>
          </cell>
        </row>
        <row r="50">
          <cell r="A50">
            <v>262</v>
          </cell>
          <cell r="C50" t="str">
            <v>developing</v>
          </cell>
          <cell r="D50">
            <v>5.7471264367816091E-3</v>
          </cell>
          <cell r="F50">
            <v>1.1297871080868577E-4</v>
          </cell>
          <cell r="I50">
            <v>1.1284759453484513E-4</v>
          </cell>
          <cell r="J50">
            <v>5.6179775280898875E-3</v>
          </cell>
          <cell r="L50">
            <v>1.1270604724088526E-4</v>
          </cell>
          <cell r="M50">
            <v>5.4945054945054949E-3</v>
          </cell>
          <cell r="O50">
            <v>1.1240195936109233E-4</v>
          </cell>
          <cell r="P50">
            <v>5.434782608695652E-3</v>
          </cell>
          <cell r="R50">
            <v>3.1022472664443083E-4</v>
          </cell>
          <cell r="S50">
            <v>5.434782608695652E-3</v>
          </cell>
          <cell r="U50">
            <v>3.1022472664443083E-4</v>
          </cell>
          <cell r="V50">
            <v>5.434782608695652E-3</v>
          </cell>
          <cell r="X50">
            <v>3.0952357292518914E-4</v>
          </cell>
          <cell r="Y50">
            <v>5.434782608695652E-3</v>
          </cell>
          <cell r="AA50">
            <v>3.0952357292518914E-4</v>
          </cell>
          <cell r="AB50">
            <v>5.4644808743169399E-3</v>
          </cell>
          <cell r="AD50">
            <v>3.0610051740507312E-4</v>
          </cell>
          <cell r="AE50">
            <v>5.434782608695652E-3</v>
          </cell>
          <cell r="AG50">
            <v>3.0815316725384145E-4</v>
          </cell>
          <cell r="AI50">
            <v>5.4054054054054057E-3</v>
          </cell>
          <cell r="AK50">
            <v>3.0771874706986052E-4</v>
          </cell>
          <cell r="AM50">
            <v>5.3763440860215058E-3</v>
          </cell>
          <cell r="AO50">
            <v>3.053351177770179E-4</v>
          </cell>
          <cell r="AQ50">
            <v>5.3763440860215058E-3</v>
          </cell>
          <cell r="AS50">
            <v>3.0505824865298685E-4</v>
          </cell>
          <cell r="AU50">
            <v>5.3763440860215058E-3</v>
          </cell>
          <cell r="AW50">
            <v>3.0490329733229142E-4</v>
          </cell>
          <cell r="AY50">
            <v>5.3763440860215058E-3</v>
          </cell>
          <cell r="BA50">
            <v>3.0468247994308085E-4</v>
          </cell>
        </row>
        <row r="51">
          <cell r="A51">
            <v>212</v>
          </cell>
          <cell r="C51" t="str">
            <v>developing</v>
          </cell>
          <cell r="D51">
            <v>5.7471264367816091E-3</v>
          </cell>
          <cell r="F51">
            <v>1.2173351865732932E-4</v>
          </cell>
          <cell r="I51">
            <v>1.2159224208182575E-4</v>
          </cell>
          <cell r="J51">
            <v>5.6179775280898875E-3</v>
          </cell>
          <cell r="L51">
            <v>1.2143972617837084E-4</v>
          </cell>
          <cell r="M51">
            <v>5.4945054945054949E-3</v>
          </cell>
          <cell r="O51">
            <v>1.211120742931327E-4</v>
          </cell>
          <cell r="P51">
            <v>5.434782608695652E-3</v>
          </cell>
          <cell r="R51">
            <v>3.1797112291022519E-4</v>
          </cell>
          <cell r="S51">
            <v>5.434782608695652E-3</v>
          </cell>
          <cell r="U51">
            <v>3.1797112291022519E-4</v>
          </cell>
          <cell r="V51">
            <v>5.434782608695652E-3</v>
          </cell>
          <cell r="X51">
            <v>3.1725246119085972E-4</v>
          </cell>
          <cell r="Y51">
            <v>5.434782608695652E-3</v>
          </cell>
          <cell r="AA51">
            <v>3.1725246119085972E-4</v>
          </cell>
          <cell r="AB51">
            <v>5.4644808743169399E-3</v>
          </cell>
          <cell r="AD51">
            <v>3.1378964523462639E-4</v>
          </cell>
          <cell r="AE51">
            <v>5.434782608695652E-3</v>
          </cell>
          <cell r="AG51">
            <v>3.1588720753001628E-4</v>
          </cell>
          <cell r="AI51">
            <v>5.4054054054054057E-3</v>
          </cell>
          <cell r="AK51">
            <v>3.1500850122016816E-4</v>
          </cell>
          <cell r="AM51">
            <v>5.3763440860215058E-3</v>
          </cell>
          <cell r="AO51">
            <v>3.28915969569497E-4</v>
          </cell>
          <cell r="AQ51">
            <v>5.3763440860215058E-3</v>
          </cell>
          <cell r="AS51">
            <v>3.437652832176163E-4</v>
          </cell>
          <cell r="AU51">
            <v>5.3763440860215058E-3</v>
          </cell>
          <cell r="AW51">
            <v>3.4529403562617682E-4</v>
          </cell>
          <cell r="AY51">
            <v>5.3763440860215058E-3</v>
          </cell>
          <cell r="BA51">
            <v>3.4642142264412778E-4</v>
          </cell>
        </row>
        <row r="52">
          <cell r="A52">
            <v>214</v>
          </cell>
          <cell r="C52" t="str">
            <v>developing</v>
          </cell>
          <cell r="D52">
            <v>5.7471264367816091E-3</v>
          </cell>
          <cell r="F52">
            <v>5.990789942143227E-4</v>
          </cell>
          <cell r="I52">
            <v>5.9838373928624525E-4</v>
          </cell>
          <cell r="J52">
            <v>5.6179775280898875E-3</v>
          </cell>
          <cell r="L52">
            <v>5.9763317300794139E-4</v>
          </cell>
          <cell r="M52">
            <v>5.4945054945054949E-3</v>
          </cell>
          <cell r="O52">
            <v>5.9602072177819066E-4</v>
          </cell>
          <cell r="P52">
            <v>5.434782608695652E-3</v>
          </cell>
          <cell r="R52">
            <v>7.4033415740234565E-4</v>
          </cell>
          <cell r="S52">
            <v>5.434782608695652E-3</v>
          </cell>
          <cell r="U52">
            <v>7.4033415740234565E-4</v>
          </cell>
          <cell r="V52">
            <v>5.434782608695652E-3</v>
          </cell>
          <cell r="X52">
            <v>7.3866089281908996E-4</v>
          </cell>
          <cell r="Y52">
            <v>5.434782608695652E-3</v>
          </cell>
          <cell r="AA52">
            <v>7.3866089281908996E-4</v>
          </cell>
          <cell r="AB52">
            <v>5.4644808743169399E-3</v>
          </cell>
          <cell r="AD52">
            <v>7.3303018641741196E-4</v>
          </cell>
          <cell r="AE52">
            <v>5.434782608695652E-3</v>
          </cell>
          <cell r="AG52">
            <v>7.3787578009880622E-4</v>
          </cell>
          <cell r="AI52">
            <v>5.4054054054054057E-3</v>
          </cell>
          <cell r="AK52">
            <v>7.1275571204632785E-4</v>
          </cell>
          <cell r="AM52">
            <v>5.3763440860215058E-3</v>
          </cell>
          <cell r="AO52">
            <v>6.9140099703141826E-4</v>
          </cell>
          <cell r="AQ52">
            <v>5.3763440860215058E-3</v>
          </cell>
          <cell r="AS52">
            <v>6.7666250057475349E-4</v>
          </cell>
          <cell r="AU52">
            <v>5.3763440860215058E-3</v>
          </cell>
          <cell r="AW52">
            <v>6.6650819504894966E-4</v>
          </cell>
          <cell r="AY52">
            <v>5.3763440860215058E-3</v>
          </cell>
          <cell r="BA52">
            <v>8.8757212556175467E-4</v>
          </cell>
        </row>
        <row r="53">
          <cell r="A53">
            <v>218</v>
          </cell>
          <cell r="C53" t="str">
            <v>developing</v>
          </cell>
          <cell r="D53">
            <v>5.7471264367816091E-3</v>
          </cell>
          <cell r="F53">
            <v>1.0051353201466471E-3</v>
          </cell>
          <cell r="I53">
            <v>1.0039688207509653E-3</v>
          </cell>
          <cell r="J53">
            <v>5.6179775280898875E-3</v>
          </cell>
          <cell r="L53">
            <v>1.0027095199179866E-3</v>
          </cell>
          <cell r="M53">
            <v>5.4945054945054949E-3</v>
          </cell>
          <cell r="O53">
            <v>1.0000041476737772E-3</v>
          </cell>
          <cell r="P53">
            <v>5.434782608695652E-3</v>
          </cell>
          <cell r="R53">
            <v>1.0996193937301405E-3</v>
          </cell>
          <cell r="S53">
            <v>5.434782608695652E-3</v>
          </cell>
          <cell r="U53">
            <v>1.0996193937301405E-3</v>
          </cell>
          <cell r="V53">
            <v>5.434782608695652E-3</v>
          </cell>
          <cell r="X53">
            <v>1.0971340914268594E-3</v>
          </cell>
          <cell r="Y53">
            <v>5.434782608695652E-3</v>
          </cell>
          <cell r="AA53">
            <v>1.0971340914268594E-3</v>
          </cell>
          <cell r="AB53">
            <v>5.4644808743169399E-3</v>
          </cell>
          <cell r="AD53">
            <v>1.0896592581309782E-3</v>
          </cell>
          <cell r="AE53">
            <v>5.434782608695652E-3</v>
          </cell>
          <cell r="AG53">
            <v>1.0968802621684974E-3</v>
          </cell>
          <cell r="AI53">
            <v>5.4054054054054057E-3</v>
          </cell>
          <cell r="AK53">
            <v>1.0511369875109199E-3</v>
          </cell>
          <cell r="AM53">
            <v>5.3763440860215058E-3</v>
          </cell>
          <cell r="AO53">
            <v>1.0139332000935592E-3</v>
          </cell>
          <cell r="AQ53">
            <v>5.3763440860215058E-3</v>
          </cell>
          <cell r="AS53">
            <v>1.1450761391614034E-3</v>
          </cell>
          <cell r="AU53">
            <v>5.3763440860215058E-3</v>
          </cell>
          <cell r="AW53">
            <v>1.1223174733181141E-3</v>
          </cell>
          <cell r="AY53">
            <v>5.3763440860215058E-3</v>
          </cell>
          <cell r="BA53">
            <v>1.0952440186049468E-3</v>
          </cell>
        </row>
        <row r="54">
          <cell r="A54">
            <v>818</v>
          </cell>
          <cell r="C54" t="str">
            <v>developing</v>
          </cell>
          <cell r="D54">
            <v>5.7471264367816091E-3</v>
          </cell>
          <cell r="F54">
            <v>5.2570536653045296E-3</v>
          </cell>
          <cell r="I54">
            <v>5.2509526460678855E-3</v>
          </cell>
          <cell r="J54">
            <v>5.6179775280898875E-3</v>
          </cell>
          <cell r="L54">
            <v>5.2443662572234807E-3</v>
          </cell>
          <cell r="M54">
            <v>5.4945054945054949E-3</v>
          </cell>
          <cell r="O54">
            <v>5.2302166330013816E-3</v>
          </cell>
          <cell r="P54">
            <v>5.434782608695652E-3</v>
          </cell>
          <cell r="R54">
            <v>5.2380393797276069E-3</v>
          </cell>
          <cell r="S54">
            <v>5.434782608695652E-3</v>
          </cell>
          <cell r="U54">
            <v>5.2380393797276069E-3</v>
          </cell>
          <cell r="V54">
            <v>5.434782608695652E-3</v>
          </cell>
          <cell r="X54">
            <v>5.2262006367867851E-3</v>
          </cell>
          <cell r="Y54">
            <v>5.434782608695652E-3</v>
          </cell>
          <cell r="AA54">
            <v>5.2262006367867851E-3</v>
          </cell>
          <cell r="AB54">
            <v>5.4644808743169399E-3</v>
          </cell>
          <cell r="AD54">
            <v>5.1974842638337479E-3</v>
          </cell>
          <cell r="AE54">
            <v>5.434782608695652E-3</v>
          </cell>
          <cell r="AG54">
            <v>5.2316915448184734E-3</v>
          </cell>
          <cell r="AI54">
            <v>5.4054054054054057E-3</v>
          </cell>
          <cell r="AK54">
            <v>4.948421800119133E-3</v>
          </cell>
          <cell r="AM54">
            <v>5.3763440860215058E-3</v>
          </cell>
          <cell r="AO54">
            <v>4.7286773296122782E-3</v>
          </cell>
          <cell r="AQ54">
            <v>5.3763440860215058E-3</v>
          </cell>
          <cell r="AS54">
            <v>4.5627066500022991E-3</v>
          </cell>
          <cell r="AU54">
            <v>5.3763440860215058E-3</v>
          </cell>
          <cell r="AW54">
            <v>4.4479842947142559E-3</v>
          </cell>
          <cell r="AY54">
            <v>5.3763440860215058E-3</v>
          </cell>
          <cell r="BA54">
            <v>5.450138171242647E-3</v>
          </cell>
        </row>
        <row r="55">
          <cell r="A55">
            <v>222</v>
          </cell>
          <cell r="C55" t="str">
            <v>developing</v>
          </cell>
          <cell r="D55">
            <v>5.7471264367816091E-3</v>
          </cell>
          <cell r="F55">
            <v>1.1631387570340712E-4</v>
          </cell>
          <cell r="I55">
            <v>1.161788888384568E-4</v>
          </cell>
          <cell r="J55">
            <v>5.6179775280898875E-3</v>
          </cell>
          <cell r="L55">
            <v>1.1603316302659405E-4</v>
          </cell>
          <cell r="M55">
            <v>5.4945054945054949E-3</v>
          </cell>
          <cell r="O55">
            <v>1.15720098382822E-4</v>
          </cell>
          <cell r="P55">
            <v>5.434782608695652E-3</v>
          </cell>
          <cell r="R55">
            <v>3.131757347456858E-4</v>
          </cell>
          <cell r="S55">
            <v>5.434782608695652E-3</v>
          </cell>
          <cell r="U55">
            <v>3.131757347456858E-4</v>
          </cell>
          <cell r="V55">
            <v>5.434782608695652E-3</v>
          </cell>
          <cell r="X55">
            <v>3.1246791131211125E-4</v>
          </cell>
          <cell r="Y55">
            <v>5.434782608695652E-3</v>
          </cell>
          <cell r="AA55">
            <v>3.1246791131211125E-4</v>
          </cell>
          <cell r="AB55">
            <v>5.4644808743169399E-3</v>
          </cell>
          <cell r="AD55">
            <v>3.0902970895918866E-4</v>
          </cell>
          <cell r="AE55">
            <v>5.434782608695652E-3</v>
          </cell>
          <cell r="AG55">
            <v>3.1110177010913314E-4</v>
          </cell>
          <cell r="AI55">
            <v>5.4054054054054057E-3</v>
          </cell>
          <cell r="AK55">
            <v>3.1049796583966532E-4</v>
          </cell>
          <cell r="AM55">
            <v>5.3763440860215058E-3</v>
          </cell>
          <cell r="AO55">
            <v>3.2887254258645381E-4</v>
          </cell>
          <cell r="AQ55">
            <v>5.3763440860215058E-3</v>
          </cell>
          <cell r="AS55">
            <v>3.2771398594675483E-4</v>
          </cell>
          <cell r="AU55">
            <v>5.3763440860215058E-3</v>
          </cell>
          <cell r="AW55">
            <v>3.2694940020770518E-4</v>
          </cell>
          <cell r="AY55">
            <v>5.3763440860215058E-3</v>
          </cell>
          <cell r="BA55">
            <v>3.2600435265181548E-4</v>
          </cell>
        </row>
        <row r="56">
          <cell r="A56">
            <v>226</v>
          </cell>
          <cell r="C56" t="str">
            <v>developing</v>
          </cell>
          <cell r="D56">
            <v>5.7471264367816091E-3</v>
          </cell>
          <cell r="F56">
            <v>1.2215041426916949E-4</v>
          </cell>
          <cell r="I56">
            <v>1.2200865386977721E-4</v>
          </cell>
          <cell r="J56">
            <v>5.6179775280898875E-3</v>
          </cell>
          <cell r="L56">
            <v>1.2185561565158443E-4</v>
          </cell>
          <cell r="M56">
            <v>5.4945054945054949E-3</v>
          </cell>
          <cell r="O56">
            <v>1.215268416708489E-4</v>
          </cell>
          <cell r="P56">
            <v>5.434782608695652E-3</v>
          </cell>
          <cell r="R56">
            <v>3.1833999892288202E-4</v>
          </cell>
          <cell r="S56">
            <v>5.434782608695652E-3</v>
          </cell>
          <cell r="U56">
            <v>3.1833999892288202E-4</v>
          </cell>
          <cell r="V56">
            <v>5.434782608695652E-3</v>
          </cell>
          <cell r="X56">
            <v>3.1762050348922499E-4</v>
          </cell>
          <cell r="Y56">
            <v>5.434782608695652E-3</v>
          </cell>
          <cell r="AA56">
            <v>3.1762050348922499E-4</v>
          </cell>
          <cell r="AB56">
            <v>5.4644808743169399E-3</v>
          </cell>
          <cell r="AD56">
            <v>3.1415579417889088E-4</v>
          </cell>
          <cell r="AE56">
            <v>5.434782608695652E-3</v>
          </cell>
          <cell r="AG56">
            <v>3.1627390954382502E-4</v>
          </cell>
          <cell r="AI56">
            <v>5.4054054054054057E-3</v>
          </cell>
          <cell r="AK56">
            <v>3.1537298892768352E-4</v>
          </cell>
          <cell r="AM56">
            <v>5.3763440860215058E-3</v>
          </cell>
          <cell r="AO56">
            <v>3.1263085092828215E-4</v>
          </cell>
          <cell r="AQ56">
            <v>5.3763440860215058E-3</v>
          </cell>
          <cell r="AS56">
            <v>3.1208069120898871E-4</v>
          </cell>
          <cell r="AU56">
            <v>5.3763440860215058E-3</v>
          </cell>
          <cell r="AW56">
            <v>3.1173677571433848E-4</v>
          </cell>
          <cell r="AY56">
            <v>5.3763440860215058E-3</v>
          </cell>
          <cell r="BA56">
            <v>3.1129147369781779E-4</v>
          </cell>
        </row>
        <row r="57">
          <cell r="A57">
            <v>232</v>
          </cell>
          <cell r="C57" t="str">
            <v>developing</v>
          </cell>
          <cell r="D57">
            <v>5.7471264367816091E-3</v>
          </cell>
          <cell r="F57">
            <v>4.9402130003060017E-4</v>
          </cell>
          <cell r="I57">
            <v>4.9344796872247782E-4</v>
          </cell>
          <cell r="J57">
            <v>5.6179775280898875E-3</v>
          </cell>
          <cell r="L57">
            <v>4.9282902575811458E-4</v>
          </cell>
          <cell r="M57">
            <v>5.4945054945054949E-3</v>
          </cell>
          <cell r="O57">
            <v>4.9149934259370628E-4</v>
          </cell>
          <cell r="P57">
            <v>5.434782608695652E-3</v>
          </cell>
          <cell r="R57">
            <v>6.4737740221281338E-4</v>
          </cell>
          <cell r="S57">
            <v>5.434782608695652E-3</v>
          </cell>
          <cell r="U57">
            <v>6.4737740221281338E-4</v>
          </cell>
          <cell r="V57">
            <v>5.434782608695652E-3</v>
          </cell>
          <cell r="X57">
            <v>6.4591423363104272E-4</v>
          </cell>
          <cell r="Y57">
            <v>5.434782608695652E-3</v>
          </cell>
          <cell r="AA57">
            <v>6.4591423363104272E-4</v>
          </cell>
          <cell r="AB57">
            <v>5.4644808743169399E-3</v>
          </cell>
          <cell r="AD57">
            <v>6.407606524627727E-4</v>
          </cell>
          <cell r="AE57">
            <v>5.434782608695652E-3</v>
          </cell>
          <cell r="AG57">
            <v>6.4501895903298196E-4</v>
          </cell>
          <cell r="AI57">
            <v>5.4054054054054057E-3</v>
          </cell>
          <cell r="AK57">
            <v>6.2523310127919694E-4</v>
          </cell>
          <cell r="AM57">
            <v>5.3763440860215058E-3</v>
          </cell>
          <cell r="AO57">
            <v>6.0797776260535495E-4</v>
          </cell>
          <cell r="AQ57">
            <v>5.3763440860215058E-3</v>
          </cell>
          <cell r="AS57">
            <v>5.963642139671366E-4</v>
          </cell>
          <cell r="AU57">
            <v>5.3763440860215058E-3</v>
          </cell>
          <cell r="AW57">
            <v>5.8837062378756604E-4</v>
          </cell>
          <cell r="AY57">
            <v>5.3763440860215058E-3</v>
          </cell>
          <cell r="BA57">
            <v>5.7883770301904339E-4</v>
          </cell>
        </row>
        <row r="58">
          <cell r="A58">
            <v>233</v>
          </cell>
          <cell r="C58" t="str">
            <v>developed</v>
          </cell>
          <cell r="D58">
            <v>5.7471264367816091E-3</v>
          </cell>
          <cell r="F58">
            <v>7.0205221033884443E-4</v>
          </cell>
          <cell r="I58">
            <v>7.0123745091025538E-4</v>
          </cell>
          <cell r="J58">
            <v>5.6179775280898875E-3</v>
          </cell>
          <cell r="L58">
            <v>7.003578728917003E-4</v>
          </cell>
          <cell r="M58">
            <v>5.4945054945054949E-3</v>
          </cell>
          <cell r="O58">
            <v>6.9846826407409402E-4</v>
          </cell>
          <cell r="P58">
            <v>5.434782608695652E-3</v>
          </cell>
          <cell r="R58">
            <v>8.3144653252859339E-4</v>
          </cell>
          <cell r="S58">
            <v>5.434782608695652E-3</v>
          </cell>
          <cell r="U58">
            <v>8.3144653252859339E-4</v>
          </cell>
          <cell r="V58">
            <v>5.434782608695652E-3</v>
          </cell>
          <cell r="X58">
            <v>8.2956734051531074E-4</v>
          </cell>
          <cell r="Y58">
            <v>5.434782608695652E-3</v>
          </cell>
          <cell r="AA58">
            <v>8.2956734051531074E-4</v>
          </cell>
          <cell r="AB58">
            <v>5.4644808743169399E-3</v>
          </cell>
          <cell r="AD58">
            <v>8.234689756507291E-4</v>
          </cell>
          <cell r="AE58">
            <v>5.434782608695652E-3</v>
          </cell>
          <cell r="AG58">
            <v>8.2894410435076498E-4</v>
          </cell>
          <cell r="AI58">
            <v>5.4054054054054057E-3</v>
          </cell>
          <cell r="AK58">
            <v>7.9859256716620006E-4</v>
          </cell>
          <cell r="AM58">
            <v>5.3763440860215058E-3</v>
          </cell>
          <cell r="AO58">
            <v>8.0018558955473362E-4</v>
          </cell>
          <cell r="AQ58">
            <v>5.3763440860215058E-3</v>
          </cell>
          <cell r="AS58">
            <v>8.0733009242036009E-4</v>
          </cell>
          <cell r="AU58">
            <v>5.3763440860215058E-3</v>
          </cell>
          <cell r="AW58">
            <v>8.188784927819758E-4</v>
          </cell>
          <cell r="AY58">
            <v>5.3763440860215058E-3</v>
          </cell>
          <cell r="BA58">
            <v>8.5055389268551978E-4</v>
          </cell>
        </row>
        <row r="59">
          <cell r="A59">
            <v>748</v>
          </cell>
          <cell r="C59" t="str">
            <v>developing</v>
          </cell>
          <cell r="D59">
            <v>5.7471264367816091E-3</v>
          </cell>
          <cell r="F59">
            <v>3.8938050145871775E-4</v>
          </cell>
          <cell r="I59">
            <v>3.8892860994666184E-4</v>
          </cell>
          <cell r="J59">
            <v>5.6179775280898875E-3</v>
          </cell>
          <cell r="L59">
            <v>3.8844076798150124E-4</v>
          </cell>
          <cell r="M59">
            <v>5.4945054945054949E-3</v>
          </cell>
          <cell r="O59">
            <v>3.8739273078693815E-4</v>
          </cell>
          <cell r="P59">
            <v>5.434782608695652E-3</v>
          </cell>
          <cell r="R59">
            <v>5.547895230359381E-4</v>
          </cell>
          <cell r="S59">
            <v>5.434782608695652E-3</v>
          </cell>
          <cell r="U59">
            <v>5.547895230359381E-4</v>
          </cell>
          <cell r="V59">
            <v>5.434782608695652E-3</v>
          </cell>
          <cell r="X59">
            <v>5.5353561674136085E-4</v>
          </cell>
          <cell r="Y59">
            <v>5.434782608695652E-3</v>
          </cell>
          <cell r="AA59">
            <v>5.5353561674136085E-4</v>
          </cell>
          <cell r="AB59">
            <v>5.4644808743169399E-3</v>
          </cell>
          <cell r="AD59">
            <v>5.4885726745239794E-4</v>
          </cell>
          <cell r="AE59">
            <v>5.434782608695652E-3</v>
          </cell>
          <cell r="AG59">
            <v>5.5250050222924044E-4</v>
          </cell>
          <cell r="AI59">
            <v>5.4054054054054057E-3</v>
          </cell>
          <cell r="AK59">
            <v>5.3802941725614205E-4</v>
          </cell>
          <cell r="AM59">
            <v>5.3763440860215058E-3</v>
          </cell>
          <cell r="AO59">
            <v>5.2485851706059433E-4</v>
          </cell>
          <cell r="AQ59">
            <v>5.3763440860215058E-3</v>
          </cell>
          <cell r="AS59">
            <v>5.2856420309907079E-4</v>
          </cell>
          <cell r="AU59">
            <v>5.3763440860215058E-3</v>
          </cell>
          <cell r="AW59">
            <v>5.3480103432830409E-4</v>
          </cell>
          <cell r="AY59">
            <v>5.3763440860215058E-3</v>
          </cell>
          <cell r="BA59">
            <v>5.2702791269173069E-4</v>
          </cell>
        </row>
        <row r="60">
          <cell r="A60">
            <v>231</v>
          </cell>
          <cell r="C60" t="str">
            <v>developing</v>
          </cell>
          <cell r="D60">
            <v>5.7471264367816091E-3</v>
          </cell>
          <cell r="F60">
            <v>1.5716964566374366E-4</v>
          </cell>
          <cell r="I60">
            <v>1.5698724405769967E-4</v>
          </cell>
          <cell r="J60">
            <v>5.6179775280898875E-3</v>
          </cell>
          <cell r="L60">
            <v>1.5679033140152674E-4</v>
          </cell>
          <cell r="M60">
            <v>5.4945054945054949E-3</v>
          </cell>
          <cell r="O60">
            <v>1.5636730139901035E-4</v>
          </cell>
          <cell r="P60">
            <v>5.434782608695652E-3</v>
          </cell>
          <cell r="R60">
            <v>3.4932558398605943E-4</v>
          </cell>
          <cell r="S60">
            <v>5.434782608695652E-3</v>
          </cell>
          <cell r="U60">
            <v>3.4932558398605943E-4</v>
          </cell>
          <cell r="V60">
            <v>5.434782608695652E-3</v>
          </cell>
          <cell r="X60">
            <v>3.485360565519074E-4</v>
          </cell>
          <cell r="Y60">
            <v>5.434782608695652E-3</v>
          </cell>
          <cell r="AA60">
            <v>3.485360565519074E-4</v>
          </cell>
          <cell r="AB60">
            <v>5.4644808743169399E-3</v>
          </cell>
          <cell r="AD60">
            <v>3.4491230549710397E-4</v>
          </cell>
          <cell r="AE60">
            <v>5.434782608695652E-3</v>
          </cell>
          <cell r="AG60">
            <v>3.4721007064852439E-4</v>
          </cell>
          <cell r="AI60">
            <v>5.4054054054054057E-3</v>
          </cell>
          <cell r="AK60">
            <v>3.4453200552891401E-4</v>
          </cell>
          <cell r="AM60">
            <v>5.3763440860215058E-3</v>
          </cell>
          <cell r="AO60">
            <v>3.8680413796613546E-4</v>
          </cell>
          <cell r="AQ60">
            <v>5.3763440860215058E-3</v>
          </cell>
          <cell r="AS60">
            <v>3.8347552386167462E-4</v>
          </cell>
          <cell r="AU60">
            <v>5.3763440860215058E-3</v>
          </cell>
          <cell r="AW60">
            <v>3.8121047259848383E-4</v>
          </cell>
          <cell r="AY60">
            <v>5.3763440860215058E-3</v>
          </cell>
          <cell r="BA60">
            <v>3.7848291020430995E-4</v>
          </cell>
        </row>
        <row r="61">
          <cell r="A61">
            <v>242</v>
          </cell>
          <cell r="C61" t="str">
            <v>developing</v>
          </cell>
          <cell r="D61">
            <v>5.7471264367816091E-3</v>
          </cell>
          <cell r="F61">
            <v>2.2387294355817068E-4</v>
          </cell>
          <cell r="I61">
            <v>2.2361313012993298E-4</v>
          </cell>
          <cell r="J61">
            <v>5.6179775280898875E-3</v>
          </cell>
          <cell r="L61">
            <v>2.2333264711570252E-4</v>
          </cell>
          <cell r="M61">
            <v>5.4945054945054949E-3</v>
          </cell>
          <cell r="O61">
            <v>2.2273008183360362E-4</v>
          </cell>
          <cell r="P61">
            <v>5.434782608695652E-3</v>
          </cell>
          <cell r="R61">
            <v>4.0834574601115921E-4</v>
          </cell>
          <cell r="S61">
            <v>5.434782608695652E-3</v>
          </cell>
          <cell r="U61">
            <v>4.0834574601115921E-4</v>
          </cell>
          <cell r="V61">
            <v>5.434782608695652E-3</v>
          </cell>
          <cell r="X61">
            <v>4.0742282429035006E-4</v>
          </cell>
          <cell r="Y61">
            <v>5.434782608695652E-3</v>
          </cell>
          <cell r="AA61">
            <v>4.0742282429035006E-4</v>
          </cell>
          <cell r="AB61">
            <v>5.4644808743169399E-3</v>
          </cell>
          <cell r="AD61">
            <v>4.0349613657941459E-4</v>
          </cell>
          <cell r="AE61">
            <v>5.434782608695652E-3</v>
          </cell>
          <cell r="AG61">
            <v>4.061821277543576E-4</v>
          </cell>
          <cell r="AI61">
            <v>5.4054054054054057E-3</v>
          </cell>
          <cell r="AK61">
            <v>4.0011638092500964E-4</v>
          </cell>
          <cell r="AM61">
            <v>5.3763440860215058E-3</v>
          </cell>
          <cell r="AO61">
            <v>4.3075224480589399E-4</v>
          </cell>
          <cell r="AQ61">
            <v>5.3763440860215058E-3</v>
          </cell>
          <cell r="AS61">
            <v>4.6172559805712424E-4</v>
          </cell>
          <cell r="AU61">
            <v>5.3763440860215058E-3</v>
          </cell>
          <cell r="AW61">
            <v>4.672390843724695E-4</v>
          </cell>
          <cell r="AY61">
            <v>5.3763440860215058E-3</v>
          </cell>
          <cell r="BA61">
            <v>4.7124485826186767E-4</v>
          </cell>
        </row>
        <row r="62">
          <cell r="A62">
            <v>246</v>
          </cell>
          <cell r="C62" t="str">
            <v>developed</v>
          </cell>
          <cell r="D62">
            <v>5.7471264367816091E-3</v>
          </cell>
          <cell r="F62">
            <v>6.6482343220151735E-3</v>
          </cell>
          <cell r="I62">
            <v>6.6405187824619015E-3</v>
          </cell>
          <cell r="J62">
            <v>5.6179775280898875E-3</v>
          </cell>
          <cell r="L62">
            <v>6.6321894293372595E-3</v>
          </cell>
          <cell r="M62">
            <v>5.4945054945054949E-3</v>
          </cell>
          <cell r="O62">
            <v>6.6142953724403668E-3</v>
          </cell>
          <cell r="P62">
            <v>5.434782608695652E-3</v>
          </cell>
          <cell r="R62">
            <v>6.0927251010535833E-3</v>
          </cell>
          <cell r="S62">
            <v>5.434782608695652E-3</v>
          </cell>
          <cell r="U62">
            <v>6.0927251010535833E-3</v>
          </cell>
          <cell r="V62">
            <v>5.434782608695652E-3</v>
          </cell>
          <cell r="X62">
            <v>6.0789546420991075E-3</v>
          </cell>
          <cell r="Y62">
            <v>5.434782608695652E-3</v>
          </cell>
          <cell r="AA62">
            <v>6.0789546420991075E-3</v>
          </cell>
          <cell r="AB62">
            <v>5.4644808743169399E-3</v>
          </cell>
          <cell r="AD62">
            <v>6.0458513676944587E-3</v>
          </cell>
          <cell r="AE62">
            <v>5.434782608695652E-3</v>
          </cell>
          <cell r="AG62">
            <v>6.0856262668116286E-3</v>
          </cell>
          <cell r="AI62">
            <v>5.4054054054054057E-3</v>
          </cell>
          <cell r="AK62">
            <v>6.0625696000667743E-3</v>
          </cell>
          <cell r="AM62">
            <v>5.3763440860215058E-3</v>
          </cell>
          <cell r="AO62">
            <v>6.0855534147983004E-3</v>
          </cell>
          <cell r="AQ62">
            <v>5.3763440860215058E-3</v>
          </cell>
          <cell r="AS62">
            <v>6.1526210848837741E-3</v>
          </cell>
          <cell r="AU62">
            <v>5.3763440860215058E-3</v>
          </cell>
          <cell r="AW62">
            <v>6.2713434341905936E-3</v>
          </cell>
          <cell r="AY62">
            <v>5.3763440860215058E-3</v>
          </cell>
          <cell r="BA62">
            <v>6.3422736496350539E-3</v>
          </cell>
        </row>
        <row r="63">
          <cell r="A63">
            <v>250</v>
          </cell>
          <cell r="C63" t="str">
            <v>developed</v>
          </cell>
          <cell r="D63">
            <v>5.7471264367816091E-3</v>
          </cell>
          <cell r="F63">
            <v>5.0554846369798082E-2</v>
          </cell>
          <cell r="I63">
            <v>5.049617546593356E-2</v>
          </cell>
          <cell r="J63">
            <v>5.6179775280898875E-3</v>
          </cell>
          <cell r="L63">
            <v>5.0432836969247052E-2</v>
          </cell>
          <cell r="M63">
            <v>5.4945054945054949E-3</v>
          </cell>
          <cell r="O63">
            <v>5.0296766058755944E-2</v>
          </cell>
          <cell r="P63">
            <v>5.434782608695652E-3</v>
          </cell>
          <cell r="R63">
            <v>4.4942009002050212E-2</v>
          </cell>
          <cell r="S63">
            <v>5.434782608695652E-3</v>
          </cell>
          <cell r="U63">
            <v>4.4942009002050212E-2</v>
          </cell>
          <cell r="V63">
            <v>5.434782608695652E-3</v>
          </cell>
          <cell r="X63">
            <v>4.4840433421332246E-2</v>
          </cell>
          <cell r="Y63">
            <v>5.434782608695652E-3</v>
          </cell>
          <cell r="AA63">
            <v>4.4840433421332246E-2</v>
          </cell>
          <cell r="AB63">
            <v>5.4644808743169399E-3</v>
          </cell>
          <cell r="AD63">
            <v>4.4607925879736915E-2</v>
          </cell>
          <cell r="AE63">
            <v>5.434782608695652E-3</v>
          </cell>
          <cell r="AG63">
            <v>4.4901130929374485E-2</v>
          </cell>
          <cell r="AI63">
            <v>5.4054054054054057E-3</v>
          </cell>
          <cell r="AK63">
            <v>4.472409966296733E-2</v>
          </cell>
          <cell r="AM63">
            <v>5.3763440860215058E-3</v>
          </cell>
          <cell r="AO63">
            <v>4.4914748055317984E-2</v>
          </cell>
          <cell r="AQ63">
            <v>5.3763440860215058E-3</v>
          </cell>
          <cell r="AS63">
            <v>4.5431692116054224E-2</v>
          </cell>
          <cell r="AU63">
            <v>5.3763440860215058E-3</v>
          </cell>
          <cell r="AW63">
            <v>4.6346602809438205E-2</v>
          </cell>
          <cell r="AY63">
            <v>5.3763440860215058E-3</v>
          </cell>
          <cell r="BA63">
            <v>4.6893289062516594E-2</v>
          </cell>
        </row>
        <row r="64">
          <cell r="A64">
            <v>266</v>
          </cell>
          <cell r="C64" t="str">
            <v>developing</v>
          </cell>
          <cell r="D64">
            <v>5.7471264367816091E-3</v>
          </cell>
          <cell r="F64">
            <v>6.3284753877337636E-4</v>
          </cell>
          <cell r="I64">
            <v>6.321130941103133E-4</v>
          </cell>
          <cell r="J64">
            <v>5.6179775280898875E-3</v>
          </cell>
          <cell r="L64">
            <v>6.3132022033824287E-4</v>
          </cell>
          <cell r="M64">
            <v>5.4945054945054949E-3</v>
          </cell>
          <cell r="O64">
            <v>6.2961687937320354E-4</v>
          </cell>
          <cell r="P64">
            <v>5.434782608695652E-3</v>
          </cell>
          <cell r="R64">
            <v>7.7021311442755235E-4</v>
          </cell>
          <cell r="S64">
            <v>5.434782608695652E-3</v>
          </cell>
          <cell r="U64">
            <v>7.7021311442755235E-4</v>
          </cell>
          <cell r="V64">
            <v>5.434782608695652E-3</v>
          </cell>
          <cell r="X64">
            <v>7.6847231898667645E-4</v>
          </cell>
          <cell r="Y64">
            <v>5.434782608695652E-3</v>
          </cell>
          <cell r="AA64">
            <v>7.6847231898667645E-4</v>
          </cell>
          <cell r="AB64">
            <v>5.4644808743169399E-3</v>
          </cell>
          <cell r="AD64">
            <v>7.626882509028318E-4</v>
          </cell>
          <cell r="AE64">
            <v>5.434782608695652E-3</v>
          </cell>
          <cell r="AG64">
            <v>7.6774851066553152E-4</v>
          </cell>
          <cell r="AI64">
            <v>5.4054054054054057E-3</v>
          </cell>
          <cell r="AK64">
            <v>7.4091238745189103E-4</v>
          </cell>
          <cell r="AM64">
            <v>5.3763440860215058E-3</v>
          </cell>
          <cell r="AO64">
            <v>7.1823887255214041E-4</v>
          </cell>
          <cell r="AQ64">
            <v>5.3763440860215058E-3</v>
          </cell>
          <cell r="AS64">
            <v>7.0249505712004614E-4</v>
          </cell>
          <cell r="AU64">
            <v>5.3763440860215058E-3</v>
          </cell>
          <cell r="AW64">
            <v>6.9164563338290858E-4</v>
          </cell>
          <cell r="AY64">
            <v>5.3763440860215058E-3</v>
          </cell>
          <cell r="BA64">
            <v>6.7872005506235936E-4</v>
          </cell>
        </row>
        <row r="65">
          <cell r="A65">
            <v>270</v>
          </cell>
          <cell r="C65" t="str">
            <v>developing</v>
          </cell>
          <cell r="D65">
            <v>5.7471264367816091E-3</v>
          </cell>
          <cell r="F65">
            <v>1.4341209047301809E-4</v>
          </cell>
          <cell r="I65">
            <v>1.4324565505530157E-4</v>
          </cell>
          <cell r="J65">
            <v>5.6179775280898875E-3</v>
          </cell>
          <cell r="L65">
            <v>1.4306597878547796E-4</v>
          </cell>
          <cell r="M65">
            <v>5.4945054945054949E-3</v>
          </cell>
          <cell r="O65">
            <v>1.4267997793437551E-4</v>
          </cell>
          <cell r="P65">
            <v>5.434782608695652E-3</v>
          </cell>
          <cell r="R65">
            <v>3.3715267556838261E-4</v>
          </cell>
          <cell r="S65">
            <v>5.434782608695652E-3</v>
          </cell>
          <cell r="U65">
            <v>3.3715267556838261E-4</v>
          </cell>
          <cell r="V65">
            <v>5.434782608695652E-3</v>
          </cell>
          <cell r="X65">
            <v>3.3639066070585358E-4</v>
          </cell>
          <cell r="Y65">
            <v>5.434782608695652E-3</v>
          </cell>
          <cell r="AA65">
            <v>3.3639066070585358E-4</v>
          </cell>
          <cell r="AB65">
            <v>5.4644808743169399E-3</v>
          </cell>
          <cell r="AD65">
            <v>3.3282939033637735E-4</v>
          </cell>
          <cell r="AE65">
            <v>5.434782608695652E-3</v>
          </cell>
          <cell r="AG65">
            <v>3.3507729496527511E-4</v>
          </cell>
          <cell r="AI65">
            <v>5.4054054054054057E-3</v>
          </cell>
          <cell r="AK65">
            <v>3.3309620370561895E-4</v>
          </cell>
          <cell r="AM65">
            <v>5.3763440860215058E-3</v>
          </cell>
          <cell r="AO65">
            <v>3.2952394733210238E-4</v>
          </cell>
          <cell r="AQ65">
            <v>5.3763440860215058E-3</v>
          </cell>
          <cell r="AS65">
            <v>3.2834098974639784E-4</v>
          </cell>
          <cell r="AU65">
            <v>5.3763440860215058E-3</v>
          </cell>
          <cell r="AW65">
            <v>3.2755953220610227E-4</v>
          </cell>
          <cell r="AY65">
            <v>5.3763440860215058E-3</v>
          </cell>
          <cell r="BA65">
            <v>3.2659444137991697E-4</v>
          </cell>
        </row>
        <row r="66">
          <cell r="A66">
            <v>268</v>
          </cell>
          <cell r="C66" t="str">
            <v>developing</v>
          </cell>
          <cell r="D66">
            <v>5.7471264367816091E-3</v>
          </cell>
          <cell r="F66">
            <v>4.6317102475442763E-4</v>
          </cell>
          <cell r="I66">
            <v>4.626334964140699E-4</v>
          </cell>
          <cell r="J66">
            <v>5.6179775280898875E-3</v>
          </cell>
          <cell r="L66">
            <v>4.6205320474030823E-4</v>
          </cell>
          <cell r="M66">
            <v>5.4945054945054949E-3</v>
          </cell>
          <cell r="O66">
            <v>6.7607082567741877E-4</v>
          </cell>
          <cell r="P66">
            <v>5.434782608695652E-3</v>
          </cell>
          <cell r="R66">
            <v>8.1152722784512226E-4</v>
          </cell>
          <cell r="S66">
            <v>5.434782608695652E-3</v>
          </cell>
          <cell r="U66">
            <v>8.1152722784512226E-4</v>
          </cell>
          <cell r="V66">
            <v>5.434782608695652E-3</v>
          </cell>
          <cell r="X66">
            <v>8.0969305640358634E-4</v>
          </cell>
          <cell r="Y66">
            <v>5.434782608695652E-3</v>
          </cell>
          <cell r="AA66">
            <v>8.0969305640358634E-4</v>
          </cell>
          <cell r="AB66">
            <v>5.4644808743169399E-3</v>
          </cell>
          <cell r="AD66">
            <v>8.0369693266044921E-4</v>
          </cell>
          <cell r="AE66">
            <v>5.434782608695652E-3</v>
          </cell>
          <cell r="AG66">
            <v>8.0902895063961482E-4</v>
          </cell>
          <cell r="AI66">
            <v>5.4054054054054057E-3</v>
          </cell>
          <cell r="AK66">
            <v>7.7982145022915798E-4</v>
          </cell>
          <cell r="AM66">
            <v>5.3763440860215058E-3</v>
          </cell>
          <cell r="AO66">
            <v>7.5532551607106701E-4</v>
          </cell>
          <cell r="AQ66">
            <v>5.3763440860215058E-3</v>
          </cell>
          <cell r="AS66">
            <v>8.3207584237960481E-4</v>
          </cell>
          <cell r="AU66">
            <v>5.3763440860215058E-3</v>
          </cell>
          <cell r="AW66">
            <v>8.9140284965810647E-4</v>
          </cell>
          <cell r="AY66">
            <v>5.3763440860215058E-3</v>
          </cell>
          <cell r="BA66">
            <v>9.4315848374891705E-4</v>
          </cell>
        </row>
        <row r="67">
          <cell r="A67">
            <v>276</v>
          </cell>
          <cell r="C67" t="str">
            <v>developed</v>
          </cell>
          <cell r="D67">
            <v>5.7471264367816091E-3</v>
          </cell>
          <cell r="F67">
            <v>5.3845403434052537E-2</v>
          </cell>
          <cell r="I67">
            <v>5.3782913708234417E-2</v>
          </cell>
          <cell r="J67">
            <v>5.6179775280898875E-3</v>
          </cell>
          <cell r="L67">
            <v>5.3715452581321987E-2</v>
          </cell>
          <cell r="M67">
            <v>5.4945054945054949E-3</v>
          </cell>
          <cell r="O67">
            <v>5.3570524971069976E-2</v>
          </cell>
          <cell r="P67">
            <v>5.434782608695652E-3</v>
          </cell>
          <cell r="R67">
            <v>4.785354736995092E-2</v>
          </cell>
          <cell r="S67">
            <v>5.434782608695652E-3</v>
          </cell>
          <cell r="U67">
            <v>4.785354736995092E-2</v>
          </cell>
          <cell r="V67">
            <v>5.434782608695652E-3</v>
          </cell>
          <cell r="X67">
            <v>4.7745391282329297E-2</v>
          </cell>
          <cell r="Y67">
            <v>5.434782608695652E-3</v>
          </cell>
          <cell r="AA67">
            <v>4.7745391282329297E-2</v>
          </cell>
          <cell r="AB67">
            <v>5.4644808743169399E-3</v>
          </cell>
          <cell r="AD67">
            <v>4.7497939496816154E-2</v>
          </cell>
          <cell r="AE67">
            <v>5.434782608695652E-3</v>
          </cell>
          <cell r="AG67">
            <v>4.7810145166002474E-2</v>
          </cell>
          <cell r="AI67">
            <v>5.4054054054054057E-3</v>
          </cell>
          <cell r="AK67">
            <v>5.0162256259096816E-2</v>
          </cell>
          <cell r="AM67">
            <v>5.3763440860215058E-3</v>
          </cell>
          <cell r="AO67">
            <v>5.0246452471468687E-2</v>
          </cell>
          <cell r="AQ67">
            <v>5.3763440860215058E-3</v>
          </cell>
          <cell r="AS67">
            <v>5.0706382480677832E-2</v>
          </cell>
          <cell r="AU67">
            <v>5.3763440860215058E-3</v>
          </cell>
          <cell r="AW67">
            <v>5.1618265301988493E-2</v>
          </cell>
          <cell r="AY67">
            <v>5.3763440860215058E-3</v>
          </cell>
          <cell r="BA67">
            <v>4.9932364029985007E-2</v>
          </cell>
        </row>
        <row r="68">
          <cell r="A68">
            <v>288</v>
          </cell>
          <cell r="C68" t="str">
            <v>developing</v>
          </cell>
          <cell r="D68">
            <v>5.7471264367816091E-3</v>
          </cell>
          <cell r="F68">
            <v>2.2183015506015385E-3</v>
          </cell>
          <cell r="I68">
            <v>2.2157271236897084E-3</v>
          </cell>
          <cell r="J68">
            <v>5.6179775280898875E-3</v>
          </cell>
          <cell r="L68">
            <v>2.2129478869695588E-3</v>
          </cell>
          <cell r="M68">
            <v>5.4945054945054949E-3</v>
          </cell>
          <cell r="O68">
            <v>2.206977216827942E-3</v>
          </cell>
          <cell r="P68">
            <v>5.434782608695652E-3</v>
          </cell>
          <cell r="R68">
            <v>2.3482646965736582E-3</v>
          </cell>
          <cell r="S68">
            <v>5.434782608695652E-3</v>
          </cell>
          <cell r="U68">
            <v>2.3482646965736582E-3</v>
          </cell>
          <cell r="V68">
            <v>5.434782608695652E-3</v>
          </cell>
          <cell r="X68">
            <v>2.3429572713932869E-3</v>
          </cell>
          <cell r="Y68">
            <v>5.434782608695652E-3</v>
          </cell>
          <cell r="AA68">
            <v>2.3429572713932869E-3</v>
          </cell>
          <cell r="AB68">
            <v>5.4644808743169399E-3</v>
          </cell>
          <cell r="AD68">
            <v>2.3290734344661129E-3</v>
          </cell>
          <cell r="AE68">
            <v>5.434782608695652E-3</v>
          </cell>
          <cell r="AG68">
            <v>2.3444292964672256E-3</v>
          </cell>
          <cell r="AI68">
            <v>5.4054054054054057E-3</v>
          </cell>
          <cell r="AK68">
            <v>2.227019892918979E-3</v>
          </cell>
          <cell r="AM68">
            <v>5.3763440860215058E-3</v>
          </cell>
          <cell r="AO68">
            <v>2.1347402054565311E-3</v>
          </cell>
          <cell r="AQ68">
            <v>5.3763440860215058E-3</v>
          </cell>
          <cell r="AS68">
            <v>2.0659357195704606E-3</v>
          </cell>
          <cell r="AU68">
            <v>5.3763440860215058E-3</v>
          </cell>
          <cell r="AW68">
            <v>2.0183980016305982E-3</v>
          </cell>
          <cell r="AY68">
            <v>5.3763440860215058E-3</v>
          </cell>
          <cell r="BA68">
            <v>1.961887663943368E-3</v>
          </cell>
        </row>
        <row r="69">
          <cell r="A69">
            <v>300</v>
          </cell>
          <cell r="C69" t="str">
            <v>developed</v>
          </cell>
          <cell r="D69">
            <v>5.7471264367816091E-3</v>
          </cell>
          <cell r="F69">
            <v>2.9799698334335273E-3</v>
          </cell>
          <cell r="I69">
            <v>2.9765114602770221E-3</v>
          </cell>
          <cell r="J69">
            <v>5.6179775280898875E-3</v>
          </cell>
          <cell r="L69">
            <v>2.972777954530804E-3</v>
          </cell>
          <cell r="M69">
            <v>5.4945054945054949E-3</v>
          </cell>
          <cell r="O69">
            <v>2.9647572159154536E-3</v>
          </cell>
          <cell r="P69">
            <v>5.434782608695652E-3</v>
          </cell>
          <cell r="R69">
            <v>2.8469850656857518E-3</v>
          </cell>
          <cell r="S69">
            <v>5.434782608695652E-3</v>
          </cell>
          <cell r="U69">
            <v>2.8469850656857518E-3</v>
          </cell>
          <cell r="V69">
            <v>5.434782608695652E-3</v>
          </cell>
          <cell r="X69">
            <v>2.8405504587831272E-3</v>
          </cell>
          <cell r="Y69">
            <v>5.434782608695652E-3</v>
          </cell>
          <cell r="AA69">
            <v>2.8405504587831272E-3</v>
          </cell>
          <cell r="AB69">
            <v>5.4644808743169399E-3</v>
          </cell>
          <cell r="AD69">
            <v>2.8241068071116378E-3</v>
          </cell>
          <cell r="AE69">
            <v>5.434782608695652E-3</v>
          </cell>
          <cell r="AG69">
            <v>2.8426948412597899E-3</v>
          </cell>
          <cell r="AI69">
            <v>5.4054054054054057E-3</v>
          </cell>
          <cell r="AK69">
            <v>2.8625042109720459E-3</v>
          </cell>
          <cell r="AM69">
            <v>5.3763440860215058E-3</v>
          </cell>
          <cell r="AO69">
            <v>2.7404597649436373E-3</v>
          </cell>
          <cell r="AQ69">
            <v>5.3763440860215058E-3</v>
          </cell>
          <cell r="AS69">
            <v>2.9474194613619358E-3</v>
          </cell>
          <cell r="AU69">
            <v>5.3763440860215058E-3</v>
          </cell>
          <cell r="AW69">
            <v>3.0445586720013354E-3</v>
          </cell>
          <cell r="AY69">
            <v>5.3763440860215058E-3</v>
          </cell>
          <cell r="BA69">
            <v>2.9543382261130314E-3</v>
          </cell>
        </row>
        <row r="70">
          <cell r="A70">
            <v>308</v>
          </cell>
          <cell r="C70" t="str">
            <v>developing</v>
          </cell>
          <cell r="D70">
            <v>5.7471264367816091E-3</v>
          </cell>
          <cell r="F70">
            <v>1.3507417823621472E-4</v>
          </cell>
          <cell r="I70">
            <v>1.3491741929627239E-4</v>
          </cell>
          <cell r="J70">
            <v>5.6179775280898875E-3</v>
          </cell>
          <cell r="L70">
            <v>1.34748189321206E-4</v>
          </cell>
          <cell r="M70">
            <v>5.4945054945054949E-3</v>
          </cell>
          <cell r="O70">
            <v>1.3438463038005136E-4</v>
          </cell>
          <cell r="P70">
            <v>5.434782608695652E-3</v>
          </cell>
          <cell r="R70">
            <v>3.2977515531524513E-4</v>
          </cell>
          <cell r="S70">
            <v>5.434782608695652E-3</v>
          </cell>
          <cell r="U70">
            <v>3.2977515531524513E-4</v>
          </cell>
          <cell r="V70">
            <v>5.434782608695652E-3</v>
          </cell>
          <cell r="X70">
            <v>3.2902981473854827E-4</v>
          </cell>
          <cell r="Y70">
            <v>5.434782608695652E-3</v>
          </cell>
          <cell r="AA70">
            <v>3.2902981473854827E-4</v>
          </cell>
          <cell r="AB70">
            <v>5.4644808743169399E-3</v>
          </cell>
          <cell r="AD70">
            <v>3.2550641145108857E-4</v>
          </cell>
          <cell r="AE70">
            <v>5.434782608695652E-3</v>
          </cell>
          <cell r="AG70">
            <v>3.2768161895118292E-4</v>
          </cell>
          <cell r="AI70">
            <v>5.4054054054054057E-3</v>
          </cell>
          <cell r="AK70">
            <v>3.2612537629938729E-4</v>
          </cell>
          <cell r="AM70">
            <v>5.3763440860215058E-3</v>
          </cell>
          <cell r="AO70">
            <v>3.6682772576624524E-4</v>
          </cell>
          <cell r="AQ70">
            <v>5.3763440860215058E-3</v>
          </cell>
          <cell r="AS70">
            <v>3.6424740733928849E-4</v>
          </cell>
          <cell r="AU70">
            <v>5.3763440860215058E-3</v>
          </cell>
          <cell r="AW70">
            <v>3.6249975798097395E-4</v>
          </cell>
          <cell r="AY70">
            <v>5.3763440860215058E-3</v>
          </cell>
          <cell r="BA70">
            <v>3.6038685587586359E-4</v>
          </cell>
        </row>
        <row r="71">
          <cell r="A71">
            <v>320</v>
          </cell>
          <cell r="C71" t="str">
            <v>developing</v>
          </cell>
          <cell r="D71">
            <v>5.7471264367816091E-3</v>
          </cell>
          <cell r="F71">
            <v>5.1319849817524788E-4</v>
          </cell>
          <cell r="I71">
            <v>5.5549332512724501E-4</v>
          </cell>
          <cell r="J71">
            <v>5.6179775280898875E-3</v>
          </cell>
          <cell r="L71">
            <v>5.5479655726694069E-4</v>
          </cell>
          <cell r="M71">
            <v>5.4945054945054949E-3</v>
          </cell>
          <cell r="O71">
            <v>5.5329968187342127E-4</v>
          </cell>
          <cell r="P71">
            <v>5.434782608695652E-3</v>
          </cell>
          <cell r="R71">
            <v>7.023399280986876E-4</v>
          </cell>
          <cell r="S71">
            <v>5.434782608695652E-3</v>
          </cell>
          <cell r="U71">
            <v>7.023399280986876E-4</v>
          </cell>
          <cell r="V71">
            <v>5.434782608695652E-3</v>
          </cell>
          <cell r="X71">
            <v>7.0075253608746751E-4</v>
          </cell>
          <cell r="Y71">
            <v>5.434782608695652E-3</v>
          </cell>
          <cell r="AA71">
            <v>7.0075253608746751E-4</v>
          </cell>
          <cell r="AB71">
            <v>5.4644808743169399E-3</v>
          </cell>
          <cell r="AD71">
            <v>6.9531684515817453E-4</v>
          </cell>
          <cell r="AE71">
            <v>5.434782608695652E-3</v>
          </cell>
          <cell r="AG71">
            <v>6.9993064499382341E-4</v>
          </cell>
          <cell r="AI71">
            <v>5.4054054054054057E-3</v>
          </cell>
          <cell r="AK71">
            <v>6.7699035574638106E-4</v>
          </cell>
          <cell r="AM71">
            <v>5.3763440860215058E-3</v>
          </cell>
          <cell r="AO71">
            <v>6.5731081534247521E-4</v>
          </cell>
          <cell r="AQ71">
            <v>5.3763440860215058E-3</v>
          </cell>
          <cell r="AS71">
            <v>6.4384930172676851E-4</v>
          </cell>
          <cell r="AU71">
            <v>5.3763440860215058E-3</v>
          </cell>
          <cell r="AW71">
            <v>6.3457795379950345E-4</v>
          </cell>
          <cell r="AY71">
            <v>5.3763440860215058E-3</v>
          </cell>
          <cell r="BA71">
            <v>6.2352708936059794E-4</v>
          </cell>
        </row>
        <row r="72">
          <cell r="A72">
            <v>324</v>
          </cell>
          <cell r="C72" t="str">
            <v>developing</v>
          </cell>
          <cell r="D72">
            <v>5.7471264367816091E-3</v>
          </cell>
          <cell r="F72">
            <v>2.4555151537385947E-4</v>
          </cell>
          <cell r="I72">
            <v>2.4526654310340877E-4</v>
          </cell>
          <cell r="J72">
            <v>5.6179775280898875E-3</v>
          </cell>
          <cell r="L72">
            <v>2.4495889972280969E-4</v>
          </cell>
          <cell r="M72">
            <v>5.4945054945054949E-3</v>
          </cell>
          <cell r="O72">
            <v>2.4429798547484646E-4</v>
          </cell>
          <cell r="P72">
            <v>5.434782608695652E-3</v>
          </cell>
          <cell r="R72">
            <v>4.2752729866931668E-4</v>
          </cell>
          <cell r="S72">
            <v>5.434782608695652E-3</v>
          </cell>
          <cell r="U72">
            <v>4.2752729866931668E-4</v>
          </cell>
          <cell r="V72">
            <v>5.434782608695652E-3</v>
          </cell>
          <cell r="X72">
            <v>4.2656102380534392E-4</v>
          </cell>
          <cell r="Y72">
            <v>5.434782608695652E-3</v>
          </cell>
          <cell r="AA72">
            <v>4.2656102380534392E-4</v>
          </cell>
          <cell r="AB72">
            <v>5.4644808743169399E-3</v>
          </cell>
          <cell r="AD72">
            <v>4.2253588168116556E-4</v>
          </cell>
          <cell r="AE72">
            <v>5.434782608695652E-3</v>
          </cell>
          <cell r="AG72">
            <v>4.2537221518961643E-4</v>
          </cell>
          <cell r="AI72">
            <v>5.4054054054054057E-3</v>
          </cell>
          <cell r="AK72">
            <v>4.1820408341046043E-4</v>
          </cell>
          <cell r="AM72">
            <v>5.3763440860215058E-3</v>
          </cell>
          <cell r="AO72">
            <v>4.10645551656874E-4</v>
          </cell>
          <cell r="AQ72">
            <v>5.3763440860215058E-3</v>
          </cell>
          <cell r="AS72">
            <v>4.0642386292860937E-4</v>
          </cell>
          <cell r="AU72">
            <v>5.3763440860215058E-3</v>
          </cell>
          <cell r="AW72">
            <v>4.0354130373981628E-4</v>
          </cell>
          <cell r="AY72">
            <v>5.3763440860215058E-3</v>
          </cell>
          <cell r="BA72">
            <v>5.218351318844373E-4</v>
          </cell>
        </row>
        <row r="73">
          <cell r="A73">
            <v>624</v>
          </cell>
          <cell r="C73" t="str">
            <v>developing</v>
          </cell>
          <cell r="D73">
            <v>5.7471264367816091E-3</v>
          </cell>
          <cell r="F73">
            <v>1.1172802397316526E-4</v>
          </cell>
          <cell r="I73">
            <v>1.1159835917099076E-4</v>
          </cell>
          <cell r="J73">
            <v>5.6179775280898875E-3</v>
          </cell>
          <cell r="L73">
            <v>1.1145837882124446E-4</v>
          </cell>
          <cell r="M73">
            <v>5.4945054945054949E-3</v>
          </cell>
          <cell r="O73">
            <v>1.1115765722794371E-4</v>
          </cell>
          <cell r="P73">
            <v>5.434782608695652E-3</v>
          </cell>
          <cell r="R73">
            <v>3.0911809860646017E-4</v>
          </cell>
          <cell r="S73">
            <v>5.434782608695652E-3</v>
          </cell>
          <cell r="U73">
            <v>3.0911809860646017E-4</v>
          </cell>
          <cell r="V73">
            <v>5.434782608695652E-3</v>
          </cell>
          <cell r="X73">
            <v>3.0841944603009333E-4</v>
          </cell>
          <cell r="Y73">
            <v>5.434782608695652E-3</v>
          </cell>
          <cell r="AA73">
            <v>3.0841944603009333E-4</v>
          </cell>
          <cell r="AB73">
            <v>5.4644808743169399E-3</v>
          </cell>
          <cell r="AD73">
            <v>3.0500207057227981E-4</v>
          </cell>
          <cell r="AE73">
            <v>5.434782608695652E-3</v>
          </cell>
          <cell r="AG73">
            <v>3.0704139896414132E-4</v>
          </cell>
          <cell r="AI73">
            <v>5.4054054054054057E-3</v>
          </cell>
          <cell r="AK73">
            <v>3.0667084491075382E-4</v>
          </cell>
          <cell r="AM73">
            <v>5.3763440860215058E-3</v>
          </cell>
          <cell r="AO73">
            <v>3.0433629716702341E-4</v>
          </cell>
          <cell r="AQ73">
            <v>5.3763440860215058E-3</v>
          </cell>
          <cell r="AS73">
            <v>3.0409684282686755E-4</v>
          </cell>
          <cell r="AU73">
            <v>5.3763440860215058E-3</v>
          </cell>
          <cell r="AW73">
            <v>3.0396776160141587E-4</v>
          </cell>
          <cell r="AY73">
            <v>5.3763440860215058E-3</v>
          </cell>
          <cell r="BA73">
            <v>3.0377767722665852E-4</v>
          </cell>
        </row>
        <row r="74">
          <cell r="A74">
            <v>328</v>
          </cell>
          <cell r="C74" t="str">
            <v>developing</v>
          </cell>
          <cell r="D74">
            <v>5.7471264367816091E-3</v>
          </cell>
          <cell r="F74">
            <v>6.8454259464155735E-4</v>
          </cell>
          <cell r="I74">
            <v>6.8374815581629409E-4</v>
          </cell>
          <cell r="J74">
            <v>5.6179775280898875E-3</v>
          </cell>
          <cell r="L74">
            <v>6.8289051501672915E-4</v>
          </cell>
          <cell r="M74">
            <v>5.4945054945054949E-3</v>
          </cell>
          <cell r="O74">
            <v>6.8104803421001336E-4</v>
          </cell>
          <cell r="P74">
            <v>5.434782608695652E-3</v>
          </cell>
          <cell r="R74">
            <v>8.1595373999700477E-4</v>
          </cell>
          <cell r="S74">
            <v>5.434782608695652E-3</v>
          </cell>
          <cell r="U74">
            <v>8.1595373999700477E-4</v>
          </cell>
          <cell r="V74">
            <v>5.434782608695652E-3</v>
          </cell>
          <cell r="X74">
            <v>8.1410956398396959E-4</v>
          </cell>
          <cell r="Y74">
            <v>5.434782608695652E-3</v>
          </cell>
          <cell r="AA74">
            <v>8.1410956398396959E-4</v>
          </cell>
          <cell r="AB74">
            <v>5.4644808743169399E-3</v>
          </cell>
          <cell r="AD74">
            <v>8.0809071999162255E-4</v>
          </cell>
          <cell r="AE74">
            <v>5.434782608695652E-3</v>
          </cell>
          <cell r="AG74">
            <v>8.1342768604668921E-4</v>
          </cell>
          <cell r="AI74">
            <v>5.4054054054054057E-3</v>
          </cell>
          <cell r="AK74">
            <v>7.839674979021454E-4</v>
          </cell>
          <cell r="AM74">
            <v>5.3763440860215058E-3</v>
          </cell>
          <cell r="AO74">
            <v>7.5927737152800187E-4</v>
          </cell>
          <cell r="AQ74">
            <v>5.3763440860215058E-3</v>
          </cell>
          <cell r="AS74">
            <v>8.0494747798171657E-4</v>
          </cell>
          <cell r="AU74">
            <v>5.3763440860215058E-3</v>
          </cell>
          <cell r="AW74">
            <v>8.6126232893729158E-4</v>
          </cell>
          <cell r="AY74">
            <v>5.3763440860215058E-3</v>
          </cell>
          <cell r="BA74">
            <v>9.1038888971501307E-4</v>
          </cell>
        </row>
        <row r="75">
          <cell r="A75">
            <v>332</v>
          </cell>
          <cell r="C75" t="str">
            <v>developing</v>
          </cell>
          <cell r="D75">
            <v>5.7471264367816091E-3</v>
          </cell>
          <cell r="F75">
            <v>4.4691209589266105E-4</v>
          </cell>
          <cell r="I75">
            <v>4.4639343668396303E-4</v>
          </cell>
          <cell r="J75">
            <v>5.6179775280898875E-3</v>
          </cell>
          <cell r="L75">
            <v>4.4583351528497785E-4</v>
          </cell>
          <cell r="M75">
            <v>5.4945054945054949E-3</v>
          </cell>
          <cell r="O75">
            <v>4.4463062891177482E-4</v>
          </cell>
          <cell r="P75">
            <v>5.434782608695652E-3</v>
          </cell>
          <cell r="R75">
            <v>6.0569441278258669E-4</v>
          </cell>
          <cell r="S75">
            <v>5.434782608695652E-3</v>
          </cell>
          <cell r="U75">
            <v>6.0569441278258669E-4</v>
          </cell>
          <cell r="V75">
            <v>5.434782608695652E-3</v>
          </cell>
          <cell r="X75">
            <v>6.0432545391576767E-4</v>
          </cell>
          <cell r="Y75">
            <v>5.434782608695652E-3</v>
          </cell>
          <cell r="AA75">
            <v>6.0432545391576767E-4</v>
          </cell>
          <cell r="AB75">
            <v>5.4644808743169399E-3</v>
          </cell>
          <cell r="AD75">
            <v>5.993858217608908E-4</v>
          </cell>
          <cell r="AE75">
            <v>5.434782608695652E-3</v>
          </cell>
          <cell r="AG75">
            <v>6.0335181704509002E-4</v>
          </cell>
          <cell r="AI75">
            <v>5.4054054054054057E-3</v>
          </cell>
          <cell r="AK75">
            <v>5.8595955079441468E-4</v>
          </cell>
          <cell r="AM75">
            <v>5.3763440860215058E-3</v>
          </cell>
          <cell r="AO75">
            <v>5.7054370322208242E-4</v>
          </cell>
          <cell r="AQ75">
            <v>5.3763440860215058E-3</v>
          </cell>
          <cell r="AS75">
            <v>5.6033239561431743E-4</v>
          </cell>
          <cell r="AU75">
            <v>5.3763440860215058E-3</v>
          </cell>
          <cell r="AW75">
            <v>5.5330837161301496E-4</v>
          </cell>
          <cell r="AY75">
            <v>5.3763440860215058E-3</v>
          </cell>
          <cell r="BA75">
            <v>6.9213473881453381E-4</v>
          </cell>
        </row>
        <row r="76">
          <cell r="A76">
            <v>340</v>
          </cell>
          <cell r="C76" t="str">
            <v>developing</v>
          </cell>
          <cell r="D76">
            <v>5.7471264367816091E-3</v>
          </cell>
          <cell r="F76">
            <v>3.1058723082092582E-4</v>
          </cell>
          <cell r="I76">
            <v>3.1022678202383624E-4</v>
          </cell>
          <cell r="J76">
            <v>5.6179775280898875E-3</v>
          </cell>
          <cell r="L76">
            <v>3.0983765754413105E-4</v>
          </cell>
          <cell r="M76">
            <v>5.4945054945054949E-3</v>
          </cell>
          <cell r="O76">
            <v>3.0900169639857487E-4</v>
          </cell>
          <cell r="P76">
            <v>5.434782608695652E-3</v>
          </cell>
          <cell r="R76">
            <v>4.8507195664378898E-4</v>
          </cell>
          <cell r="S76">
            <v>5.434782608695652E-3</v>
          </cell>
          <cell r="U76">
            <v>4.8507195664378898E-4</v>
          </cell>
          <cell r="V76">
            <v>5.434782608695652E-3</v>
          </cell>
          <cell r="X76">
            <v>4.839756223503255E-4</v>
          </cell>
          <cell r="Y76">
            <v>5.434782608695652E-3</v>
          </cell>
          <cell r="AA76">
            <v>4.839756223503255E-4</v>
          </cell>
          <cell r="AB76">
            <v>5.4644808743169399E-3</v>
          </cell>
          <cell r="AD76">
            <v>4.7965511698641844E-4</v>
          </cell>
          <cell r="AE76">
            <v>5.434782608695652E-3</v>
          </cell>
          <cell r="AG76">
            <v>4.8284580199194077E-4</v>
          </cell>
          <cell r="AI76">
            <v>5.4054054054054057E-3</v>
          </cell>
          <cell r="AK76">
            <v>4.7237606893993399E-4</v>
          </cell>
          <cell r="AM76">
            <v>5.3763440860215058E-3</v>
          </cell>
          <cell r="AO76">
            <v>4.6228023449528595E-4</v>
          </cell>
          <cell r="AQ76">
            <v>5.3763440860215058E-3</v>
          </cell>
          <cell r="AS76">
            <v>4.8258392445858219E-4</v>
          </cell>
          <cell r="AU76">
            <v>5.3763440860215058E-3</v>
          </cell>
          <cell r="AW76">
            <v>4.776520038117793E-4</v>
          </cell>
          <cell r="AY76">
            <v>5.3763440860215058E-3</v>
          </cell>
          <cell r="BA76">
            <v>5.2093032916801507E-4</v>
          </cell>
        </row>
        <row r="77">
          <cell r="A77">
            <v>348</v>
          </cell>
          <cell r="C77" t="str">
            <v>developed</v>
          </cell>
          <cell r="D77">
            <v>5.7471264367816091E-3</v>
          </cell>
          <cell r="F77">
            <v>4.6617267315967681E-3</v>
          </cell>
          <cell r="I77">
            <v>4.6563166128732042E-3</v>
          </cell>
          <cell r="J77">
            <v>5.6179775280898875E-3</v>
          </cell>
          <cell r="L77">
            <v>4.6504760894744614E-3</v>
          </cell>
          <cell r="M77">
            <v>5.4945054945054949E-3</v>
          </cell>
          <cell r="O77">
            <v>4.6379288176226366E-3</v>
          </cell>
          <cell r="P77">
            <v>5.434782608695652E-3</v>
          </cell>
          <cell r="R77">
            <v>4.6445178753626972E-3</v>
          </cell>
          <cell r="S77">
            <v>5.434782608695652E-3</v>
          </cell>
          <cell r="U77">
            <v>4.6445178753626972E-3</v>
          </cell>
          <cell r="V77">
            <v>5.434782608695652E-3</v>
          </cell>
          <cell r="X77">
            <v>4.6340205787170708E-3</v>
          </cell>
          <cell r="Y77">
            <v>5.434782608695652E-3</v>
          </cell>
          <cell r="AA77">
            <v>4.6340205787170708E-3</v>
          </cell>
          <cell r="AB77">
            <v>5.4644808743169399E-3</v>
          </cell>
          <cell r="AD77">
            <v>4.6083506125122612E-3</v>
          </cell>
          <cell r="AE77">
            <v>5.434782608695652E-3</v>
          </cell>
          <cell r="AG77">
            <v>4.6386840066427676E-3</v>
          </cell>
          <cell r="AI77">
            <v>5.4054054054054057E-3</v>
          </cell>
          <cell r="AK77">
            <v>4.8107821295686366E-3</v>
          </cell>
          <cell r="AM77">
            <v>5.3763440860215058E-3</v>
          </cell>
          <cell r="AO77">
            <v>4.5974844138386506E-3</v>
          </cell>
          <cell r="AQ77">
            <v>5.3763440860215058E-3</v>
          </cell>
          <cell r="AS77">
            <v>5.2095655699673539E-3</v>
          </cell>
          <cell r="AU77">
            <v>5.3763440860215058E-3</v>
          </cell>
          <cell r="AW77">
            <v>5.0774371397272235E-3</v>
          </cell>
          <cell r="AY77">
            <v>5.3763440860215058E-3</v>
          </cell>
          <cell r="BA77">
            <v>5.3686272482675584E-3</v>
          </cell>
        </row>
        <row r="78">
          <cell r="A78">
            <v>352</v>
          </cell>
          <cell r="C78" t="str">
            <v>developed</v>
          </cell>
          <cell r="D78">
            <v>5.7471264367816091E-3</v>
          </cell>
          <cell r="F78">
            <v>1.2173351865732932E-4</v>
          </cell>
          <cell r="I78">
            <v>1.2159224208182575E-4</v>
          </cell>
          <cell r="J78">
            <v>5.6179775280898875E-3</v>
          </cell>
          <cell r="L78">
            <v>1.2143972617837084E-4</v>
          </cell>
          <cell r="M78">
            <v>5.4945054945054949E-3</v>
          </cell>
          <cell r="O78">
            <v>1.211120742931327E-4</v>
          </cell>
          <cell r="P78">
            <v>5.434782608695652E-3</v>
          </cell>
          <cell r="R78">
            <v>3.1797112291022519E-4</v>
          </cell>
          <cell r="S78">
            <v>5.434782608695652E-3</v>
          </cell>
          <cell r="U78">
            <v>3.1797112291022519E-4</v>
          </cell>
          <cell r="V78">
            <v>5.434782608695652E-3</v>
          </cell>
          <cell r="X78">
            <v>3.1725246119085972E-4</v>
          </cell>
          <cell r="Y78">
            <v>5.434782608695652E-3</v>
          </cell>
          <cell r="AA78">
            <v>3.1725246119085972E-4</v>
          </cell>
          <cell r="AB78">
            <v>5.4644808743169399E-3</v>
          </cell>
          <cell r="AD78">
            <v>3.1378964523462639E-4</v>
          </cell>
          <cell r="AE78">
            <v>5.434782608695652E-3</v>
          </cell>
          <cell r="AG78">
            <v>3.1588720753001628E-4</v>
          </cell>
          <cell r="AI78">
            <v>5.4054054054054057E-3</v>
          </cell>
          <cell r="AK78">
            <v>3.6735804821206479E-4</v>
          </cell>
          <cell r="AM78">
            <v>5.3763440860215058E-3</v>
          </cell>
          <cell r="AO78">
            <v>3.8715155383048139E-4</v>
          </cell>
          <cell r="AQ78">
            <v>5.3763440860215058E-3</v>
          </cell>
          <cell r="AS78">
            <v>4.0784507154113353E-4</v>
          </cell>
          <cell r="AU78">
            <v>5.3763440860215058E-3</v>
          </cell>
          <cell r="AW78">
            <v>4.0492426960284962E-4</v>
          </cell>
          <cell r="AY78">
            <v>5.3763440860215058E-3</v>
          </cell>
          <cell r="BA78">
            <v>4.0141769210318872E-4</v>
          </cell>
        </row>
        <row r="79">
          <cell r="A79">
            <v>356</v>
          </cell>
          <cell r="C79" t="str">
            <v>developing</v>
          </cell>
          <cell r="D79">
            <v>5.7471264367816091E-3</v>
          </cell>
          <cell r="F79">
            <v>3.4015346761263061E-2</v>
          </cell>
          <cell r="I79">
            <v>3.3975870602535367E-2</v>
          </cell>
          <cell r="J79">
            <v>5.6179775280898875E-3</v>
          </cell>
          <cell r="L79">
            <v>3.3933253898443948E-2</v>
          </cell>
          <cell r="M79">
            <v>5.4945054945054949E-3</v>
          </cell>
          <cell r="O79">
            <v>3.3841699882620833E-2</v>
          </cell>
          <cell r="P79">
            <v>5.434782608695652E-3</v>
          </cell>
          <cell r="R79">
            <v>3.8277157205365821E-2</v>
          </cell>
          <cell r="S79">
            <v>5.434782608695652E-3</v>
          </cell>
          <cell r="U79">
            <v>3.8277157205365821E-2</v>
          </cell>
          <cell r="V79">
            <v>5.434782608695652E-3</v>
          </cell>
          <cell r="X79">
            <v>3.8190645174468608E-2</v>
          </cell>
          <cell r="Y79">
            <v>5.434782608695652E-3</v>
          </cell>
          <cell r="AA79">
            <v>3.8190645174468608E-2</v>
          </cell>
          <cell r="AB79">
            <v>5.4644808743169399E-3</v>
          </cell>
          <cell r="AD79">
            <v>3.7992346754766981E-2</v>
          </cell>
          <cell r="AE79">
            <v>5.434782608695652E-3</v>
          </cell>
          <cell r="AG79">
            <v>3.8242073913836216E-2</v>
          </cell>
          <cell r="AI79">
            <v>5.4054054054054057E-3</v>
          </cell>
          <cell r="AK79">
            <v>3.8091516849309941E-2</v>
          </cell>
          <cell r="AM79">
            <v>5.3763440860215058E-3</v>
          </cell>
          <cell r="AO79">
            <v>3.8253396272349374E-2</v>
          </cell>
          <cell r="AQ79">
            <v>5.3763440860215058E-3</v>
          </cell>
          <cell r="AS79">
            <v>3.8693156880530696E-2</v>
          </cell>
          <cell r="AU79">
            <v>5.3763440860215058E-3</v>
          </cell>
          <cell r="AW79">
            <v>3.9471472749633883E-2</v>
          </cell>
          <cell r="AY79">
            <v>5.3763440860215058E-3</v>
          </cell>
          <cell r="BA79">
            <v>3.9936497011436631E-2</v>
          </cell>
        </row>
        <row r="80">
          <cell r="A80">
            <v>360</v>
          </cell>
          <cell r="C80" t="str">
            <v>developing</v>
          </cell>
          <cell r="D80">
            <v>5.7471264367816091E-3</v>
          </cell>
          <cell r="F80">
            <v>1.2002007769266623E-2</v>
          </cell>
          <cell r="I80">
            <v>1.1988078963334526E-2</v>
          </cell>
          <cell r="J80">
            <v>5.6179775280898875E-3</v>
          </cell>
          <cell r="L80">
            <v>1.1973042044346294E-2</v>
          </cell>
          <cell r="M80">
            <v>5.4945054945054949E-3</v>
          </cell>
          <cell r="O80">
            <v>1.1940738037071907E-2</v>
          </cell>
          <cell r="P80">
            <v>5.434782608695652E-3</v>
          </cell>
          <cell r="R80">
            <v>1.1959698082361161E-2</v>
          </cell>
          <cell r="S80">
            <v>5.434782608695652E-3</v>
          </cell>
          <cell r="U80">
            <v>1.1959698082361161E-2</v>
          </cell>
          <cell r="V80">
            <v>5.434782608695652E-3</v>
          </cell>
          <cell r="X80">
            <v>1.1932667397598672E-2</v>
          </cell>
          <cell r="Y80">
            <v>5.434782608695652E-3</v>
          </cell>
          <cell r="AA80">
            <v>1.1932667397598672E-2</v>
          </cell>
          <cell r="AB80">
            <v>5.4644808743169399E-3</v>
          </cell>
          <cell r="AD80">
            <v>1.1869450326220402E-2</v>
          </cell>
          <cell r="AE80">
            <v>5.434782608695652E-3</v>
          </cell>
          <cell r="AG80">
            <v>1.1947497080883173E-2</v>
          </cell>
          <cell r="AI80">
            <v>5.4054054054054057E-3</v>
          </cell>
          <cell r="AK80">
            <v>1.1278434255575318E-2</v>
          </cell>
          <cell r="AM80">
            <v>5.3763440860215058E-3</v>
          </cell>
          <cell r="AO80">
            <v>1.1751645600381949E-2</v>
          </cell>
          <cell r="AQ80">
            <v>5.3763440860215058E-3</v>
          </cell>
          <cell r="AS80">
            <v>1.2274978786371446E-2</v>
          </cell>
          <cell r="AU80">
            <v>5.3763440860215058E-3</v>
          </cell>
          <cell r="AW80">
            <v>1.2879520406962924E-2</v>
          </cell>
          <cell r="AY80">
            <v>5.3763440860215058E-3</v>
          </cell>
          <cell r="BA80">
            <v>1.2466214469872549E-2</v>
          </cell>
        </row>
        <row r="81">
          <cell r="A81">
            <v>364</v>
          </cell>
          <cell r="C81" t="str">
            <v>developing</v>
          </cell>
          <cell r="D81">
            <v>5.7471264367816091E-3</v>
          </cell>
          <cell r="F81">
            <v>7.0622116645724614E-4</v>
          </cell>
          <cell r="I81">
            <v>7.0540156878976998E-4</v>
          </cell>
          <cell r="J81">
            <v>5.6179775280898875E-3</v>
          </cell>
          <cell r="L81">
            <v>7.0451676762383632E-4</v>
          </cell>
          <cell r="M81">
            <v>5.4945054945054949E-3</v>
          </cell>
          <cell r="O81">
            <v>7.0261593785125615E-4</v>
          </cell>
          <cell r="P81">
            <v>5.434782608695652E-3</v>
          </cell>
          <cell r="R81">
            <v>8.3513529265516213E-4</v>
          </cell>
          <cell r="S81">
            <v>5.434782608695652E-3</v>
          </cell>
          <cell r="U81">
            <v>8.3513529265516213E-4</v>
          </cell>
          <cell r="V81">
            <v>5.434782608695652E-3</v>
          </cell>
          <cell r="X81">
            <v>8.3324776349896345E-4</v>
          </cell>
          <cell r="Y81">
            <v>5.434782608695652E-3</v>
          </cell>
          <cell r="AA81">
            <v>8.3324776349896345E-4</v>
          </cell>
          <cell r="AB81">
            <v>5.4644808743169399E-3</v>
          </cell>
          <cell r="AD81">
            <v>8.2713046509337346E-4</v>
          </cell>
          <cell r="AE81">
            <v>5.434782608695652E-3</v>
          </cell>
          <cell r="AG81">
            <v>8.326177734819481E-4</v>
          </cell>
          <cell r="AI81">
            <v>5.4054054054054057E-3</v>
          </cell>
          <cell r="AK81">
            <v>8.0205520038759625E-4</v>
          </cell>
          <cell r="AM81">
            <v>5.3763440860215058E-3</v>
          </cell>
          <cell r="AO81">
            <v>7.7651788379616798E-4</v>
          </cell>
          <cell r="AQ81">
            <v>5.3763440860215058E-3</v>
          </cell>
          <cell r="AS81">
            <v>7.5859099706144216E-4</v>
          </cell>
          <cell r="AU81">
            <v>5.3763440860215058E-3</v>
          </cell>
          <cell r="AW81">
            <v>7.4623210950616563E-4</v>
          </cell>
          <cell r="AY81">
            <v>5.3763440860215058E-3</v>
          </cell>
          <cell r="BA81">
            <v>7.3151332660317467E-4</v>
          </cell>
        </row>
        <row r="82">
          <cell r="A82">
            <v>368</v>
          </cell>
          <cell r="C82" t="str">
            <v>developing</v>
          </cell>
          <cell r="D82">
            <v>5.7471264367816091E-3</v>
          </cell>
          <cell r="F82">
            <v>1.6550755790054706E-4</v>
          </cell>
          <cell r="I82">
            <v>1.6531547981672886E-4</v>
          </cell>
          <cell r="J82">
            <v>5.6179775280898875E-3</v>
          </cell>
          <cell r="L82">
            <v>1.651081208657987E-4</v>
          </cell>
          <cell r="M82">
            <v>5.4945054945054949E-3</v>
          </cell>
          <cell r="O82">
            <v>1.6466264895333453E-4</v>
          </cell>
          <cell r="P82">
            <v>5.434782608695652E-3</v>
          </cell>
          <cell r="R82">
            <v>3.5670310423919691E-4</v>
          </cell>
          <cell r="S82">
            <v>5.434782608695652E-3</v>
          </cell>
          <cell r="U82">
            <v>3.5670310423919691E-4</v>
          </cell>
          <cell r="V82">
            <v>5.434782608695652E-3</v>
          </cell>
          <cell r="X82">
            <v>3.5589690251921271E-4</v>
          </cell>
          <cell r="Y82">
            <v>5.434782608695652E-3</v>
          </cell>
          <cell r="AA82">
            <v>3.5589690251921271E-4</v>
          </cell>
          <cell r="AB82">
            <v>5.4644808743169399E-3</v>
          </cell>
          <cell r="AD82">
            <v>3.522352843823928E-4</v>
          </cell>
          <cell r="AE82">
            <v>5.434782608695652E-3</v>
          </cell>
          <cell r="AG82">
            <v>3.5460574666261663E-4</v>
          </cell>
          <cell r="AI82">
            <v>5.4054054054054057E-3</v>
          </cell>
          <cell r="AK82">
            <v>3.5150283293514573E-4</v>
          </cell>
          <cell r="AM82">
            <v>5.3763440860215058E-3</v>
          </cell>
          <cell r="AO82">
            <v>3.4706844848157118E-4</v>
          </cell>
          <cell r="AQ82">
            <v>5.3763440860215058E-3</v>
          </cell>
          <cell r="AS82">
            <v>5.0511426099242166E-4</v>
          </cell>
          <cell r="AU82">
            <v>5.3763440860215058E-3</v>
          </cell>
          <cell r="AW82">
            <v>5.5664375987091879E-4</v>
          </cell>
          <cell r="AY82">
            <v>5.3763440860215058E-3</v>
          </cell>
          <cell r="BA82">
            <v>5.4815308915776484E-4</v>
          </cell>
        </row>
        <row r="83">
          <cell r="A83">
            <v>372</v>
          </cell>
          <cell r="C83" t="str">
            <v>developed</v>
          </cell>
          <cell r="D83">
            <v>5.7471264367816091E-3</v>
          </cell>
          <cell r="F83">
            <v>6.4201924223386011E-4</v>
          </cell>
          <cell r="I83">
            <v>6.4127415344524539E-4</v>
          </cell>
          <cell r="J83">
            <v>5.6179775280898875E-3</v>
          </cell>
          <cell r="L83">
            <v>6.4046978874894209E-4</v>
          </cell>
          <cell r="M83">
            <v>5.4945054945054949E-3</v>
          </cell>
          <cell r="O83">
            <v>6.3874176168296016E-4</v>
          </cell>
          <cell r="P83">
            <v>5.434782608695652E-3</v>
          </cell>
          <cell r="R83">
            <v>7.783283867060036E-4</v>
          </cell>
          <cell r="S83">
            <v>5.434782608695652E-3</v>
          </cell>
          <cell r="U83">
            <v>7.783283867060036E-4</v>
          </cell>
          <cell r="V83">
            <v>5.434782608695652E-3</v>
          </cell>
          <cell r="X83">
            <v>7.7656924955071241E-4</v>
          </cell>
          <cell r="Y83">
            <v>5.434782608695652E-3</v>
          </cell>
          <cell r="AA83">
            <v>7.7656924955071241E-4</v>
          </cell>
          <cell r="AB83">
            <v>5.4644808743169399E-3</v>
          </cell>
          <cell r="AD83">
            <v>7.707435276766495E-4</v>
          </cell>
          <cell r="AE83">
            <v>5.434782608695652E-3</v>
          </cell>
          <cell r="AG83">
            <v>7.7586925295551514E-4</v>
          </cell>
          <cell r="AI83">
            <v>5.4054054054054057E-3</v>
          </cell>
          <cell r="AK83">
            <v>9.4078833406063822E-4</v>
          </cell>
          <cell r="AM83">
            <v>5.3763440860215058E-3</v>
          </cell>
          <cell r="AO83">
            <v>1.0919714886222607E-3</v>
          </cell>
          <cell r="AQ83">
            <v>5.3763440860215058E-3</v>
          </cell>
          <cell r="AS83">
            <v>1.2385833058148332E-3</v>
          </cell>
          <cell r="AU83">
            <v>5.3763440860215058E-3</v>
          </cell>
          <cell r="AW83">
            <v>1.2133084920123959E-3</v>
          </cell>
          <cell r="AY83">
            <v>5.3763440860215058E-3</v>
          </cell>
          <cell r="BA83">
            <v>1.1832459175891523E-3</v>
          </cell>
        </row>
        <row r="84">
          <cell r="A84">
            <v>376</v>
          </cell>
          <cell r="C84" t="str">
            <v>developed</v>
          </cell>
          <cell r="D84">
            <v>5.7471264367816091E-3</v>
          </cell>
          <cell r="F84">
            <v>9.9429603423880275E-4</v>
          </cell>
          <cell r="I84">
            <v>9.9314211426422745E-4</v>
          </cell>
          <cell r="J84">
            <v>5.6179775280898875E-3</v>
          </cell>
          <cell r="L84">
            <v>9.9189639361443307E-4</v>
          </cell>
          <cell r="M84">
            <v>5.4945054945054949E-3</v>
          </cell>
          <cell r="O84">
            <v>9.8922019585315582E-4</v>
          </cell>
          <cell r="P84">
            <v>5.434782608695652E-3</v>
          </cell>
          <cell r="R84">
            <v>1.090028617401062E-3</v>
          </cell>
          <cell r="S84">
            <v>5.434782608695652E-3</v>
          </cell>
          <cell r="U84">
            <v>1.090028617401062E-3</v>
          </cell>
          <cell r="V84">
            <v>5.434782608695652E-3</v>
          </cell>
          <cell r="X84">
            <v>1.0875649916693626E-3</v>
          </cell>
          <cell r="Y84">
            <v>5.434782608695652E-3</v>
          </cell>
          <cell r="AA84">
            <v>1.0875649916693626E-3</v>
          </cell>
          <cell r="AB84">
            <v>5.4644808743169399E-3</v>
          </cell>
          <cell r="AD84">
            <v>1.0801393855801025E-3</v>
          </cell>
          <cell r="AE84">
            <v>5.434782608695652E-3</v>
          </cell>
          <cell r="AG84">
            <v>1.0872610495750049E-3</v>
          </cell>
          <cell r="AI84">
            <v>5.4054054054054057E-3</v>
          </cell>
          <cell r="AK84">
            <v>1.1896878773302042E-3</v>
          </cell>
          <cell r="AM84">
            <v>5.3763440860215058E-3</v>
          </cell>
          <cell r="AO84">
            <v>1.2867415075711905E-3</v>
          </cell>
          <cell r="AQ84">
            <v>5.3763440860215058E-3</v>
          </cell>
          <cell r="AS84">
            <v>1.3851767941713727E-3</v>
          </cell>
          <cell r="AU84">
            <v>5.3763440860215058E-3</v>
          </cell>
          <cell r="AW84">
            <v>1.3559573532376289E-3</v>
          </cell>
          <cell r="AY84">
            <v>5.3763440860215058E-3</v>
          </cell>
          <cell r="BA84">
            <v>1.4204222470374202E-3</v>
          </cell>
        </row>
        <row r="85">
          <cell r="A85">
            <v>380</v>
          </cell>
          <cell r="C85" t="str">
            <v>developed</v>
          </cell>
          <cell r="D85">
            <v>5.7471264367816091E-3</v>
          </cell>
          <cell r="F85">
            <v>3.4015346761263061E-2</v>
          </cell>
          <cell r="I85">
            <v>3.3975870602535367E-2</v>
          </cell>
          <cell r="J85">
            <v>5.6179775280898875E-3</v>
          </cell>
          <cell r="L85">
            <v>3.3933253898443948E-2</v>
          </cell>
          <cell r="M85">
            <v>5.4945054945054949E-3</v>
          </cell>
          <cell r="O85">
            <v>3.3841699882620833E-2</v>
          </cell>
          <cell r="P85">
            <v>5.434782608695652E-3</v>
          </cell>
          <cell r="R85">
            <v>3.030759095191406E-2</v>
          </cell>
          <cell r="S85">
            <v>5.434782608695652E-3</v>
          </cell>
          <cell r="U85">
            <v>3.030759095191406E-2</v>
          </cell>
          <cell r="V85">
            <v>5.434782608695652E-3</v>
          </cell>
          <cell r="X85">
            <v>3.0239091318287028E-2</v>
          </cell>
          <cell r="Y85">
            <v>5.434782608695652E-3</v>
          </cell>
          <cell r="AA85">
            <v>3.0239091318287028E-2</v>
          </cell>
          <cell r="AB85">
            <v>5.4644808743169399E-3</v>
          </cell>
          <cell r="AD85">
            <v>3.0081698813933726E-2</v>
          </cell>
          <cell r="AE85">
            <v>5.434782608695652E-3</v>
          </cell>
          <cell r="AG85">
            <v>3.0279444409748682E-2</v>
          </cell>
          <cell r="AI85">
            <v>5.4054054054054057E-3</v>
          </cell>
          <cell r="AK85">
            <v>3.016049213859244E-2</v>
          </cell>
          <cell r="AM85">
            <v>5.3763440860215058E-3</v>
          </cell>
          <cell r="AO85">
            <v>3.0287975615575315E-2</v>
          </cell>
          <cell r="AQ85">
            <v>5.3763440860215058E-3</v>
          </cell>
          <cell r="AS85">
            <v>3.0635447450811551E-2</v>
          </cell>
          <cell r="AU85">
            <v>5.3763440860215058E-3</v>
          </cell>
          <cell r="AW85">
            <v>3.1250391501365639E-2</v>
          </cell>
          <cell r="AY85">
            <v>5.3763440860215058E-3</v>
          </cell>
          <cell r="BA85">
            <v>3.161781951514691E-2</v>
          </cell>
        </row>
        <row r="86">
          <cell r="A86">
            <v>388</v>
          </cell>
          <cell r="C86" t="str">
            <v>developing</v>
          </cell>
          <cell r="D86">
            <v>5.7471264367816091E-3</v>
          </cell>
          <cell r="F86">
            <v>1.8893709128596453E-3</v>
          </cell>
          <cell r="I86">
            <v>1.8871782229960079E-3</v>
          </cell>
          <cell r="J86">
            <v>5.6179775280898875E-3</v>
          </cell>
          <cell r="L86">
            <v>1.8848110926040296E-3</v>
          </cell>
          <cell r="M86">
            <v>5.4945054945054949E-3</v>
          </cell>
          <cell r="O86">
            <v>1.879725755809854E-3</v>
          </cell>
          <cell r="P86">
            <v>5.434782608695652E-3</v>
          </cell>
          <cell r="R86">
            <v>1.8820054165753699E-3</v>
          </cell>
          <cell r="S86">
            <v>5.434782608695652E-3</v>
          </cell>
          <cell r="U86">
            <v>1.8820054165753699E-3</v>
          </cell>
          <cell r="V86">
            <v>5.434782608695652E-3</v>
          </cell>
          <cell r="X86">
            <v>1.8777518062595899E-3</v>
          </cell>
          <cell r="Y86">
            <v>5.434782608695652E-3</v>
          </cell>
          <cell r="AA86">
            <v>1.8777518062595899E-3</v>
          </cell>
          <cell r="AB86">
            <v>5.4644808743169399E-3</v>
          </cell>
          <cell r="AD86">
            <v>1.8662611689158586E-3</v>
          </cell>
          <cell r="AE86">
            <v>5.434782608695652E-3</v>
          </cell>
          <cell r="AG86">
            <v>1.8785500453311437E-3</v>
          </cell>
          <cell r="AI86">
            <v>5.4054054054054057E-3</v>
          </cell>
          <cell r="AK86">
            <v>1.7879033272898235E-3</v>
          </cell>
          <cell r="AM86">
            <v>5.3763440860215058E-3</v>
          </cell>
          <cell r="AO86">
            <v>1.7161909428857873E-3</v>
          </cell>
          <cell r="AQ86">
            <v>5.3763440860215058E-3</v>
          </cell>
          <cell r="AS86">
            <v>1.6630648781731617E-3</v>
          </cell>
          <cell r="AU86">
            <v>5.3763440860215058E-3</v>
          </cell>
          <cell r="AW86">
            <v>1.6263678549272064E-3</v>
          </cell>
          <cell r="AY86">
            <v>5.3763440860215058E-3</v>
          </cell>
          <cell r="BA86">
            <v>1.7718004149976008E-3</v>
          </cell>
        </row>
        <row r="87">
          <cell r="A87">
            <v>392</v>
          </cell>
          <cell r="C87" t="str">
            <v>developed</v>
          </cell>
          <cell r="D87">
            <v>5.7471264367816091E-3</v>
          </cell>
          <cell r="F87">
            <v>5.8959045008884048E-2</v>
          </cell>
          <cell r="I87">
            <v>5.8890620699247005E-2</v>
          </cell>
          <cell r="J87">
            <v>5.6179775280898875E-3</v>
          </cell>
          <cell r="L87">
            <v>5.8816752859759992E-2</v>
          </cell>
          <cell r="M87">
            <v>5.4945054945054949E-3</v>
          </cell>
          <cell r="O87">
            <v>5.865806162613698E-2</v>
          </cell>
          <cell r="P87">
            <v>5.434782608695652E-3</v>
          </cell>
          <cell r="R87">
            <v>6.0257372171550951E-2</v>
          </cell>
          <cell r="S87">
            <v>5.434782608695652E-3</v>
          </cell>
          <cell r="U87">
            <v>6.0257372171550951E-2</v>
          </cell>
          <cell r="V87">
            <v>5.434782608695652E-3</v>
          </cell>
          <cell r="X87">
            <v>6.0121181607159749E-2</v>
          </cell>
          <cell r="Y87">
            <v>5.434782608695652E-3</v>
          </cell>
          <cell r="AA87">
            <v>6.0121181607159749E-2</v>
          </cell>
          <cell r="AB87">
            <v>5.4644808743169399E-3</v>
          </cell>
          <cell r="AD87">
            <v>5.9810063896652263E-2</v>
          </cell>
          <cell r="AE87">
            <v>5.434782608695652E-3</v>
          </cell>
          <cell r="AG87">
            <v>6.0203171304545042E-2</v>
          </cell>
          <cell r="AI87">
            <v>5.4054054054054057E-3</v>
          </cell>
          <cell r="AK87">
            <v>7.8495024788353379E-2</v>
          </cell>
          <cell r="AM87">
            <v>5.3763440860215058E-3</v>
          </cell>
          <cell r="AO87">
            <v>7.848615100482656E-2</v>
          </cell>
          <cell r="AQ87">
            <v>5.3763440860215058E-3</v>
          </cell>
          <cell r="AS87">
            <v>7.5557301877249378E-2</v>
          </cell>
          <cell r="AU87">
            <v>5.3763440860215058E-3</v>
          </cell>
          <cell r="AW87">
            <v>7.3532213586549502E-2</v>
          </cell>
          <cell r="AY87">
            <v>5.3763440860215058E-3</v>
          </cell>
          <cell r="BA87">
            <v>7.1126423520212853E-2</v>
          </cell>
        </row>
        <row r="88">
          <cell r="A88">
            <v>400</v>
          </cell>
          <cell r="C88" t="str">
            <v>developing</v>
          </cell>
          <cell r="D88">
            <v>5.7471264367816091E-3</v>
          </cell>
          <cell r="F88">
            <v>4.9652267370164113E-4</v>
          </cell>
          <cell r="I88">
            <v>4.9594643945018657E-4</v>
          </cell>
          <cell r="J88">
            <v>5.6179775280898875E-3</v>
          </cell>
          <cell r="L88">
            <v>4.9532436259739612E-4</v>
          </cell>
          <cell r="M88">
            <v>5.4945054945054949E-3</v>
          </cell>
          <cell r="O88">
            <v>4.9398794686000358E-4</v>
          </cell>
          <cell r="P88">
            <v>5.434782608695652E-3</v>
          </cell>
          <cell r="R88">
            <v>6.4959065828875469E-4</v>
          </cell>
          <cell r="S88">
            <v>5.434782608695652E-3</v>
          </cell>
          <cell r="U88">
            <v>6.4959065828875469E-4</v>
          </cell>
          <cell r="V88">
            <v>5.434782608695652E-3</v>
          </cell>
          <cell r="X88">
            <v>6.4812248742123434E-4</v>
          </cell>
          <cell r="Y88">
            <v>5.434782608695652E-3</v>
          </cell>
          <cell r="AA88">
            <v>6.4812248742123434E-4</v>
          </cell>
          <cell r="AB88">
            <v>5.4644808743169399E-3</v>
          </cell>
          <cell r="AD88">
            <v>6.4295754612835932E-4</v>
          </cell>
          <cell r="AE88">
            <v>5.434782608695652E-3</v>
          </cell>
          <cell r="AG88">
            <v>6.4724249561238232E-4</v>
          </cell>
          <cell r="AI88">
            <v>5.4054054054054057E-3</v>
          </cell>
          <cell r="AK88">
            <v>6.2732890559741034E-4</v>
          </cell>
          <cell r="AM88">
            <v>5.3763440860215058E-3</v>
          </cell>
          <cell r="AO88">
            <v>6.0997540382534395E-4</v>
          </cell>
          <cell r="AQ88">
            <v>5.3763440860215058E-3</v>
          </cell>
          <cell r="AS88">
            <v>5.982870256193753E-4</v>
          </cell>
          <cell r="AU88">
            <v>5.3763440860215058E-3</v>
          </cell>
          <cell r="AW88">
            <v>5.9024169524931702E-4</v>
          </cell>
          <cell r="AY88">
            <v>5.3763440860215058E-3</v>
          </cell>
          <cell r="BA88">
            <v>7.6086040601408989E-4</v>
          </cell>
        </row>
        <row r="89">
          <cell r="A89">
            <v>398</v>
          </cell>
          <cell r="C89" t="str">
            <v>developing</v>
          </cell>
          <cell r="D89">
            <v>5.7471264367816091E-3</v>
          </cell>
          <cell r="F89">
            <v>2.0373688550629054E-3</v>
          </cell>
          <cell r="I89">
            <v>2.0350044077187754E-3</v>
          </cell>
          <cell r="J89">
            <v>5.6179775280898875E-3</v>
          </cell>
          <cell r="L89">
            <v>2.0324518555948569E-3</v>
          </cell>
          <cell r="M89">
            <v>5.4945054945054949E-3</v>
          </cell>
          <cell r="O89">
            <v>2.0269681748991079E-3</v>
          </cell>
          <cell r="P89">
            <v>5.434782608695652E-3</v>
          </cell>
          <cell r="R89">
            <v>2.0129564010685601E-3</v>
          </cell>
          <cell r="S89">
            <v>5.434782608695652E-3</v>
          </cell>
          <cell r="U89">
            <v>2.0129564010685601E-3</v>
          </cell>
          <cell r="V89">
            <v>5.434782608695652E-3</v>
          </cell>
          <cell r="X89">
            <v>2.0084068221792595E-3</v>
          </cell>
          <cell r="Y89">
            <v>5.434782608695652E-3</v>
          </cell>
          <cell r="AA89">
            <v>2.0084068221792595E-3</v>
          </cell>
          <cell r="AB89">
            <v>5.4644808743169399E-3</v>
          </cell>
          <cell r="AD89">
            <v>1.9962440441297353E-3</v>
          </cell>
          <cell r="AE89">
            <v>5.434782608695652E-3</v>
          </cell>
          <cell r="AG89">
            <v>2.0094003392536765E-3</v>
          </cell>
          <cell r="AI89">
            <v>5.4054054054054057E-3</v>
          </cell>
          <cell r="AK89">
            <v>1.9112368553203406E-3</v>
          </cell>
          <cell r="AM89">
            <v>5.3763440860215058E-3</v>
          </cell>
          <cell r="AO89">
            <v>1.833747785983837E-3</v>
          </cell>
          <cell r="AQ89">
            <v>5.3763440860215058E-3</v>
          </cell>
          <cell r="AS89">
            <v>1.776218163882073E-3</v>
          </cell>
          <cell r="AU89">
            <v>5.3763440860215058E-3</v>
          </cell>
          <cell r="AW89">
            <v>1.736476342904596E-3</v>
          </cell>
          <cell r="AY89">
            <v>5.3763440860215058E-3</v>
          </cell>
          <cell r="BA89">
            <v>1.689227332311929E-3</v>
          </cell>
        </row>
        <row r="90">
          <cell r="A90">
            <v>404</v>
          </cell>
          <cell r="C90" t="str">
            <v>developing</v>
          </cell>
          <cell r="D90">
            <v>5.7471264367816091E-3</v>
          </cell>
          <cell r="F90">
            <v>1.7888990704061647E-3</v>
          </cell>
          <cell r="I90">
            <v>1.7868229820997064E-3</v>
          </cell>
          <cell r="J90">
            <v>5.6179775280898875E-3</v>
          </cell>
          <cell r="L90">
            <v>1.7845817295595522E-3</v>
          </cell>
          <cell r="M90">
            <v>5.4945054945054949E-3</v>
          </cell>
          <cell r="O90">
            <v>1.7797668177802479E-3</v>
          </cell>
          <cell r="P90">
            <v>5.434782608695652E-3</v>
          </cell>
          <cell r="R90">
            <v>1.7931062975250632E-3</v>
          </cell>
          <cell r="S90">
            <v>5.434782608695652E-3</v>
          </cell>
          <cell r="U90">
            <v>1.7931062975250632E-3</v>
          </cell>
          <cell r="V90">
            <v>5.434782608695652E-3</v>
          </cell>
          <cell r="X90">
            <v>1.7890536123535605E-3</v>
          </cell>
          <cell r="Y90">
            <v>5.434782608695652E-3</v>
          </cell>
          <cell r="AA90">
            <v>1.7890536123535605E-3</v>
          </cell>
          <cell r="AB90">
            <v>5.4644808743169399E-3</v>
          </cell>
          <cell r="AD90">
            <v>1.7780192733481282E-3</v>
          </cell>
          <cell r="AE90">
            <v>5.434782608695652E-3</v>
          </cell>
          <cell r="AG90">
            <v>1.7897535954103112E-3</v>
          </cell>
          <cell r="AI90">
            <v>5.4054054054054057E-3</v>
          </cell>
          <cell r="AK90">
            <v>1.7042078374516041E-3</v>
          </cell>
          <cell r="AM90">
            <v>5.3763440860215058E-3</v>
          </cell>
          <cell r="AO90">
            <v>1.6364155750353561E-3</v>
          </cell>
          <cell r="AQ90">
            <v>5.3763440860215058E-3</v>
          </cell>
          <cell r="AS90">
            <v>1.5862778128435458E-3</v>
          </cell>
          <cell r="AU90">
            <v>5.3763440860215058E-3</v>
          </cell>
          <cell r="AW90">
            <v>1.5516470228568464E-3</v>
          </cell>
          <cell r="AY90">
            <v>5.3763440860215058E-3</v>
          </cell>
          <cell r="BA90">
            <v>1.510469786945711E-3</v>
          </cell>
        </row>
        <row r="91">
          <cell r="A91">
            <v>296</v>
          </cell>
          <cell r="C91" t="str">
            <v>developing</v>
          </cell>
          <cell r="D91">
            <v>5.7471264367816091E-3</v>
          </cell>
          <cell r="F91">
            <v>1.0922665030212424E-4</v>
          </cell>
          <cell r="I91">
            <v>1.09099888443282E-4</v>
          </cell>
          <cell r="J91">
            <v>5.6179775280898875E-3</v>
          </cell>
          <cell r="L91">
            <v>1.0896304198196288E-4</v>
          </cell>
          <cell r="M91">
            <v>5.4945054945054949E-3</v>
          </cell>
          <cell r="O91">
            <v>1.0866905296164646E-4</v>
          </cell>
          <cell r="P91">
            <v>5.434782608695652E-3</v>
          </cell>
          <cell r="R91">
            <v>3.0690484253051897E-4</v>
          </cell>
          <cell r="S91">
            <v>5.434782608695652E-3</v>
          </cell>
          <cell r="U91">
            <v>3.0690484253051897E-4</v>
          </cell>
          <cell r="V91">
            <v>5.434782608695652E-3</v>
          </cell>
          <cell r="X91">
            <v>3.0621119223990176E-4</v>
          </cell>
          <cell r="Y91">
            <v>5.434782608695652E-3</v>
          </cell>
          <cell r="AA91">
            <v>3.0621119223990176E-4</v>
          </cell>
          <cell r="AB91">
            <v>5.4644808743169399E-3</v>
          </cell>
          <cell r="AD91">
            <v>3.0280517690669319E-4</v>
          </cell>
          <cell r="AE91">
            <v>5.434782608695652E-3</v>
          </cell>
          <cell r="AG91">
            <v>3.0481786238474107E-4</v>
          </cell>
          <cell r="AI91">
            <v>5.4054054054054057E-3</v>
          </cell>
          <cell r="AK91">
            <v>3.0457504059254036E-4</v>
          </cell>
          <cell r="AM91">
            <v>5.3763440860215058E-3</v>
          </cell>
          <cell r="AO91">
            <v>3.0233865594703435E-4</v>
          </cell>
          <cell r="AQ91">
            <v>5.3763440860215058E-3</v>
          </cell>
          <cell r="AS91">
            <v>3.021740311746289E-4</v>
          </cell>
          <cell r="AU91">
            <v>5.3763440860215058E-3</v>
          </cell>
          <cell r="AW91">
            <v>3.0209669013966489E-4</v>
          </cell>
          <cell r="AY91">
            <v>5.3763440860215058E-3</v>
          </cell>
          <cell r="BA91">
            <v>3.0196807179381385E-4</v>
          </cell>
        </row>
        <row r="92">
          <cell r="A92">
            <v>412</v>
          </cell>
          <cell r="C92" t="str">
            <v>developing</v>
          </cell>
          <cell r="D92">
            <v>0</v>
          </cell>
          <cell r="F92">
            <v>0</v>
          </cell>
          <cell r="I92">
            <v>0</v>
          </cell>
          <cell r="J92">
            <v>0</v>
          </cell>
          <cell r="L92">
            <v>0</v>
          </cell>
          <cell r="M92">
            <v>5.4945054945054949E-3</v>
          </cell>
          <cell r="O92">
            <v>7.0676361162841817E-4</v>
          </cell>
          <cell r="P92">
            <v>5.434782608695652E-3</v>
          </cell>
          <cell r="R92">
            <v>8.3882405278173087E-4</v>
          </cell>
          <cell r="S92">
            <v>5.434782608695652E-3</v>
          </cell>
          <cell r="U92">
            <v>8.3882405278173087E-4</v>
          </cell>
          <cell r="V92">
            <v>5.434782608695652E-3</v>
          </cell>
          <cell r="X92">
            <v>8.3692818648261605E-4</v>
          </cell>
          <cell r="Y92">
            <v>5.434782608695652E-3</v>
          </cell>
          <cell r="AA92">
            <v>8.3692818648261605E-4</v>
          </cell>
          <cell r="AB92">
            <v>5.4644808743169399E-3</v>
          </cell>
          <cell r="AD92">
            <v>8.3079195453601793E-4</v>
          </cell>
          <cell r="AE92">
            <v>5.434782608695652E-3</v>
          </cell>
          <cell r="AG92">
            <v>8.3629144261313112E-4</v>
          </cell>
          <cell r="AI92">
            <v>5.4054054054054057E-3</v>
          </cell>
          <cell r="AK92">
            <v>8.0551783360899233E-4</v>
          </cell>
          <cell r="AM92">
            <v>5.3763440860215058E-3</v>
          </cell>
          <cell r="AO92">
            <v>8.2324531755069387E-4</v>
          </cell>
          <cell r="AQ92">
            <v>5.3763440860215058E-3</v>
          </cell>
          <cell r="AS92">
            <v>8.9322961297145457E-4</v>
          </cell>
          <cell r="AU92">
            <v>5.3763440860215058E-3</v>
          </cell>
          <cell r="AW92">
            <v>8.7724778729529466E-4</v>
          </cell>
          <cell r="AY92">
            <v>5.3763440860215058E-3</v>
          </cell>
          <cell r="BA92">
            <v>8.5822504615083945E-4</v>
          </cell>
        </row>
        <row r="93">
          <cell r="A93">
            <v>414</v>
          </cell>
          <cell r="C93" t="str">
            <v>developing</v>
          </cell>
          <cell r="D93">
            <v>5.7471264367816091E-3</v>
          </cell>
          <cell r="F93">
            <v>4.2510845539342019E-3</v>
          </cell>
          <cell r="I93">
            <v>4.246151001741018E-3</v>
          </cell>
          <cell r="J93">
            <v>5.6179775280898875E-3</v>
          </cell>
          <cell r="L93">
            <v>4.2408249583590664E-3</v>
          </cell>
          <cell r="M93">
            <v>5.4945054945054949E-3</v>
          </cell>
          <cell r="O93">
            <v>4.2293829505721716E-3</v>
          </cell>
          <cell r="P93">
            <v>5.434782608695652E-3</v>
          </cell>
          <cell r="R93">
            <v>5.8625464691556941E-3</v>
          </cell>
          <cell r="S93">
            <v>5.434782608695652E-3</v>
          </cell>
          <cell r="U93">
            <v>5.8625464691556941E-3</v>
          </cell>
          <cell r="V93">
            <v>5.434782608695652E-3</v>
          </cell>
          <cell r="X93">
            <v>5.8492962479191812E-3</v>
          </cell>
          <cell r="Y93">
            <v>5.434782608695652E-3</v>
          </cell>
          <cell r="AA93">
            <v>5.8492962479191812E-3</v>
          </cell>
          <cell r="AB93">
            <v>5.4644808743169399E-3</v>
          </cell>
          <cell r="AD93">
            <v>5.8173744264734479E-3</v>
          </cell>
          <cell r="AE93">
            <v>5.434782608695652E-3</v>
          </cell>
          <cell r="AG93">
            <v>5.8556352440988788E-3</v>
          </cell>
          <cell r="AI93">
            <v>5.4054054054054057E-3</v>
          </cell>
          <cell r="AK93">
            <v>5.5365227161952007E-3</v>
          </cell>
          <cell r="AM93">
            <v>5.3763440860215058E-3</v>
          </cell>
          <cell r="AO93">
            <v>5.2893196807005018E-3</v>
          </cell>
          <cell r="AQ93">
            <v>5.3763440860215058E-3</v>
          </cell>
          <cell r="AS93">
            <v>5.9040349784519695E-3</v>
          </cell>
          <cell r="AU93">
            <v>5.3763440860215058E-3</v>
          </cell>
          <cell r="AW93">
            <v>5.7532193411518086E-3</v>
          </cell>
          <cell r="AY93">
            <v>5.3763440860215058E-3</v>
          </cell>
          <cell r="BA93">
            <v>7.0706004971064799E-3</v>
          </cell>
        </row>
        <row r="94">
          <cell r="A94">
            <v>417</v>
          </cell>
          <cell r="C94" t="str">
            <v>developing</v>
          </cell>
          <cell r="D94">
            <v>5.7471264367816091E-3</v>
          </cell>
          <cell r="F94">
            <v>8.2128435532513274E-4</v>
          </cell>
          <cell r="I94">
            <v>8.2033122226437237E-4</v>
          </cell>
          <cell r="J94">
            <v>5.6179775280898875E-3</v>
          </cell>
          <cell r="L94">
            <v>8.1930226223078954E-4</v>
          </cell>
          <cell r="M94">
            <v>5.4945054945054949E-3</v>
          </cell>
          <cell r="O94">
            <v>8.170917341009295E-4</v>
          </cell>
          <cell r="P94">
            <v>5.434782608695652E-3</v>
          </cell>
          <cell r="R94">
            <v>9.3694507214845931E-4</v>
          </cell>
          <cell r="S94">
            <v>5.434782608695652E-3</v>
          </cell>
          <cell r="U94">
            <v>9.3694507214845931E-4</v>
          </cell>
          <cell r="V94">
            <v>5.434782608695652E-3</v>
          </cell>
          <cell r="X94">
            <v>9.3482743784777697E-4</v>
          </cell>
          <cell r="Y94">
            <v>5.434782608695652E-3</v>
          </cell>
          <cell r="AA94">
            <v>9.3482743784777697E-4</v>
          </cell>
          <cell r="AB94">
            <v>5.4644808743169399E-3</v>
          </cell>
          <cell r="AD94">
            <v>9.281875737103593E-4</v>
          </cell>
          <cell r="AE94">
            <v>5.434782608695652E-3</v>
          </cell>
          <cell r="AG94">
            <v>9.3432040311364727E-4</v>
          </cell>
          <cell r="AI94">
            <v>5.4054054054054057E-3</v>
          </cell>
          <cell r="AK94">
            <v>8.979154674641415E-4</v>
          </cell>
          <cell r="AM94">
            <v>5.3763440860215058E-3</v>
          </cell>
          <cell r="AO94">
            <v>8.6788825611914416E-4</v>
          </cell>
          <cell r="AQ94">
            <v>5.3763440860215058E-3</v>
          </cell>
          <cell r="AS94">
            <v>8.4653873002470397E-4</v>
          </cell>
          <cell r="AU94">
            <v>5.3763440860215058E-3</v>
          </cell>
          <cell r="AW94">
            <v>8.3181329114799345E-4</v>
          </cell>
          <cell r="AY94">
            <v>5.3763440860215058E-3</v>
          </cell>
          <cell r="BA94">
            <v>8.1428310553154678E-4</v>
          </cell>
        </row>
        <row r="95">
          <cell r="A95">
            <v>418</v>
          </cell>
          <cell r="C95" t="str">
            <v>developing</v>
          </cell>
          <cell r="D95">
            <v>5.7471264367816091E-3</v>
          </cell>
          <cell r="F95">
            <v>2.2012088305160918E-4</v>
          </cell>
          <cell r="I95">
            <v>2.1986542403836984E-4</v>
          </cell>
          <cell r="J95">
            <v>5.6179775280898875E-3</v>
          </cell>
          <cell r="L95">
            <v>2.1958964185678014E-4</v>
          </cell>
          <cell r="M95">
            <v>5.4945054945054949E-3</v>
          </cell>
          <cell r="O95">
            <v>2.1899717543415775E-4</v>
          </cell>
          <cell r="P95">
            <v>5.434782608695652E-3</v>
          </cell>
          <cell r="R95">
            <v>4.0502586189724736E-4</v>
          </cell>
          <cell r="S95">
            <v>5.434782608695652E-3</v>
          </cell>
          <cell r="U95">
            <v>4.0502586189724736E-4</v>
          </cell>
          <cell r="V95">
            <v>5.434782608695652E-3</v>
          </cell>
          <cell r="X95">
            <v>4.0411044360506263E-4</v>
          </cell>
          <cell r="Y95">
            <v>5.434782608695652E-3</v>
          </cell>
          <cell r="AA95">
            <v>4.0411044360506263E-4</v>
          </cell>
          <cell r="AB95">
            <v>5.4644808743169399E-3</v>
          </cell>
          <cell r="AD95">
            <v>4.0020079608103461E-4</v>
          </cell>
          <cell r="AE95">
            <v>5.434782608695652E-3</v>
          </cell>
          <cell r="AG95">
            <v>4.0289516063698327E-4</v>
          </cell>
          <cell r="AI95">
            <v>5.4054054054054057E-3</v>
          </cell>
          <cell r="AK95">
            <v>3.9701823541112892E-4</v>
          </cell>
          <cell r="AM95">
            <v>5.3763440860215058E-3</v>
          </cell>
          <cell r="AO95">
            <v>4.0017964874345329E-4</v>
          </cell>
          <cell r="AQ95">
            <v>5.3763440860215058E-3</v>
          </cell>
          <cell r="AS95">
            <v>3.9635000188101142E-4</v>
          </cell>
          <cell r="AU95">
            <v>5.3763440860215058E-3</v>
          </cell>
          <cell r="AW95">
            <v>4.1753366423638892E-4</v>
          </cell>
          <cell r="AY95">
            <v>5.3763440860215058E-3</v>
          </cell>
          <cell r="BA95">
            <v>4.1361285915062E-4</v>
          </cell>
        </row>
        <row r="96">
          <cell r="A96">
            <v>428</v>
          </cell>
          <cell r="C96" t="str">
            <v>developed</v>
          </cell>
          <cell r="D96">
            <v>5.7471264367816091E-3</v>
          </cell>
          <cell r="F96">
            <v>1.0005494684164054E-3</v>
          </cell>
          <cell r="I96">
            <v>9.9938829108349924E-4</v>
          </cell>
          <cell r="J96">
            <v>5.6179775280898875E-3</v>
          </cell>
          <cell r="L96">
            <v>9.9813473571263699E-4</v>
          </cell>
          <cell r="M96">
            <v>5.4945054945054949E-3</v>
          </cell>
          <cell r="O96">
            <v>9.9544170651889884E-4</v>
          </cell>
          <cell r="P96">
            <v>5.434782608695652E-3</v>
          </cell>
          <cell r="R96">
            <v>1.095561757590915E-3</v>
          </cell>
          <cell r="S96">
            <v>5.434782608695652E-3</v>
          </cell>
          <cell r="U96">
            <v>1.095561757590915E-3</v>
          </cell>
          <cell r="V96">
            <v>5.434782608695652E-3</v>
          </cell>
          <cell r="X96">
            <v>1.0930856261448416E-3</v>
          </cell>
          <cell r="Y96">
            <v>5.434782608695652E-3</v>
          </cell>
          <cell r="AA96">
            <v>1.0930856261448416E-3</v>
          </cell>
          <cell r="AB96">
            <v>5.4644808743169399E-3</v>
          </cell>
          <cell r="AD96">
            <v>1.0856316197440693E-3</v>
          </cell>
          <cell r="AE96">
            <v>5.434782608695652E-3</v>
          </cell>
          <cell r="AG96">
            <v>1.0928198910235055E-3</v>
          </cell>
          <cell r="AI96">
            <v>5.4054054054054057E-3</v>
          </cell>
          <cell r="AK96">
            <v>1.0896815625806714E-3</v>
          </cell>
          <cell r="AM96">
            <v>5.3763440860215058E-3</v>
          </cell>
          <cell r="AO96">
            <v>1.0910595219783526E-3</v>
          </cell>
          <cell r="AQ96">
            <v>5.3763440860215058E-3</v>
          </cell>
          <cell r="AS96">
            <v>1.1002244673602721E-3</v>
          </cell>
          <cell r="AU96">
            <v>5.3763440860215058E-3</v>
          </cell>
          <cell r="AW96">
            <v>1.1165008816000621E-3</v>
          </cell>
          <cell r="AY96">
            <v>5.3763440860215058E-3</v>
          </cell>
          <cell r="BA96">
            <v>1.1262040072060062E-3</v>
          </cell>
        </row>
        <row r="97">
          <cell r="A97">
            <v>422</v>
          </cell>
          <cell r="C97" t="str">
            <v>developing</v>
          </cell>
          <cell r="D97">
            <v>5.7471264367816091E-3</v>
          </cell>
          <cell r="F97">
            <v>1.6050481055846503E-4</v>
          </cell>
          <cell r="I97">
            <v>1.6031853836131135E-4</v>
          </cell>
          <cell r="J97">
            <v>5.6179775280898875E-3</v>
          </cell>
          <cell r="L97">
            <v>1.6011744718723552E-4</v>
          </cell>
          <cell r="M97">
            <v>5.4945054945054949E-3</v>
          </cell>
          <cell r="O97">
            <v>1.5968544042074004E-4</v>
          </cell>
          <cell r="P97">
            <v>5.434782608695652E-3</v>
          </cell>
          <cell r="R97">
            <v>3.5227659208731445E-4</v>
          </cell>
          <cell r="S97">
            <v>5.434782608695652E-3</v>
          </cell>
          <cell r="U97">
            <v>3.5227659208731445E-4</v>
          </cell>
          <cell r="V97">
            <v>5.434782608695652E-3</v>
          </cell>
          <cell r="X97">
            <v>3.5148039493882951E-4</v>
          </cell>
          <cell r="Y97">
            <v>5.434782608695652E-3</v>
          </cell>
          <cell r="AA97">
            <v>3.5148039493882951E-4</v>
          </cell>
          <cell r="AB97">
            <v>5.4644808743169399E-3</v>
          </cell>
          <cell r="AD97">
            <v>3.4784149705121946E-4</v>
          </cell>
          <cell r="AE97">
            <v>5.434782608695652E-3</v>
          </cell>
          <cell r="AG97">
            <v>3.5015867350381608E-4</v>
          </cell>
          <cell r="AI97">
            <v>5.4054054054054057E-3</v>
          </cell>
          <cell r="AK97">
            <v>3.4731122429871881E-4</v>
          </cell>
          <cell r="AM97">
            <v>5.3763440860215058E-3</v>
          </cell>
          <cell r="AO97">
            <v>3.4307316604159313E-4</v>
          </cell>
          <cell r="AQ97">
            <v>5.3763440860215058E-3</v>
          </cell>
          <cell r="AS97">
            <v>3.4138266877897279E-4</v>
          </cell>
          <cell r="AU97">
            <v>5.3763440860215058E-3</v>
          </cell>
          <cell r="AW97">
            <v>3.4025027777276112E-4</v>
          </cell>
          <cell r="AY97">
            <v>5.3763440860215058E-3</v>
          </cell>
          <cell r="BA97">
            <v>3.3886828692442843E-4</v>
          </cell>
        </row>
        <row r="98">
          <cell r="A98">
            <v>426</v>
          </cell>
          <cell r="C98" t="str">
            <v>developing</v>
          </cell>
          <cell r="D98">
            <v>5.7471264367816091E-3</v>
          </cell>
          <cell r="F98">
            <v>1.3382349140069421E-4</v>
          </cell>
          <cell r="I98">
            <v>1.3366818393241802E-4</v>
          </cell>
          <cell r="J98">
            <v>5.6179775280898875E-3</v>
          </cell>
          <cell r="L98">
            <v>1.335005209015652E-4</v>
          </cell>
          <cell r="M98">
            <v>5.4945054945054949E-3</v>
          </cell>
          <cell r="O98">
            <v>1.3314032824690274E-4</v>
          </cell>
          <cell r="P98">
            <v>5.434782608695652E-3</v>
          </cell>
          <cell r="R98">
            <v>3.2866852727727453E-4</v>
          </cell>
          <cell r="S98">
            <v>5.434782608695652E-3</v>
          </cell>
          <cell r="U98">
            <v>3.2866852727727453E-4</v>
          </cell>
          <cell r="V98">
            <v>5.434782608695652E-3</v>
          </cell>
          <cell r="X98">
            <v>3.2792568784345246E-4</v>
          </cell>
          <cell r="Y98">
            <v>5.434782608695652E-3</v>
          </cell>
          <cell r="AA98">
            <v>3.2792568784345246E-4</v>
          </cell>
          <cell r="AB98">
            <v>5.4644808743169399E-3</v>
          </cell>
          <cell r="AD98">
            <v>3.2440796461829521E-4</v>
          </cell>
          <cell r="AE98">
            <v>5.434782608695652E-3</v>
          </cell>
          <cell r="AG98">
            <v>3.2656985066148279E-4</v>
          </cell>
          <cell r="AI98">
            <v>5.4054054054054057E-3</v>
          </cell>
          <cell r="AK98">
            <v>3.2507747414028059E-4</v>
          </cell>
          <cell r="AM98">
            <v>5.3763440860215058E-3</v>
          </cell>
          <cell r="AO98">
            <v>3.218807983164922E-4</v>
          </cell>
          <cell r="AQ98">
            <v>5.3763440860215058E-3</v>
          </cell>
          <cell r="AS98">
            <v>3.5998378150171591E-4</v>
          </cell>
          <cell r="AU98">
            <v>5.3763440860215058E-3</v>
          </cell>
          <cell r="AW98">
            <v>3.5835086039187397E-4</v>
          </cell>
          <cell r="AY98">
            <v>5.3763440860215058E-3</v>
          </cell>
          <cell r="BA98">
            <v>3.7281805841453544E-4</v>
          </cell>
        </row>
        <row r="99">
          <cell r="A99">
            <v>430</v>
          </cell>
          <cell r="C99" t="str">
            <v>developing</v>
          </cell>
          <cell r="D99">
            <v>5.7471264367816091E-3</v>
          </cell>
          <cell r="F99">
            <v>1.3882623874277624E-4</v>
          </cell>
          <cell r="I99">
            <v>1.3866512538783553E-4</v>
          </cell>
          <cell r="J99">
            <v>5.6179775280898875E-3</v>
          </cell>
          <cell r="L99">
            <v>1.3849119458012838E-4</v>
          </cell>
          <cell r="M99">
            <v>5.4945054945054949E-3</v>
          </cell>
          <cell r="O99">
            <v>1.3811753677949723E-4</v>
          </cell>
          <cell r="P99">
            <v>5.434782608695652E-3</v>
          </cell>
          <cell r="R99">
            <v>3.3309503942915698E-4</v>
          </cell>
          <cell r="S99">
            <v>5.434782608695652E-3</v>
          </cell>
          <cell r="U99">
            <v>3.3309503942915698E-4</v>
          </cell>
          <cell r="V99">
            <v>5.434782608695652E-3</v>
          </cell>
          <cell r="X99">
            <v>3.3234219542383565E-4</v>
          </cell>
          <cell r="Y99">
            <v>5.434782608695652E-3</v>
          </cell>
          <cell r="AA99">
            <v>3.3234219542383565E-4</v>
          </cell>
          <cell r="AB99">
            <v>5.4644808743169399E-3</v>
          </cell>
          <cell r="AD99">
            <v>3.288017519494685E-4</v>
          </cell>
          <cell r="AE99">
            <v>5.434782608695652E-3</v>
          </cell>
          <cell r="AG99">
            <v>3.3101692382028335E-4</v>
          </cell>
          <cell r="AI99">
            <v>5.4054054054054057E-3</v>
          </cell>
          <cell r="AK99">
            <v>3.2926908277670745E-4</v>
          </cell>
          <cell r="AM99">
            <v>5.3763440860215058E-3</v>
          </cell>
          <cell r="AO99">
            <v>3.2587608075647026E-4</v>
          </cell>
          <cell r="AQ99">
            <v>5.3763440860215058E-3</v>
          </cell>
          <cell r="AS99">
            <v>3.2482976846839694E-4</v>
          </cell>
          <cell r="AU99">
            <v>5.3763440860215058E-3</v>
          </cell>
          <cell r="AW99">
            <v>3.6266245984721318E-4</v>
          </cell>
          <cell r="AY99">
            <v>5.3763440860215058E-3</v>
          </cell>
          <cell r="BA99">
            <v>3.6054421287002399E-4</v>
          </cell>
        </row>
        <row r="100">
          <cell r="A100">
            <v>434</v>
          </cell>
          <cell r="C100" t="str">
            <v>developing</v>
          </cell>
          <cell r="D100">
            <v>5.7471264367816091E-3</v>
          </cell>
          <cell r="F100">
            <v>1.271531616112515E-4</v>
          </cell>
          <cell r="I100">
            <v>1.2700559532519471E-4</v>
          </cell>
          <cell r="J100">
            <v>5.6179775280898875E-3</v>
          </cell>
          <cell r="L100">
            <v>1.2684628933014761E-4</v>
          </cell>
          <cell r="M100">
            <v>5.4945054945054949E-3</v>
          </cell>
          <cell r="O100">
            <v>1.2650405020344339E-4</v>
          </cell>
          <cell r="P100">
            <v>5.434782608695652E-3</v>
          </cell>
          <cell r="R100">
            <v>3.2276651107476453E-4</v>
          </cell>
          <cell r="S100">
            <v>5.434782608695652E-3</v>
          </cell>
          <cell r="U100">
            <v>3.2276651107476453E-4</v>
          </cell>
          <cell r="V100">
            <v>5.434782608695652E-3</v>
          </cell>
          <cell r="X100">
            <v>3.2203701106960818E-4</v>
          </cell>
          <cell r="Y100">
            <v>5.434782608695652E-3</v>
          </cell>
          <cell r="AA100">
            <v>3.2203701106960818E-4</v>
          </cell>
          <cell r="AB100">
            <v>5.4644808743169399E-3</v>
          </cell>
          <cell r="AD100">
            <v>3.1854958151006417E-4</v>
          </cell>
          <cell r="AE100">
            <v>5.434782608695652E-3</v>
          </cell>
          <cell r="AG100">
            <v>3.2067264495089947E-4</v>
          </cell>
          <cell r="AI100">
            <v>5.4054054054054057E-3</v>
          </cell>
          <cell r="AK100">
            <v>3.19519036600671E-4</v>
          </cell>
          <cell r="AM100">
            <v>5.3763440860215058E-3</v>
          </cell>
          <cell r="AO100">
            <v>3.1658270638521696E-4</v>
          </cell>
          <cell r="AQ100">
            <v>5.3763440860215058E-3</v>
          </cell>
          <cell r="AS100">
            <v>3.1588451426015643E-4</v>
          </cell>
          <cell r="AU100">
            <v>5.3763440860215058E-3</v>
          </cell>
          <cell r="AW100">
            <v>3.1543824317128066E-4</v>
          </cell>
          <cell r="AY100">
            <v>5.3763440860215058E-3</v>
          </cell>
          <cell r="BA100">
            <v>8.1479451576256816E-4</v>
          </cell>
        </row>
        <row r="101">
          <cell r="A101">
            <v>440</v>
          </cell>
          <cell r="C101" t="str">
            <v>developed</v>
          </cell>
          <cell r="D101">
            <v>5.7471264367816091E-3</v>
          </cell>
          <cell r="F101">
            <v>1.0801765302778776E-3</v>
          </cell>
          <cell r="I101">
            <v>1.0789229425822277E-3</v>
          </cell>
          <cell r="J101">
            <v>5.6179775280898875E-3</v>
          </cell>
          <cell r="L101">
            <v>1.0775696250964345E-3</v>
          </cell>
          <cell r="M101">
            <v>5.4945054945054949E-3</v>
          </cell>
          <cell r="O101">
            <v>1.0746622756626946E-3</v>
          </cell>
          <cell r="P101">
            <v>5.434782608695652E-3</v>
          </cell>
          <cell r="R101">
            <v>1.1660170760083779E-3</v>
          </cell>
          <cell r="S101">
            <v>5.434782608695652E-3</v>
          </cell>
          <cell r="U101">
            <v>1.1660170760083779E-3</v>
          </cell>
          <cell r="V101">
            <v>5.434782608695652E-3</v>
          </cell>
          <cell r="X101">
            <v>1.1633817051326075E-3</v>
          </cell>
          <cell r="Y101">
            <v>5.434782608695652E-3</v>
          </cell>
          <cell r="AA101">
            <v>1.1633817051326075E-3</v>
          </cell>
          <cell r="AB101">
            <v>5.4644808743169399E-3</v>
          </cell>
          <cell r="AD101">
            <v>1.1555660680985776E-3</v>
          </cell>
          <cell r="AE101">
            <v>5.434782608695652E-3</v>
          </cell>
          <cell r="AG101">
            <v>1.1631996575366965E-3</v>
          </cell>
          <cell r="AI101">
            <v>5.4054054054054057E-3</v>
          </cell>
          <cell r="AK101">
            <v>1.1136466293498078E-3</v>
          </cell>
          <cell r="AM101">
            <v>5.3763440860215058E-3</v>
          </cell>
          <cell r="AO101">
            <v>1.1834721418943666E-3</v>
          </cell>
          <cell r="AQ101">
            <v>5.3763440860215058E-3</v>
          </cell>
          <cell r="AS101">
            <v>1.2560976119515284E-3</v>
          </cell>
          <cell r="AU101">
            <v>5.3763440860215058E-3</v>
          </cell>
          <cell r="AW101">
            <v>1.2303515125009538E-3</v>
          </cell>
          <cell r="AY101">
            <v>5.3763440860215058E-3</v>
          </cell>
          <cell r="BA101">
            <v>1.1997290627274546E-3</v>
          </cell>
        </row>
        <row r="102">
          <cell r="A102">
            <v>442</v>
          </cell>
          <cell r="C102" t="str">
            <v>developed</v>
          </cell>
          <cell r="D102">
            <v>5.7471264367816091E-3</v>
          </cell>
          <cell r="F102">
            <v>9.9596361668616339E-4</v>
          </cell>
          <cell r="I102">
            <v>9.948077614160332E-4</v>
          </cell>
          <cell r="J102">
            <v>5.6179775280898875E-3</v>
          </cell>
          <cell r="L102">
            <v>9.9355995150728744E-4</v>
          </cell>
          <cell r="M102">
            <v>5.4945054945054949E-3</v>
          </cell>
          <cell r="O102">
            <v>9.9087926536402054E-4</v>
          </cell>
          <cell r="P102">
            <v>5.434782608695652E-3</v>
          </cell>
          <cell r="R102">
            <v>1.0915041214516895E-3</v>
          </cell>
          <cell r="S102">
            <v>5.434782608695652E-3</v>
          </cell>
          <cell r="U102">
            <v>1.0915041214516895E-3</v>
          </cell>
          <cell r="V102">
            <v>5.434782608695652E-3</v>
          </cell>
          <cell r="X102">
            <v>1.0890371608628237E-3</v>
          </cell>
          <cell r="Y102">
            <v>5.434782608695652E-3</v>
          </cell>
          <cell r="AA102">
            <v>1.0890371608628237E-3</v>
          </cell>
          <cell r="AB102">
            <v>5.4644808743169399E-3</v>
          </cell>
          <cell r="AD102">
            <v>1.0816039813571605E-3</v>
          </cell>
          <cell r="AE102">
            <v>5.434782608695652E-3</v>
          </cell>
          <cell r="AG102">
            <v>1.0887595198785136E-3</v>
          </cell>
          <cell r="AI102">
            <v>5.4054054054054057E-3</v>
          </cell>
          <cell r="AK102">
            <v>1.3863745564981916E-3</v>
          </cell>
          <cell r="AM102">
            <v>5.3763440860215058E-3</v>
          </cell>
          <cell r="AO102">
            <v>1.3334689413257164E-3</v>
          </cell>
          <cell r="AQ102">
            <v>5.3763440860215058E-3</v>
          </cell>
          <cell r="AS102">
            <v>1.2946792457562294E-3</v>
          </cell>
          <cell r="AU102">
            <v>5.3763440860215058E-3</v>
          </cell>
          <cell r="AW102">
            <v>1.2678949681356529E-3</v>
          </cell>
          <cell r="AY102">
            <v>5.3763440860215058E-3</v>
          </cell>
          <cell r="BA102">
            <v>1.2360391891299677E-3</v>
          </cell>
        </row>
        <row r="103">
          <cell r="A103">
            <v>450</v>
          </cell>
          <cell r="C103" t="str">
            <v>developing</v>
          </cell>
          <cell r="D103">
            <v>5.7471264367816091E-3</v>
          </cell>
          <cell r="F103">
            <v>2.8432280727499516E-4</v>
          </cell>
          <cell r="I103">
            <v>2.8399283938289441E-4</v>
          </cell>
          <cell r="J103">
            <v>5.6179775280898875E-3</v>
          </cell>
          <cell r="L103">
            <v>2.8363662073167437E-4</v>
          </cell>
          <cell r="M103">
            <v>5.4945054945054949E-3</v>
          </cell>
          <cell r="O103">
            <v>2.8287135160245377E-4</v>
          </cell>
          <cell r="P103">
            <v>5.434782608695652E-3</v>
          </cell>
          <cell r="R103">
            <v>4.6183276784640594E-4</v>
          </cell>
          <cell r="S103">
            <v>5.434782608695652E-3</v>
          </cell>
          <cell r="U103">
            <v>4.6183276784640594E-4</v>
          </cell>
          <cell r="V103">
            <v>5.434782608695652E-3</v>
          </cell>
          <cell r="X103">
            <v>4.6078895755331367E-4</v>
          </cell>
          <cell r="Y103">
            <v>5.434782608695652E-3</v>
          </cell>
          <cell r="AA103">
            <v>4.6078895755331367E-4</v>
          </cell>
          <cell r="AB103">
            <v>5.4644808743169399E-3</v>
          </cell>
          <cell r="AD103">
            <v>4.5658773349775862E-4</v>
          </cell>
          <cell r="AE103">
            <v>5.434782608695652E-3</v>
          </cell>
          <cell r="AG103">
            <v>4.5964368116341623E-4</v>
          </cell>
          <cell r="AI103">
            <v>5.4054054054054057E-3</v>
          </cell>
          <cell r="AK103">
            <v>5.3114971177678917E-4</v>
          </cell>
          <cell r="AM103">
            <v>5.3763440860215058E-3</v>
          </cell>
          <cell r="AO103">
            <v>5.9516680260759925E-4</v>
          </cell>
          <cell r="AQ103">
            <v>5.3763440860215058E-3</v>
          </cell>
          <cell r="AS103">
            <v>5.8403313924082381E-4</v>
          </cell>
          <cell r="AU103">
            <v>5.3763440860215058E-3</v>
          </cell>
          <cell r="AW103">
            <v>5.7637136115242383E-4</v>
          </cell>
          <cell r="AY103">
            <v>5.3763440860215058E-3</v>
          </cell>
          <cell r="BA103">
            <v>5.672326246997137E-4</v>
          </cell>
        </row>
        <row r="104">
          <cell r="A104">
            <v>454</v>
          </cell>
          <cell r="C104" t="str">
            <v>developing</v>
          </cell>
          <cell r="D104">
            <v>5.7471264367816091E-3</v>
          </cell>
          <cell r="F104">
            <v>8.6380770773282999E-4</v>
          </cell>
          <cell r="I104">
            <v>8.6280522463542107E-4</v>
          </cell>
          <cell r="J104">
            <v>5.6179775280898875E-3</v>
          </cell>
          <cell r="L104">
            <v>8.617229884985766E-4</v>
          </cell>
          <cell r="M104">
            <v>5.4945054945054949E-3</v>
          </cell>
          <cell r="O104">
            <v>8.5939800662798271E-4</v>
          </cell>
          <cell r="P104">
            <v>5.434782608695652E-3</v>
          </cell>
          <cell r="R104">
            <v>9.7457042543946048E-4</v>
          </cell>
          <cell r="S104">
            <v>5.434782608695652E-3</v>
          </cell>
          <cell r="U104">
            <v>9.7457042543946048E-4</v>
          </cell>
          <cell r="V104">
            <v>5.434782608695652E-3</v>
          </cell>
          <cell r="X104">
            <v>9.7236775228103415E-4</v>
          </cell>
          <cell r="Y104">
            <v>5.434782608695652E-3</v>
          </cell>
          <cell r="AA104">
            <v>9.7236775228103415E-4</v>
          </cell>
          <cell r="AB104">
            <v>5.4644808743169399E-3</v>
          </cell>
          <cell r="AD104">
            <v>9.6553476602533235E-4</v>
          </cell>
          <cell r="AE104">
            <v>5.434782608695652E-3</v>
          </cell>
          <cell r="AG104">
            <v>9.7192717395654744E-4</v>
          </cell>
          <cell r="AI104">
            <v>5.4054054054054057E-3</v>
          </cell>
          <cell r="AK104">
            <v>9.3336189702001226E-4</v>
          </cell>
          <cell r="AM104">
            <v>5.3763440860215058E-3</v>
          </cell>
          <cell r="AO104">
            <v>9.0167444892678462E-4</v>
          </cell>
          <cell r="AQ104">
            <v>5.3763440860215058E-3</v>
          </cell>
          <cell r="AS104">
            <v>8.7905932709952223E-4</v>
          </cell>
          <cell r="AU104">
            <v>5.3763440860215058E-3</v>
          </cell>
          <cell r="AW104">
            <v>8.6345880413152103E-4</v>
          </cell>
          <cell r="AY104">
            <v>5.3763440860215058E-3</v>
          </cell>
          <cell r="BA104">
            <v>9.9992501939228252E-4</v>
          </cell>
        </row>
        <row r="105">
          <cell r="A105">
            <v>458</v>
          </cell>
          <cell r="C105" t="str">
            <v>developing</v>
          </cell>
          <cell r="D105">
            <v>5.7471264367816091E-3</v>
          </cell>
          <cell r="F105">
            <v>6.4502089063910931E-3</v>
          </cell>
          <cell r="I105">
            <v>6.4427231831849585E-3</v>
          </cell>
          <cell r="J105">
            <v>5.6179775280898875E-3</v>
          </cell>
          <cell r="L105">
            <v>6.4346419295608004E-3</v>
          </cell>
          <cell r="M105">
            <v>5.4945054945054949E-3</v>
          </cell>
          <cell r="O105">
            <v>6.4172808680251683E-3</v>
          </cell>
          <cell r="P105">
            <v>5.434782608695652E-3</v>
          </cell>
          <cell r="R105">
            <v>6.4280333965586823E-3</v>
          </cell>
          <cell r="S105">
            <v>5.434782608695652E-3</v>
          </cell>
          <cell r="U105">
            <v>6.4280333965586823E-3</v>
          </cell>
          <cell r="V105">
            <v>5.434782608695652E-3</v>
          </cell>
          <cell r="X105">
            <v>6.413505091313134E-3</v>
          </cell>
          <cell r="Y105">
            <v>5.434782608695652E-3</v>
          </cell>
          <cell r="AA105">
            <v>6.413505091313134E-3</v>
          </cell>
          <cell r="AB105">
            <v>5.4644808743169399E-3</v>
          </cell>
          <cell r="AD105">
            <v>6.3786807580308363E-3</v>
          </cell>
          <cell r="AE105">
            <v>5.434782608695652E-3</v>
          </cell>
          <cell r="AG105">
            <v>6.4206552240251777E-3</v>
          </cell>
          <cell r="AI105">
            <v>5.4054054054054057E-3</v>
          </cell>
          <cell r="AK105">
            <v>6.0690848178386117E-3</v>
          </cell>
          <cell r="AM105">
            <v>5.3763440860215058E-3</v>
          </cell>
          <cell r="AO105">
            <v>5.7968508315268431E-3</v>
          </cell>
          <cell r="AQ105">
            <v>5.3763440860215058E-3</v>
          </cell>
          <cell r="AS105">
            <v>5.5908674806569329E-3</v>
          </cell>
          <cell r="AU105">
            <v>5.3763440860215058E-3</v>
          </cell>
          <cell r="AW105">
            <v>5.4484787456857567E-3</v>
          </cell>
          <cell r="AY105">
            <v>5.3763440860215058E-3</v>
          </cell>
          <cell r="BA105">
            <v>5.2792878148329898E-3</v>
          </cell>
        </row>
        <row r="106">
          <cell r="A106">
            <v>462</v>
          </cell>
          <cell r="C106" t="str">
            <v>developing</v>
          </cell>
          <cell r="D106">
            <v>5.7471264367816091E-3</v>
          </cell>
          <cell r="F106">
            <v>1.1089423274948493E-4</v>
          </cell>
          <cell r="I106">
            <v>1.1076553559508784E-4</v>
          </cell>
          <cell r="J106">
            <v>5.6179775280898875E-3</v>
          </cell>
          <cell r="L106">
            <v>1.1062659987481727E-4</v>
          </cell>
          <cell r="M106">
            <v>5.4945054945054949E-3</v>
          </cell>
          <cell r="O106">
            <v>1.1032812247251129E-4</v>
          </cell>
          <cell r="P106">
            <v>5.434782608695652E-3</v>
          </cell>
          <cell r="R106">
            <v>3.0838034658114646E-4</v>
          </cell>
          <cell r="S106">
            <v>5.434782608695652E-3</v>
          </cell>
          <cell r="U106">
            <v>3.0838034658114646E-4</v>
          </cell>
          <cell r="V106">
            <v>5.434782608695652E-3</v>
          </cell>
          <cell r="X106">
            <v>3.0768336143336279E-4</v>
          </cell>
          <cell r="Y106">
            <v>5.434782608695652E-3</v>
          </cell>
          <cell r="AA106">
            <v>3.0768336143336279E-4</v>
          </cell>
          <cell r="AB106">
            <v>5.4644808743169399E-3</v>
          </cell>
          <cell r="AD106">
            <v>3.0426977268375094E-4</v>
          </cell>
          <cell r="AE106">
            <v>5.434782608695652E-3</v>
          </cell>
          <cell r="AG106">
            <v>3.0631633268824994E-4</v>
          </cell>
          <cell r="AI106">
            <v>5.4054054054054057E-3</v>
          </cell>
          <cell r="AK106">
            <v>3.0598743045916248E-4</v>
          </cell>
          <cell r="AM106">
            <v>5.3763440860215058E-3</v>
          </cell>
          <cell r="AO106">
            <v>3.1554045879217922E-4</v>
          </cell>
          <cell r="AQ106">
            <v>5.3763440860215058E-3</v>
          </cell>
          <cell r="AS106">
            <v>3.2629277733423062E-4</v>
          </cell>
          <cell r="AU106">
            <v>5.3763440860215058E-3</v>
          </cell>
          <cell r="AW106">
            <v>3.2723412847362381E-4</v>
          </cell>
          <cell r="AY106">
            <v>5.3763440860215058E-3</v>
          </cell>
          <cell r="BA106">
            <v>3.2793197583028041E-4</v>
          </cell>
        </row>
        <row r="107">
          <cell r="A107">
            <v>466</v>
          </cell>
          <cell r="C107" t="str">
            <v>developing</v>
          </cell>
          <cell r="D107">
            <v>5.7471264367816091E-3</v>
          </cell>
          <cell r="F107">
            <v>2.9224382389995838E-4</v>
          </cell>
          <cell r="I107">
            <v>2.9190466335397207E-4</v>
          </cell>
          <cell r="J107">
            <v>5.6179775280898875E-3</v>
          </cell>
          <cell r="L107">
            <v>2.9153852072273271E-4</v>
          </cell>
          <cell r="M107">
            <v>5.4945054945054949E-3</v>
          </cell>
          <cell r="O107">
            <v>2.9075193177906174E-4</v>
          </cell>
          <cell r="P107">
            <v>5.434782608695652E-3</v>
          </cell>
          <cell r="R107">
            <v>4.6884141208688654E-4</v>
          </cell>
          <cell r="S107">
            <v>5.434782608695652E-3</v>
          </cell>
          <cell r="U107">
            <v>4.6884141208688654E-4</v>
          </cell>
          <cell r="V107">
            <v>5.434782608695652E-3</v>
          </cell>
          <cell r="X107">
            <v>4.6778176122225376E-4</v>
          </cell>
          <cell r="Y107">
            <v>5.434782608695652E-3</v>
          </cell>
          <cell r="AA107">
            <v>4.6778176122225376E-4</v>
          </cell>
          <cell r="AB107">
            <v>5.4644808743169399E-3</v>
          </cell>
          <cell r="AD107">
            <v>4.6354456343878302E-4</v>
          </cell>
          <cell r="AE107">
            <v>5.434782608695652E-3</v>
          </cell>
          <cell r="AG107">
            <v>4.6665265516369968E-4</v>
          </cell>
          <cell r="AI107">
            <v>5.4054054054054057E-3</v>
          </cell>
          <cell r="AK107">
            <v>4.5711314618772738E-4</v>
          </cell>
          <cell r="AM107">
            <v>5.3763440860215058E-3</v>
          </cell>
          <cell r="AO107">
            <v>4.4773219517580065E-4</v>
          </cell>
          <cell r="AQ107">
            <v>5.3763440860215058E-3</v>
          </cell>
          <cell r="AS107">
            <v>5.1882474407794908E-4</v>
          </cell>
          <cell r="AU107">
            <v>5.3763440860215058E-3</v>
          </cell>
          <cell r="AW107">
            <v>5.1291763331912945E-4</v>
          </cell>
          <cell r="AY107">
            <v>5.3763440860215058E-3</v>
          </cell>
          <cell r="BA107">
            <v>5.0586339697715639E-4</v>
          </cell>
        </row>
        <row r="108">
          <cell r="A108">
            <v>470</v>
          </cell>
          <cell r="C108" t="str">
            <v>developed</v>
          </cell>
          <cell r="D108">
            <v>0</v>
          </cell>
          <cell r="F108">
            <v>0</v>
          </cell>
          <cell r="I108">
            <v>0</v>
          </cell>
          <cell r="J108">
            <v>5.6179775280898875E-3</v>
          </cell>
          <cell r="L108">
            <v>7.7563386754336166E-4</v>
          </cell>
          <cell r="M108">
            <v>5.4945054945054949E-3</v>
          </cell>
          <cell r="O108">
            <v>7.7354115944072764E-4</v>
          </cell>
          <cell r="P108">
            <v>5.434782608695652E-3</v>
          </cell>
          <cell r="R108">
            <v>8.9821309081948759E-4</v>
          </cell>
          <cell r="S108">
            <v>5.434782608695652E-3</v>
          </cell>
          <cell r="U108">
            <v>8.9821309081948759E-4</v>
          </cell>
          <cell r="V108">
            <v>5.434782608695652E-3</v>
          </cell>
          <cell r="X108">
            <v>8.9618299651942398E-4</v>
          </cell>
          <cell r="Y108">
            <v>5.434782608695652E-3</v>
          </cell>
          <cell r="AA108">
            <v>8.9618299651942398E-4</v>
          </cell>
          <cell r="AB108">
            <v>5.4644808743169399E-3</v>
          </cell>
          <cell r="AD108">
            <v>8.8974193456259299E-4</v>
          </cell>
          <cell r="AE108">
            <v>5.434782608695652E-3</v>
          </cell>
          <cell r="AG108">
            <v>8.9565020173277307E-4</v>
          </cell>
          <cell r="AI108">
            <v>5.4054054054054057E-3</v>
          </cell>
          <cell r="AK108">
            <v>8.6146669671260338E-4</v>
          </cell>
          <cell r="AM108">
            <v>5.3763440860215058E-3</v>
          </cell>
          <cell r="AO108">
            <v>8.3314666968455249E-4</v>
          </cell>
          <cell r="AQ108">
            <v>5.3763440860215058E-3</v>
          </cell>
          <cell r="AS108">
            <v>9.5910681218728188E-4</v>
          </cell>
          <cell r="AU108">
            <v>5.3763440860215058E-3</v>
          </cell>
          <cell r="AW108">
            <v>9.4135232259354585E-4</v>
          </cell>
          <cell r="AY108">
            <v>5.3763440860215058E-3</v>
          </cell>
          <cell r="BA108">
            <v>9.2022370185003833E-4</v>
          </cell>
        </row>
        <row r="109">
          <cell r="A109">
            <v>584</v>
          </cell>
          <cell r="C109" t="str">
            <v>developing</v>
          </cell>
          <cell r="D109">
            <v>5.7471264367816091E-3</v>
          </cell>
          <cell r="F109">
            <v>3.8062569361007421E-4</v>
          </cell>
          <cell r="I109">
            <v>3.8018396239968119E-4</v>
          </cell>
          <cell r="J109">
            <v>5.6179775280898875E-3</v>
          </cell>
          <cell r="L109">
            <v>3.7970708904401567E-4</v>
          </cell>
          <cell r="M109">
            <v>5.4945054945054949E-3</v>
          </cell>
          <cell r="O109">
            <v>3.7868261585489776E-4</v>
          </cell>
          <cell r="P109">
            <v>5.434782608695652E-3</v>
          </cell>
          <cell r="R109">
            <v>5.4704312677014374E-4</v>
          </cell>
          <cell r="S109">
            <v>5.434782608695652E-3</v>
          </cell>
          <cell r="U109">
            <v>5.4704312677014374E-4</v>
          </cell>
          <cell r="V109">
            <v>5.434782608695652E-3</v>
          </cell>
          <cell r="X109">
            <v>5.4580672847569028E-4</v>
          </cell>
          <cell r="Y109">
            <v>5.434782608695652E-3</v>
          </cell>
          <cell r="AA109">
            <v>5.4580672847569028E-4</v>
          </cell>
          <cell r="AB109">
            <v>5.4644808743169399E-3</v>
          </cell>
          <cell r="AD109">
            <v>5.4116813962284461E-4</v>
          </cell>
          <cell r="AE109">
            <v>5.434782608695652E-3</v>
          </cell>
          <cell r="AG109">
            <v>5.4476646195306556E-4</v>
          </cell>
          <cell r="AI109">
            <v>5.4054054054054057E-3</v>
          </cell>
          <cell r="AK109">
            <v>5.3073966310583436E-4</v>
          </cell>
          <cell r="AM109">
            <v>5.3763440860215058E-3</v>
          </cell>
          <cell r="AO109">
            <v>5.1791019977367591E-4</v>
          </cell>
          <cell r="AQ109">
            <v>5.3763440860215058E-3</v>
          </cell>
          <cell r="AS109">
            <v>5.0967048860316091E-4</v>
          </cell>
          <cell r="AU109">
            <v>5.3763440860215058E-3</v>
          </cell>
          <cell r="AW109">
            <v>5.0400970614253239E-4</v>
          </cell>
          <cell r="AY109">
            <v>5.3763440860215058E-3</v>
          </cell>
          <cell r="BA109">
            <v>4.9724810154687436E-4</v>
          </cell>
        </row>
        <row r="110">
          <cell r="A110">
            <v>478</v>
          </cell>
          <cell r="C110" t="str">
            <v>developing</v>
          </cell>
          <cell r="D110">
            <v>5.7471264367816091E-3</v>
          </cell>
          <cell r="F110">
            <v>1.9343956389383836E-4</v>
          </cell>
          <cell r="I110">
            <v>1.9321506960947652E-4</v>
          </cell>
          <cell r="J110">
            <v>5.6179775280898875E-3</v>
          </cell>
          <cell r="L110">
            <v>1.9297271557110982E-4</v>
          </cell>
          <cell r="M110">
            <v>5.4945054945054949E-3</v>
          </cell>
          <cell r="O110">
            <v>1.9245206326032045E-4</v>
          </cell>
          <cell r="P110">
            <v>5.434782608695652E-3</v>
          </cell>
          <cell r="R110">
            <v>3.8141779708720743E-4</v>
          </cell>
          <cell r="S110">
            <v>5.434782608695652E-3</v>
          </cell>
          <cell r="U110">
            <v>3.8141779708720743E-4</v>
          </cell>
          <cell r="V110">
            <v>5.434782608695652E-3</v>
          </cell>
          <cell r="X110">
            <v>3.8055573650968557E-4</v>
          </cell>
          <cell r="Y110">
            <v>5.434782608695652E-3</v>
          </cell>
          <cell r="AA110">
            <v>3.8055573650968557E-4</v>
          </cell>
          <cell r="AB110">
            <v>5.4644808743169399E-3</v>
          </cell>
          <cell r="AD110">
            <v>3.7676726364811036E-4</v>
          </cell>
          <cell r="AE110">
            <v>5.434782608695652E-3</v>
          </cell>
          <cell r="AG110">
            <v>3.7930633779465004E-4</v>
          </cell>
          <cell r="AI110">
            <v>5.4054054054054057E-3</v>
          </cell>
          <cell r="AK110">
            <v>3.7478448525269064E-4</v>
          </cell>
          <cell r="AM110">
            <v>5.3763440860215058E-3</v>
          </cell>
          <cell r="AO110">
            <v>3.6925963681666666E-4</v>
          </cell>
          <cell r="AQ110">
            <v>5.3763440860215058E-3</v>
          </cell>
          <cell r="AS110">
            <v>3.6658822152462242E-4</v>
          </cell>
          <cell r="AU110">
            <v>5.3763440860215058E-3</v>
          </cell>
          <cell r="AW110">
            <v>3.6477758410832301E-4</v>
          </cell>
          <cell r="AY110">
            <v>5.3763440860215058E-3</v>
          </cell>
          <cell r="BA110">
            <v>3.6258985379410922E-4</v>
          </cell>
        </row>
        <row r="111">
          <cell r="A111">
            <v>480</v>
          </cell>
          <cell r="C111" t="str">
            <v>developing</v>
          </cell>
          <cell r="D111">
            <v>5.7471264367816091E-3</v>
          </cell>
          <cell r="F111">
            <v>7.9835509667392347E-4</v>
          </cell>
          <cell r="I111">
            <v>7.9742857392704216E-4</v>
          </cell>
          <cell r="J111">
            <v>5.6179775280898875E-3</v>
          </cell>
          <cell r="L111">
            <v>7.9642834120404165E-4</v>
          </cell>
          <cell r="M111">
            <v>5.4945054945054949E-3</v>
          </cell>
          <cell r="O111">
            <v>7.9427952832653807E-4</v>
          </cell>
          <cell r="P111">
            <v>5.434782608695652E-3</v>
          </cell>
          <cell r="R111">
            <v>9.1665689145233129E-4</v>
          </cell>
          <cell r="S111">
            <v>5.434782608695652E-3</v>
          </cell>
          <cell r="U111">
            <v>9.1665689145233129E-4</v>
          </cell>
          <cell r="V111">
            <v>5.434782608695652E-3</v>
          </cell>
          <cell r="X111">
            <v>9.145851114376873E-4</v>
          </cell>
          <cell r="Y111">
            <v>5.434782608695652E-3</v>
          </cell>
          <cell r="AA111">
            <v>9.145851114376873E-4</v>
          </cell>
          <cell r="AB111">
            <v>5.4644808743169399E-3</v>
          </cell>
          <cell r="AD111">
            <v>9.0804938177581503E-4</v>
          </cell>
          <cell r="AE111">
            <v>5.434782608695652E-3</v>
          </cell>
          <cell r="AG111">
            <v>9.1406688514041436E-4</v>
          </cell>
          <cell r="AI111">
            <v>5.4054054054054057E-3</v>
          </cell>
          <cell r="AK111">
            <v>9.3923926130369778E-4</v>
          </cell>
          <cell r="AM111">
            <v>5.3763440860215058E-3</v>
          </cell>
          <cell r="AO111">
            <v>9.6486070925469827E-4</v>
          </cell>
          <cell r="AQ111">
            <v>5.3763440860215058E-3</v>
          </cell>
          <cell r="AS111">
            <v>9.9534763180664882E-4</v>
          </cell>
          <cell r="AU111">
            <v>5.3763440860215058E-3</v>
          </cell>
          <cell r="AW111">
            <v>1.0094837290812177E-3</v>
          </cell>
          <cell r="AY111">
            <v>5.3763440860215058E-3</v>
          </cell>
          <cell r="BA111">
            <v>1.0179423952236487E-3</v>
          </cell>
        </row>
        <row r="112">
          <cell r="A112">
            <v>484</v>
          </cell>
          <cell r="C112" t="str">
            <v>developing</v>
          </cell>
          <cell r="D112">
            <v>5.7471264367816091E-3</v>
          </cell>
          <cell r="F112">
            <v>1.1605956938018462E-2</v>
          </cell>
          <cell r="I112">
            <v>1.159248776478064E-2</v>
          </cell>
          <cell r="J112">
            <v>5.6179775280898875E-3</v>
          </cell>
          <cell r="L112">
            <v>1.1577947044793375E-2</v>
          </cell>
          <cell r="M112">
            <v>5.4945054945054949E-3</v>
          </cell>
          <cell r="O112">
            <v>1.154670902824151E-2</v>
          </cell>
          <cell r="P112">
            <v>5.434782608695652E-3</v>
          </cell>
          <cell r="R112">
            <v>1.1565000748818305E-2</v>
          </cell>
          <cell r="S112">
            <v>5.434782608695652E-3</v>
          </cell>
          <cell r="U112">
            <v>1.1565000748818305E-2</v>
          </cell>
          <cell r="V112">
            <v>5.434782608695652E-3</v>
          </cell>
          <cell r="X112">
            <v>1.1538862138347835E-2</v>
          </cell>
          <cell r="Y112">
            <v>5.434782608695652E-3</v>
          </cell>
          <cell r="AA112">
            <v>1.1538862138347835E-2</v>
          </cell>
          <cell r="AB112">
            <v>5.4644808743169399E-3</v>
          </cell>
          <cell r="AD112">
            <v>1.1477670955857449E-2</v>
          </cell>
          <cell r="AE112">
            <v>5.434782608695652E-3</v>
          </cell>
          <cell r="AG112">
            <v>1.1553157702301708E-2</v>
          </cell>
          <cell r="AI112">
            <v>5.4054054054054057E-3</v>
          </cell>
          <cell r="AK112">
            <v>1.0906747915836509E-2</v>
          </cell>
          <cell r="AM112">
            <v>5.3763440860215058E-3</v>
          </cell>
          <cell r="AO112">
            <v>1.0407927891058029E-2</v>
          </cell>
          <cell r="AQ112">
            <v>5.3763440860215058E-3</v>
          </cell>
          <cell r="AS112">
            <v>1.0029218377063364E-2</v>
          </cell>
          <cell r="AU112">
            <v>5.3763440860215058E-3</v>
          </cell>
          <cell r="AW112">
            <v>9.7673997850057544E-3</v>
          </cell>
          <cell r="AY112">
            <v>5.3763440860215058E-3</v>
          </cell>
          <cell r="BA112">
            <v>9.456329224820894E-3</v>
          </cell>
        </row>
        <row r="113">
          <cell r="A113">
            <v>583</v>
          </cell>
          <cell r="C113" t="str">
            <v>developing</v>
          </cell>
          <cell r="D113">
            <v>5.7471264367816091E-3</v>
          </cell>
          <cell r="F113">
            <v>4.1439423816912787E-4</v>
          </cell>
          <cell r="I113">
            <v>4.139133172237493E-4</v>
          </cell>
          <cell r="J113">
            <v>5.6179775280898875E-3</v>
          </cell>
          <cell r="L113">
            <v>4.1339413637431715E-4</v>
          </cell>
          <cell r="M113">
            <v>5.4945054945054949E-3</v>
          </cell>
          <cell r="O113">
            <v>4.1227877344991064E-4</v>
          </cell>
          <cell r="P113">
            <v>5.434782608695652E-3</v>
          </cell>
          <cell r="R113">
            <v>5.7692208379535054E-4</v>
          </cell>
          <cell r="S113">
            <v>5.434782608695652E-3</v>
          </cell>
          <cell r="U113">
            <v>5.7692208379535054E-4</v>
          </cell>
          <cell r="V113">
            <v>5.434782608695652E-3</v>
          </cell>
          <cell r="X113">
            <v>5.7561815464327688E-4</v>
          </cell>
          <cell r="Y113">
            <v>5.434782608695652E-3</v>
          </cell>
          <cell r="AA113">
            <v>5.7561815464327688E-4</v>
          </cell>
          <cell r="AB113">
            <v>5.4644808743169399E-3</v>
          </cell>
          <cell r="AD113">
            <v>5.7082620410826433E-4</v>
          </cell>
          <cell r="AE113">
            <v>5.434782608695652E-3</v>
          </cell>
          <cell r="AG113">
            <v>5.7463919251979096E-4</v>
          </cell>
          <cell r="AI113">
            <v>5.4054054054054057E-3</v>
          </cell>
          <cell r="AK113">
            <v>5.5889633851139754E-4</v>
          </cell>
          <cell r="AM113">
            <v>5.3763440860215058E-3</v>
          </cell>
          <cell r="AO113">
            <v>5.4474807529439806E-4</v>
          </cell>
          <cell r="AQ113">
            <v>5.3763440860215058E-3</v>
          </cell>
          <cell r="AS113">
            <v>5.3550304514845355E-4</v>
          </cell>
          <cell r="AU113">
            <v>5.3763440860215058E-3</v>
          </cell>
          <cell r="AW113">
            <v>5.2914714447649131E-4</v>
          </cell>
          <cell r="AY113">
            <v>5.3763440860215058E-3</v>
          </cell>
          <cell r="BA113">
            <v>5.2155975714465665E-4</v>
          </cell>
        </row>
        <row r="114">
          <cell r="A114">
            <v>496</v>
          </cell>
          <cell r="C114" t="str">
            <v>developing</v>
          </cell>
          <cell r="D114">
            <v>5.7471264367816091E-3</v>
          </cell>
          <cell r="F114">
            <v>1.6425687106502655E-4</v>
          </cell>
          <cell r="I114">
            <v>1.6406624445287446E-4</v>
          </cell>
          <cell r="J114">
            <v>5.6179775280898875E-3</v>
          </cell>
          <cell r="L114">
            <v>1.638604524461579E-4</v>
          </cell>
          <cell r="M114">
            <v>5.4945054945054949E-3</v>
          </cell>
          <cell r="O114">
            <v>1.6341834682018591E-4</v>
          </cell>
          <cell r="P114">
            <v>5.434782608695652E-3</v>
          </cell>
          <cell r="R114">
            <v>3.5559647620122631E-4</v>
          </cell>
          <cell r="S114">
            <v>5.434782608695652E-3</v>
          </cell>
          <cell r="U114">
            <v>3.5559647620122631E-4</v>
          </cell>
          <cell r="V114">
            <v>5.434782608695652E-3</v>
          </cell>
          <cell r="X114">
            <v>3.5479277562411695E-4</v>
          </cell>
          <cell r="Y114">
            <v>5.434782608695652E-3</v>
          </cell>
          <cell r="AA114">
            <v>3.5479277562411695E-4</v>
          </cell>
          <cell r="AB114">
            <v>5.4644808743169399E-3</v>
          </cell>
          <cell r="AD114">
            <v>3.5113683754959944E-4</v>
          </cell>
          <cell r="AE114">
            <v>5.434782608695652E-3</v>
          </cell>
          <cell r="AG114">
            <v>3.5349397837291645E-4</v>
          </cell>
          <cell r="AI114">
            <v>5.4054054054054057E-3</v>
          </cell>
          <cell r="AK114">
            <v>3.5045493077603897E-4</v>
          </cell>
          <cell r="AM114">
            <v>5.3763440860215058E-3</v>
          </cell>
          <cell r="AO114">
            <v>3.4606962787157668E-4</v>
          </cell>
          <cell r="AQ114">
            <v>5.3763440860215058E-3</v>
          </cell>
          <cell r="AS114">
            <v>3.7231485622802875E-4</v>
          </cell>
          <cell r="AU114">
            <v>5.3763440860215058E-3</v>
          </cell>
          <cell r="AW114">
            <v>3.7035012302701618E-4</v>
          </cell>
          <cell r="AY114">
            <v>5.3763440860215058E-3</v>
          </cell>
          <cell r="BA114">
            <v>3.8772763361123367E-4</v>
          </cell>
        </row>
        <row r="115">
          <cell r="A115">
            <v>499</v>
          </cell>
          <cell r="C115" t="str">
            <v>developed</v>
          </cell>
          <cell r="D115">
            <v>0</v>
          </cell>
          <cell r="F115">
            <v>0</v>
          </cell>
          <cell r="I115">
            <v>0</v>
          </cell>
          <cell r="J115">
            <v>0</v>
          </cell>
          <cell r="L115">
            <v>0</v>
          </cell>
          <cell r="M115">
            <v>5.4945054945054949E-3</v>
          </cell>
          <cell r="O115">
            <v>5.3297608036532713E-4</v>
          </cell>
          <cell r="P115">
            <v>5.434782608695652E-3</v>
          </cell>
          <cell r="R115">
            <v>6.8426500347850078E-4</v>
          </cell>
          <cell r="S115">
            <v>5.434782608695652E-3</v>
          </cell>
          <cell r="U115">
            <v>6.8426500347850078E-4</v>
          </cell>
          <cell r="V115">
            <v>5.434782608695652E-3</v>
          </cell>
          <cell r="X115">
            <v>6.8271846346756935E-4</v>
          </cell>
          <cell r="Y115">
            <v>5.434782608695652E-3</v>
          </cell>
          <cell r="AA115">
            <v>6.8271846346756935E-4</v>
          </cell>
          <cell r="AB115">
            <v>5.4644808743169399E-3</v>
          </cell>
          <cell r="AD115">
            <v>6.7737554688921688E-4</v>
          </cell>
          <cell r="AE115">
            <v>5.434782608695652E-3</v>
          </cell>
          <cell r="AG115">
            <v>6.8185232584826476E-4</v>
          </cell>
          <cell r="AI115">
            <v>5.4054054054054057E-3</v>
          </cell>
          <cell r="AK115">
            <v>6.5995055542003697E-4</v>
          </cell>
          <cell r="AM115">
            <v>5.3763440860215058E-3</v>
          </cell>
          <cell r="AO115">
            <v>6.4106912368430355E-4</v>
          </cell>
          <cell r="AQ115">
            <v>5.3763440860215058E-3</v>
          </cell>
          <cell r="AS115">
            <v>6.2821600698900238E-4</v>
          </cell>
          <cell r="AU115">
            <v>5.3763440860215058E-3</v>
          </cell>
          <cell r="AW115">
            <v>6.6488117638655747E-4</v>
          </cell>
          <cell r="AY115">
            <v>5.3763440860215058E-3</v>
          </cell>
          <cell r="BA115">
            <v>6.96894787887886E-4</v>
          </cell>
        </row>
        <row r="116">
          <cell r="A116">
            <v>504</v>
          </cell>
          <cell r="C116" t="str">
            <v>developing</v>
          </cell>
          <cell r="D116">
            <v>5.7471264367816091E-3</v>
          </cell>
          <cell r="F116">
            <v>3.8717095471596484E-3</v>
          </cell>
          <cell r="I116">
            <v>3.867216274705191E-3</v>
          </cell>
          <cell r="J116">
            <v>5.6179775280898875E-3</v>
          </cell>
          <cell r="L116">
            <v>3.8623655377346918E-3</v>
          </cell>
          <cell r="M116">
            <v>5.4945054945054949E-3</v>
          </cell>
          <cell r="O116">
            <v>3.8519446368504226E-3</v>
          </cell>
          <cell r="P116">
            <v>5.434782608695652E-3</v>
          </cell>
          <cell r="R116">
            <v>3.856598712327615E-3</v>
          </cell>
          <cell r="S116">
            <v>5.434782608695652E-3</v>
          </cell>
          <cell r="U116">
            <v>3.856598712327615E-3</v>
          </cell>
          <cell r="V116">
            <v>5.434782608695652E-3</v>
          </cell>
          <cell r="X116">
            <v>3.8478822294088617E-3</v>
          </cell>
          <cell r="Y116">
            <v>5.434782608695652E-3</v>
          </cell>
          <cell r="AA116">
            <v>3.8478822294088617E-3</v>
          </cell>
          <cell r="AB116">
            <v>5.4644808743169399E-3</v>
          </cell>
          <cell r="AD116">
            <v>3.8262564675634143E-3</v>
          </cell>
          <cell r="AE116">
            <v>5.434782608695652E-3</v>
          </cell>
          <cell r="AG116">
            <v>3.85145538203162E-3</v>
          </cell>
          <cell r="AI116">
            <v>5.4054054054054057E-3</v>
          </cell>
          <cell r="AK116">
            <v>3.6474740500698588E-3</v>
          </cell>
          <cell r="AM116">
            <v>5.3763440860215058E-3</v>
          </cell>
          <cell r="AO116">
            <v>3.8506705864440587E-3</v>
          </cell>
          <cell r="AQ116">
            <v>5.3763440860215058E-3</v>
          </cell>
          <cell r="AS116">
            <v>3.8918125843842612E-3</v>
          </cell>
          <cell r="AU116">
            <v>5.3763440860215058E-3</v>
          </cell>
          <cell r="AW116">
            <v>3.9646784010506633E-3</v>
          </cell>
          <cell r="AY116">
            <v>5.3763440860215058E-3</v>
          </cell>
          <cell r="BA116">
            <v>4.0081973552537923E-3</v>
          </cell>
        </row>
        <row r="117">
          <cell r="A117">
            <v>508</v>
          </cell>
          <cell r="C117" t="str">
            <v>developing</v>
          </cell>
          <cell r="D117">
            <v>5.7471264367816091E-3</v>
          </cell>
          <cell r="F117">
            <v>2.384642899725766E-4</v>
          </cell>
          <cell r="I117">
            <v>2.3818754270823401E-4</v>
          </cell>
          <cell r="J117">
            <v>5.6179775280898875E-3</v>
          </cell>
          <cell r="L117">
            <v>2.3788877867817848E-4</v>
          </cell>
          <cell r="M117">
            <v>5.4945054945054949E-3</v>
          </cell>
          <cell r="O117">
            <v>2.372469400536709E-4</v>
          </cell>
          <cell r="P117">
            <v>5.434782608695652E-3</v>
          </cell>
          <cell r="R117">
            <v>4.212564064541498E-4</v>
          </cell>
          <cell r="S117">
            <v>5.434782608695652E-3</v>
          </cell>
          <cell r="U117">
            <v>4.212564064541498E-4</v>
          </cell>
          <cell r="V117">
            <v>5.434782608695652E-3</v>
          </cell>
          <cell r="X117">
            <v>4.2030430473313438E-4</v>
          </cell>
          <cell r="Y117">
            <v>5.434782608695652E-3</v>
          </cell>
          <cell r="AA117">
            <v>4.2030430473313438E-4</v>
          </cell>
          <cell r="AB117">
            <v>5.4644808743169399E-3</v>
          </cell>
          <cell r="AD117">
            <v>4.1631134962867003E-4</v>
          </cell>
          <cell r="AE117">
            <v>5.434782608695652E-3</v>
          </cell>
          <cell r="AG117">
            <v>4.1908830746522437E-4</v>
          </cell>
          <cell r="AI117">
            <v>5.4054054054054057E-3</v>
          </cell>
          <cell r="AK117">
            <v>4.1228115816333553E-4</v>
          </cell>
          <cell r="AM117">
            <v>5.3763440860215058E-3</v>
          </cell>
          <cell r="AO117">
            <v>4.0500004386125288E-4</v>
          </cell>
          <cell r="AQ117">
            <v>5.3763440860215058E-3</v>
          </cell>
          <cell r="AS117">
            <v>4.0098982999836982E-4</v>
          </cell>
          <cell r="AU117">
            <v>5.3763440860215058E-3</v>
          </cell>
          <cell r="AW117">
            <v>3.9825349308704173E-4</v>
          </cell>
          <cell r="AY117">
            <v>5.3763440860215058E-3</v>
          </cell>
          <cell r="BA117">
            <v>3.9496605534261218E-4</v>
          </cell>
        </row>
        <row r="118">
          <cell r="A118">
            <v>104</v>
          </cell>
          <cell r="C118" t="str">
            <v>developing</v>
          </cell>
          <cell r="D118">
            <v>5.7471264367816091E-3</v>
          </cell>
          <cell r="F118">
            <v>3.8187638044559469E-4</v>
          </cell>
          <cell r="I118">
            <v>3.8143319776353556E-4</v>
          </cell>
          <cell r="J118">
            <v>5.6179775280898875E-3</v>
          </cell>
          <cell r="L118">
            <v>3.8095475746365644E-4</v>
          </cell>
          <cell r="M118">
            <v>5.4945054945054949E-3</v>
          </cell>
          <cell r="O118">
            <v>3.7992691798804641E-4</v>
          </cell>
          <cell r="P118">
            <v>5.434782608695652E-3</v>
          </cell>
          <cell r="R118">
            <v>5.4814975480811439E-4</v>
          </cell>
          <cell r="S118">
            <v>5.434782608695652E-3</v>
          </cell>
          <cell r="U118">
            <v>5.4814975480811439E-4</v>
          </cell>
          <cell r="V118">
            <v>5.434782608695652E-3</v>
          </cell>
          <cell r="X118">
            <v>5.4691085537078609E-4</v>
          </cell>
          <cell r="Y118">
            <v>5.434782608695652E-3</v>
          </cell>
          <cell r="AA118">
            <v>5.4691085537078609E-4</v>
          </cell>
          <cell r="AB118">
            <v>5.4644808743169399E-3</v>
          </cell>
          <cell r="AD118">
            <v>5.4226658645563797E-4</v>
          </cell>
          <cell r="AE118">
            <v>5.434782608695652E-3</v>
          </cell>
          <cell r="AG118">
            <v>5.4587823024276568E-4</v>
          </cell>
          <cell r="AI118">
            <v>5.4054054054054057E-3</v>
          </cell>
          <cell r="AK118">
            <v>5.3178756526494112E-4</v>
          </cell>
          <cell r="AM118">
            <v>5.3763440860215058E-3</v>
          </cell>
          <cell r="AO118">
            <v>5.1890902038367046E-4</v>
          </cell>
          <cell r="AQ118">
            <v>5.3763440860215058E-3</v>
          </cell>
          <cell r="AS118">
            <v>5.106318944292802E-4</v>
          </cell>
          <cell r="AU118">
            <v>5.3763440860215058E-3</v>
          </cell>
          <cell r="AW118">
            <v>5.0494524187340783E-4</v>
          </cell>
          <cell r="AY118">
            <v>5.3763440860215058E-3</v>
          </cell>
          <cell r="BA118">
            <v>4.981529042632967E-4</v>
          </cell>
        </row>
        <row r="119">
          <cell r="A119">
            <v>516</v>
          </cell>
          <cell r="C119" t="str">
            <v>developing</v>
          </cell>
          <cell r="D119">
            <v>5.7471264367816091E-3</v>
          </cell>
          <cell r="F119">
            <v>2.7264973014347045E-4</v>
          </cell>
          <cell r="I119">
            <v>2.7233330932025358E-4</v>
          </cell>
          <cell r="J119">
            <v>5.6179775280898875E-3</v>
          </cell>
          <cell r="L119">
            <v>2.719917154816936E-4</v>
          </cell>
          <cell r="M119">
            <v>5.4945054945054949E-3</v>
          </cell>
          <cell r="O119">
            <v>2.7125786502639997E-4</v>
          </cell>
          <cell r="P119">
            <v>5.434782608695652E-3</v>
          </cell>
          <cell r="R119">
            <v>4.5150423949201344E-4</v>
          </cell>
          <cell r="S119">
            <v>5.434782608695652E-3</v>
          </cell>
          <cell r="U119">
            <v>4.5150423949201344E-4</v>
          </cell>
          <cell r="V119">
            <v>5.434782608695652E-3</v>
          </cell>
          <cell r="X119">
            <v>4.5048377319908625E-4</v>
          </cell>
          <cell r="Y119">
            <v>5.434782608695652E-3</v>
          </cell>
          <cell r="AA119">
            <v>4.5048377319908625E-4</v>
          </cell>
          <cell r="AB119">
            <v>5.4644808743169399E-3</v>
          </cell>
          <cell r="AD119">
            <v>4.4633556305835424E-4</v>
          </cell>
          <cell r="AE119">
            <v>5.434782608695652E-3</v>
          </cell>
          <cell r="AG119">
            <v>4.4929940229403235E-4</v>
          </cell>
          <cell r="AI119">
            <v>5.4054054054054057E-3</v>
          </cell>
          <cell r="AK119">
            <v>4.4075676031297468E-4</v>
          </cell>
          <cell r="AM119">
            <v>5.3763440860215058E-3</v>
          </cell>
          <cell r="AO119">
            <v>4.3214190826327767E-4</v>
          </cell>
          <cell r="AQ119">
            <v>5.3763440860215058E-3</v>
          </cell>
          <cell r="AS119">
            <v>4.2711498831682918E-4</v>
          </cell>
          <cell r="AU119">
            <v>5.3763440860215058E-3</v>
          </cell>
          <cell r="AW119">
            <v>4.2367565968691933E-4</v>
          </cell>
          <cell r="AY119">
            <v>5.3763440860215058E-3</v>
          </cell>
          <cell r="BA119">
            <v>4.1955308568017522E-4</v>
          </cell>
        </row>
        <row r="120">
          <cell r="A120">
            <v>524</v>
          </cell>
          <cell r="C120" t="str">
            <v>developing</v>
          </cell>
          <cell r="D120">
            <v>5.7471264367816091E-3</v>
          </cell>
          <cell r="F120">
            <v>4.4691209589266105E-4</v>
          </cell>
          <cell r="I120">
            <v>4.4639343668396303E-4</v>
          </cell>
          <cell r="J120">
            <v>5.6179775280898875E-3</v>
          </cell>
          <cell r="L120">
            <v>4.4583351528497785E-4</v>
          </cell>
          <cell r="M120">
            <v>5.4945054945054949E-3</v>
          </cell>
          <cell r="O120">
            <v>4.4463062891177482E-4</v>
          </cell>
          <cell r="P120">
            <v>5.434782608695652E-3</v>
          </cell>
          <cell r="R120">
            <v>6.0569441278258669E-4</v>
          </cell>
          <cell r="S120">
            <v>5.434782608695652E-3</v>
          </cell>
          <cell r="U120">
            <v>6.0569441278258669E-4</v>
          </cell>
          <cell r="V120">
            <v>5.434782608695652E-3</v>
          </cell>
          <cell r="X120">
            <v>6.0432545391576767E-4</v>
          </cell>
          <cell r="Y120">
            <v>5.434782608695652E-3</v>
          </cell>
          <cell r="AA120">
            <v>6.0432545391576767E-4</v>
          </cell>
          <cell r="AB120">
            <v>5.4644808743169399E-3</v>
          </cell>
          <cell r="AD120">
            <v>5.993858217608908E-4</v>
          </cell>
          <cell r="AE120">
            <v>5.434782608695652E-3</v>
          </cell>
          <cell r="AG120">
            <v>6.0335181704509002E-4</v>
          </cell>
          <cell r="AI120">
            <v>5.4054054054054057E-3</v>
          </cell>
          <cell r="AK120">
            <v>5.8595955079441468E-4</v>
          </cell>
          <cell r="AM120">
            <v>5.3763440860215058E-3</v>
          </cell>
          <cell r="AO120">
            <v>5.7054370322208242E-4</v>
          </cell>
          <cell r="AQ120">
            <v>5.3763440860215058E-3</v>
          </cell>
          <cell r="AS120">
            <v>5.6033239561431743E-4</v>
          </cell>
          <cell r="AU120">
            <v>5.3763440860215058E-3</v>
          </cell>
          <cell r="AW120">
            <v>5.5330837161301496E-4</v>
          </cell>
          <cell r="AY120">
            <v>5.3763440860215058E-3</v>
          </cell>
          <cell r="BA120">
            <v>5.994908085025963E-4</v>
          </cell>
        </row>
        <row r="121">
          <cell r="A121">
            <v>528</v>
          </cell>
          <cell r="C121" t="str">
            <v>developed</v>
          </cell>
          <cell r="D121">
            <v>5.7471264367816091E-3</v>
          </cell>
          <cell r="F121">
            <v>2.3504991491160563E-2</v>
          </cell>
          <cell r="I121">
            <v>2.3477713016491156E-2</v>
          </cell>
          <cell r="J121">
            <v>5.6179775280898875E-3</v>
          </cell>
          <cell r="L121">
            <v>2.3448264389255912E-2</v>
          </cell>
          <cell r="M121">
            <v>5.4945054945054949E-3</v>
          </cell>
          <cell r="O121">
            <v>2.3384999523017515E-2</v>
          </cell>
          <cell r="P121">
            <v>5.434782608695652E-3</v>
          </cell>
          <cell r="R121">
            <v>2.1007857796821617E-2</v>
          </cell>
          <cell r="S121">
            <v>5.434782608695652E-3</v>
          </cell>
          <cell r="U121">
            <v>2.1007857796821617E-2</v>
          </cell>
          <cell r="V121">
            <v>5.434782608695652E-3</v>
          </cell>
          <cell r="X121">
            <v>2.0960376934200293E-2</v>
          </cell>
          <cell r="Y121">
            <v>5.434782608695652E-3</v>
          </cell>
          <cell r="AA121">
            <v>2.0960376934200293E-2</v>
          </cell>
          <cell r="AB121">
            <v>5.4644808743169399E-3</v>
          </cell>
          <cell r="AD121">
            <v>2.0850717780082888E-2</v>
          </cell>
          <cell r="AE121">
            <v>5.434782608695652E-3</v>
          </cell>
          <cell r="AG121">
            <v>2.0987816759703948E-2</v>
          </cell>
          <cell r="AI121">
            <v>5.4054054054054057E-3</v>
          </cell>
          <cell r="AK121">
            <v>2.201205051034202E-2</v>
          </cell>
          <cell r="AM121">
            <v>5.3763440860215058E-3</v>
          </cell>
          <cell r="AO121">
            <v>2.0993081299915516E-2</v>
          </cell>
          <cell r="AQ121">
            <v>5.3763440860215058E-3</v>
          </cell>
          <cell r="AS121">
            <v>2.1094414232150246E-2</v>
          </cell>
          <cell r="AU121">
            <v>5.3763440860215058E-3</v>
          </cell>
          <cell r="AW121">
            <v>2.1391105837401288E-2</v>
          </cell>
          <cell r="AY121">
            <v>5.3763440860215058E-3</v>
          </cell>
          <cell r="BA121">
            <v>2.1910741920131413E-2</v>
          </cell>
        </row>
        <row r="122">
          <cell r="A122">
            <v>554</v>
          </cell>
          <cell r="C122" t="str">
            <v>developed</v>
          </cell>
          <cell r="D122">
            <v>5.7471264367816091E-3</v>
          </cell>
          <cell r="F122">
            <v>1.5979608801833674E-3</v>
          </cell>
          <cell r="I122">
            <v>1.5961063832179386E-3</v>
          </cell>
          <cell r="J122">
            <v>5.6179775280898875E-3</v>
          </cell>
          <cell r="L122">
            <v>1.5941043508277241E-3</v>
          </cell>
          <cell r="M122">
            <v>5.4945054945054949E-3</v>
          </cell>
          <cell r="O122">
            <v>1.5898033587862248E-3</v>
          </cell>
          <cell r="P122">
            <v>5.434782608695652E-3</v>
          </cell>
          <cell r="R122">
            <v>1.6241610837282152E-3</v>
          </cell>
          <cell r="S122">
            <v>5.434782608695652E-3</v>
          </cell>
          <cell r="U122">
            <v>1.6241610837282152E-3</v>
          </cell>
          <cell r="V122">
            <v>5.434782608695652E-3</v>
          </cell>
          <cell r="X122">
            <v>1.6204902397022685E-3</v>
          </cell>
          <cell r="Y122">
            <v>5.434782608695652E-3</v>
          </cell>
          <cell r="AA122">
            <v>1.6204902397022685E-3</v>
          </cell>
          <cell r="AB122">
            <v>5.4644808743169399E-3</v>
          </cell>
          <cell r="AD122">
            <v>1.6103230568750139E-3</v>
          </cell>
          <cell r="AE122">
            <v>5.434782608695652E-3</v>
          </cell>
          <cell r="AG122">
            <v>1.6209581663827952E-3</v>
          </cell>
          <cell r="AI122">
            <v>5.4054054054054057E-3</v>
          </cell>
          <cell r="AK122">
            <v>1.5451089531211401E-3</v>
          </cell>
          <cell r="AM122">
            <v>5.3763440860215058E-3</v>
          </cell>
          <cell r="AO122">
            <v>2.3584325951122582E-3</v>
          </cell>
          <cell r="AQ122">
            <v>5.3763440860215058E-3</v>
          </cell>
          <cell r="AS122">
            <v>2.2812488243678757E-3</v>
          </cell>
          <cell r="AU122">
            <v>5.3763440860215058E-3</v>
          </cell>
          <cell r="AW122">
            <v>2.2279173298801491E-3</v>
          </cell>
          <cell r="AY122">
            <v>5.3763440860215058E-3</v>
          </cell>
          <cell r="BA122">
            <v>2.1645241331734273E-3</v>
          </cell>
        </row>
        <row r="123">
          <cell r="A123">
            <v>558</v>
          </cell>
          <cell r="C123" t="str">
            <v>developing</v>
          </cell>
          <cell r="D123">
            <v>5.7471264367816091E-3</v>
          </cell>
          <cell r="F123">
            <v>4.02304265425763E-4</v>
          </cell>
          <cell r="I123">
            <v>4.0183737537315703E-4</v>
          </cell>
          <cell r="J123">
            <v>5.6179775280898875E-3</v>
          </cell>
          <cell r="L123">
            <v>4.0133334165112279E-4</v>
          </cell>
          <cell r="M123">
            <v>5.4945054945054949E-3</v>
          </cell>
          <cell r="O123">
            <v>4.002505194961406E-4</v>
          </cell>
          <cell r="P123">
            <v>5.434782608695652E-3</v>
          </cell>
          <cell r="R123">
            <v>5.6622467942830121E-4</v>
          </cell>
          <cell r="S123">
            <v>5.434782608695652E-3</v>
          </cell>
          <cell r="U123">
            <v>5.6622467942830121E-4</v>
          </cell>
          <cell r="V123">
            <v>5.434782608695652E-3</v>
          </cell>
          <cell r="X123">
            <v>5.6494492799068414E-4</v>
          </cell>
          <cell r="Y123">
            <v>5.434782608695652E-3</v>
          </cell>
          <cell r="AA123">
            <v>5.6494492799068414E-4</v>
          </cell>
          <cell r="AB123">
            <v>5.4644808743169399E-3</v>
          </cell>
          <cell r="AD123">
            <v>5.6020788472459563E-4</v>
          </cell>
          <cell r="AE123">
            <v>5.434782608695652E-3</v>
          </cell>
          <cell r="AG123">
            <v>5.6395654938832444E-4</v>
          </cell>
          <cell r="AI123">
            <v>5.4054054054054057E-3</v>
          </cell>
          <cell r="AK123">
            <v>5.4882736559128521E-4</v>
          </cell>
          <cell r="AM123">
            <v>5.3763440860215058E-3</v>
          </cell>
          <cell r="AO123">
            <v>5.3515071204184213E-4</v>
          </cell>
          <cell r="AQ123">
            <v>5.3763440860215058E-3</v>
          </cell>
          <cell r="AS123">
            <v>5.87251758745658E-4</v>
          </cell>
          <cell r="AU123">
            <v>5.3763440860215058E-3</v>
          </cell>
          <cell r="AW123">
            <v>6.0378662561373175E-4</v>
          </cell>
          <cell r="AY123">
            <v>5.3763440860215058E-3</v>
          </cell>
          <cell r="BA123">
            <v>5.9374727821574162E-4</v>
          </cell>
        </row>
        <row r="124">
          <cell r="A124">
            <v>562</v>
          </cell>
          <cell r="C124" t="str">
            <v>developing</v>
          </cell>
          <cell r="D124">
            <v>5.7471264367816091E-3</v>
          </cell>
          <cell r="F124">
            <v>1.6550755790054706E-4</v>
          </cell>
          <cell r="I124">
            <v>1.6531547981672886E-4</v>
          </cell>
          <cell r="J124">
            <v>5.6179775280898875E-3</v>
          </cell>
          <cell r="L124">
            <v>1.651081208657987E-4</v>
          </cell>
          <cell r="M124">
            <v>5.4945054945054949E-3</v>
          </cell>
          <cell r="O124">
            <v>1.6466264895333453E-4</v>
          </cell>
          <cell r="P124">
            <v>5.434782608695652E-3</v>
          </cell>
          <cell r="R124">
            <v>3.5670310423919691E-4</v>
          </cell>
          <cell r="S124">
            <v>5.434782608695652E-3</v>
          </cell>
          <cell r="U124">
            <v>3.5670310423919691E-4</v>
          </cell>
          <cell r="V124">
            <v>5.434782608695652E-3</v>
          </cell>
          <cell r="X124">
            <v>3.5589690251921271E-4</v>
          </cell>
          <cell r="Y124">
            <v>5.434782608695652E-3</v>
          </cell>
          <cell r="AA124">
            <v>3.5589690251921271E-4</v>
          </cell>
          <cell r="AB124">
            <v>5.4644808743169399E-3</v>
          </cell>
          <cell r="AD124">
            <v>3.522352843823928E-4</v>
          </cell>
          <cell r="AE124">
            <v>5.434782608695652E-3</v>
          </cell>
          <cell r="AG124">
            <v>3.5460574666261663E-4</v>
          </cell>
          <cell r="AI124">
            <v>5.4054054054054057E-3</v>
          </cell>
          <cell r="AK124">
            <v>3.5150283293514573E-4</v>
          </cell>
          <cell r="AM124">
            <v>5.3763440860215058E-3</v>
          </cell>
          <cell r="AO124">
            <v>3.4706844848157118E-4</v>
          </cell>
          <cell r="AQ124">
            <v>5.3763440860215058E-3</v>
          </cell>
          <cell r="AS124">
            <v>3.4522829208345003E-4</v>
          </cell>
          <cell r="AU124">
            <v>5.3763440860215058E-3</v>
          </cell>
          <cell r="AW124">
            <v>3.4399242069626309E-4</v>
          </cell>
          <cell r="AY124">
            <v>5.3763440860215058E-3</v>
          </cell>
          <cell r="BA124">
            <v>3.4248749779011771E-4</v>
          </cell>
        </row>
        <row r="125">
          <cell r="A125">
            <v>566</v>
          </cell>
          <cell r="C125" t="str">
            <v>developing</v>
          </cell>
          <cell r="D125">
            <v>5.7471264367816091E-3</v>
          </cell>
          <cell r="F125">
            <v>9.1270956300168182E-3</v>
          </cell>
          <cell r="I125">
            <v>9.1165032736212712E-3</v>
          </cell>
          <cell r="J125">
            <v>5.6179775280898875E-3</v>
          </cell>
          <cell r="L125">
            <v>9.1050682370653179E-3</v>
          </cell>
          <cell r="M125">
            <v>5.4945054945054949E-3</v>
          </cell>
          <cell r="O125">
            <v>9.080502200340939E-3</v>
          </cell>
          <cell r="P125">
            <v>5.434782608695652E-3</v>
          </cell>
          <cell r="R125">
            <v>1.0510015352619646E-2</v>
          </cell>
          <cell r="S125">
            <v>5.434782608695652E-3</v>
          </cell>
          <cell r="U125">
            <v>1.0510015352619646E-2</v>
          </cell>
          <cell r="V125">
            <v>5.434782608695652E-3</v>
          </cell>
          <cell r="X125">
            <v>1.0486261165023174E-2</v>
          </cell>
          <cell r="Y125">
            <v>5.434782608695652E-3</v>
          </cell>
          <cell r="AA125">
            <v>1.0486261165023174E-2</v>
          </cell>
          <cell r="AB125">
            <v>5.4644808743169399E-3</v>
          </cell>
          <cell r="AD125">
            <v>1.0430484975261146E-2</v>
          </cell>
          <cell r="AE125">
            <v>5.434782608695652E-3</v>
          </cell>
          <cell r="AG125">
            <v>1.0499056350410802E-2</v>
          </cell>
          <cell r="AI125">
            <v>5.4054054054054057E-3</v>
          </cell>
          <cell r="AK125">
            <v>1.2640160330852782E-2</v>
          </cell>
          <cell r="AM125">
            <v>5.3763440860215058E-3</v>
          </cell>
          <cell r="AO125">
            <v>1.2060150887921124E-2</v>
          </cell>
          <cell r="AQ125">
            <v>5.3763440860215058E-3</v>
          </cell>
          <cell r="AS125">
            <v>1.1619550814477936E-2</v>
          </cell>
          <cell r="AU125">
            <v>5.3763440860215058E-3</v>
          </cell>
          <cell r="AW125">
            <v>1.1314938585740061E-2</v>
          </cell>
          <cell r="AY125">
            <v>5.3763440860215058E-3</v>
          </cell>
          <cell r="BA125">
            <v>1.095303027477757E-2</v>
          </cell>
        </row>
        <row r="126">
          <cell r="A126">
            <v>807</v>
          </cell>
          <cell r="C126" t="str">
            <v>developed</v>
          </cell>
          <cell r="D126">
            <v>5.7471264367816091E-3</v>
          </cell>
          <cell r="F126">
            <v>2.3888118558441676E-4</v>
          </cell>
          <cell r="I126">
            <v>3.056462523563702E-4</v>
          </cell>
          <cell r="J126">
            <v>5.6179775280898875E-3</v>
          </cell>
          <cell r="L126">
            <v>3.2688912594588861E-4</v>
          </cell>
          <cell r="M126">
            <v>5.4945054945054949E-3</v>
          </cell>
          <cell r="O126">
            <v>3.260071588849394E-4</v>
          </cell>
          <cell r="P126">
            <v>5.434782608695652E-3</v>
          </cell>
          <cell r="R126">
            <v>5.0019587316272077E-4</v>
          </cell>
          <cell r="S126">
            <v>5.434782608695652E-3</v>
          </cell>
          <cell r="U126">
            <v>5.0019587316272077E-4</v>
          </cell>
          <cell r="V126">
            <v>5.434782608695652E-3</v>
          </cell>
          <cell r="X126">
            <v>4.9906535658330144E-4</v>
          </cell>
          <cell r="Y126">
            <v>5.434782608695652E-3</v>
          </cell>
          <cell r="AA126">
            <v>4.9906535658330144E-4</v>
          </cell>
          <cell r="AB126">
            <v>5.4644808743169399E-3</v>
          </cell>
          <cell r="AD126">
            <v>4.9466722370126049E-4</v>
          </cell>
          <cell r="AE126">
            <v>5.434782608695652E-3</v>
          </cell>
          <cell r="AG126">
            <v>4.9797551828220773E-4</v>
          </cell>
          <cell r="AI126">
            <v>5.4054054054054057E-3</v>
          </cell>
          <cell r="AK126">
            <v>5.1465664301171814E-4</v>
          </cell>
          <cell r="AM126">
            <v>5.3763440860215058E-3</v>
          </cell>
          <cell r="AO126">
            <v>5.2928806933100474E-4</v>
          </cell>
          <cell r="AQ126">
            <v>5.3763440860215058E-3</v>
          </cell>
          <cell r="AS126">
            <v>5.4632931075562319E-4</v>
          </cell>
          <cell r="AU126">
            <v>5.3763440860215058E-3</v>
          </cell>
          <cell r="AW126">
            <v>5.3968209031548056E-4</v>
          </cell>
          <cell r="AY126">
            <v>5.3763440860215058E-3</v>
          </cell>
          <cell r="BA126">
            <v>5.3174862251654273E-4</v>
          </cell>
        </row>
        <row r="127">
          <cell r="A127">
            <v>578</v>
          </cell>
          <cell r="C127" t="str">
            <v>developed</v>
          </cell>
          <cell r="D127">
            <v>5.7471264367816091E-3</v>
          </cell>
          <cell r="F127">
            <v>7.441169775735175E-3</v>
          </cell>
          <cell r="I127">
            <v>7.4325340031455743E-3</v>
          </cell>
          <cell r="J127">
            <v>5.6179775280898875E-3</v>
          </cell>
          <cell r="L127">
            <v>7.4232112073895238E-3</v>
          </cell>
          <cell r="M127">
            <v>5.4945054945054949E-3</v>
          </cell>
          <cell r="O127">
            <v>7.4031829248565944E-3</v>
          </cell>
          <cell r="P127">
            <v>5.434782608695652E-3</v>
          </cell>
          <cell r="R127">
            <v>6.7943272771269578E-3</v>
          </cell>
          <cell r="S127">
            <v>5.434782608695652E-3</v>
          </cell>
          <cell r="U127">
            <v>6.7943272771269578E-3</v>
          </cell>
          <cell r="V127">
            <v>5.434782608695652E-3</v>
          </cell>
          <cell r="X127">
            <v>6.7789710935898442E-3</v>
          </cell>
          <cell r="Y127">
            <v>5.434782608695652E-3</v>
          </cell>
          <cell r="AA127">
            <v>6.7789710935898442E-3</v>
          </cell>
          <cell r="AB127">
            <v>5.4644808743169399E-3</v>
          </cell>
          <cell r="AD127">
            <v>6.7422666596854272E-3</v>
          </cell>
          <cell r="AE127">
            <v>5.434782608695652E-3</v>
          </cell>
          <cell r="AG127">
            <v>6.7866203423434255E-3</v>
          </cell>
          <cell r="AI127">
            <v>5.4054054054054057E-3</v>
          </cell>
          <cell r="AK127">
            <v>6.7240236672803117E-3</v>
          </cell>
          <cell r="AM127">
            <v>5.3763440860215058E-3</v>
          </cell>
          <cell r="AO127">
            <v>6.7379569810568892E-3</v>
          </cell>
          <cell r="AQ127">
            <v>5.3763440860215058E-3</v>
          </cell>
          <cell r="AS127">
            <v>6.6980725903198974E-3</v>
          </cell>
          <cell r="AU127">
            <v>5.3763440860215058E-3</v>
          </cell>
          <cell r="AW127">
            <v>7.045153510024306E-3</v>
          </cell>
          <cell r="AY127">
            <v>5.3763440860215058E-3</v>
          </cell>
          <cell r="BA127">
            <v>7.0746131004575706E-3</v>
          </cell>
        </row>
        <row r="128">
          <cell r="A128">
            <v>512</v>
          </cell>
          <cell r="C128" t="str">
            <v>developing</v>
          </cell>
          <cell r="D128">
            <v>5.7471264367816091E-3</v>
          </cell>
          <cell r="F128">
            <v>5.990789942143227E-4</v>
          </cell>
          <cell r="I128">
            <v>5.9838373928624525E-4</v>
          </cell>
          <cell r="J128">
            <v>5.6179775280898875E-3</v>
          </cell>
          <cell r="L128">
            <v>5.9763317300794139E-4</v>
          </cell>
          <cell r="M128">
            <v>5.4945054945054949E-3</v>
          </cell>
          <cell r="O128">
            <v>5.9602072177819066E-4</v>
          </cell>
          <cell r="P128">
            <v>5.434782608695652E-3</v>
          </cell>
          <cell r="R128">
            <v>7.4033415740234565E-4</v>
          </cell>
          <cell r="S128">
            <v>5.434782608695652E-3</v>
          </cell>
          <cell r="U128">
            <v>7.4033415740234565E-4</v>
          </cell>
          <cell r="V128">
            <v>5.434782608695652E-3</v>
          </cell>
          <cell r="X128">
            <v>7.3866089281908996E-4</v>
          </cell>
          <cell r="Y128">
            <v>5.434782608695652E-3</v>
          </cell>
          <cell r="AA128">
            <v>7.3866089281908996E-4</v>
          </cell>
          <cell r="AB128">
            <v>5.4644808743169399E-3</v>
          </cell>
          <cell r="AD128">
            <v>7.3303018641741196E-4</v>
          </cell>
          <cell r="AE128">
            <v>5.434782608695652E-3</v>
          </cell>
          <cell r="AG128">
            <v>7.3787578009880622E-4</v>
          </cell>
          <cell r="AI128">
            <v>5.4054054054054057E-3</v>
          </cell>
          <cell r="AK128">
            <v>7.1275571204632785E-4</v>
          </cell>
          <cell r="AM128">
            <v>5.3763440860215058E-3</v>
          </cell>
          <cell r="AO128">
            <v>6.9140099703141826E-4</v>
          </cell>
          <cell r="AQ128">
            <v>5.3763440860215058E-3</v>
          </cell>
          <cell r="AS128">
            <v>7.5825659503496587E-4</v>
          </cell>
          <cell r="AU128">
            <v>5.3763440860215058E-3</v>
          </cell>
          <cell r="AW128">
            <v>7.4590670577368728E-4</v>
          </cell>
          <cell r="AY128">
            <v>5.3763440860215058E-3</v>
          </cell>
          <cell r="BA128">
            <v>8.5397640730850853E-4</v>
          </cell>
        </row>
        <row r="129">
          <cell r="A129">
            <v>586</v>
          </cell>
          <cell r="C129" t="str">
            <v>developing</v>
          </cell>
          <cell r="D129">
            <v>5.7471264367816091E-3</v>
          </cell>
          <cell r="F129">
            <v>8.1836608604225151E-3</v>
          </cell>
          <cell r="I129">
            <v>8.1741633974871213E-3</v>
          </cell>
          <cell r="J129">
            <v>5.6179775280898875E-3</v>
          </cell>
          <cell r="L129">
            <v>8.1639103591829437E-3</v>
          </cell>
          <cell r="M129">
            <v>5.4945054945054949E-3</v>
          </cell>
          <cell r="O129">
            <v>8.1418836245691611E-3</v>
          </cell>
          <cell r="P129">
            <v>5.434782608695652E-3</v>
          </cell>
          <cell r="R129">
            <v>8.156586391868793E-3</v>
          </cell>
          <cell r="S129">
            <v>5.434782608695652E-3</v>
          </cell>
          <cell r="U129">
            <v>8.156586391868793E-3</v>
          </cell>
          <cell r="V129">
            <v>5.434782608695652E-3</v>
          </cell>
          <cell r="X129">
            <v>8.1381513014527739E-3</v>
          </cell>
          <cell r="Y129">
            <v>5.434782608695652E-3</v>
          </cell>
          <cell r="AA129">
            <v>8.1381513014527739E-3</v>
          </cell>
          <cell r="AB129">
            <v>5.4644808743169399E-3</v>
          </cell>
          <cell r="AD129">
            <v>8.0944547108540103E-3</v>
          </cell>
          <cell r="AE129">
            <v>5.434782608695652E-3</v>
          </cell>
          <cell r="AG129">
            <v>8.1477147554467454E-3</v>
          </cell>
          <cell r="AI129">
            <v>5.4054054054054057E-3</v>
          </cell>
          <cell r="AK129">
            <v>7.6969324805657435E-3</v>
          </cell>
          <cell r="AM129">
            <v>5.3763440860215058E-3</v>
          </cell>
          <cell r="AO129">
            <v>7.6699868911308984E-3</v>
          </cell>
          <cell r="AQ129">
            <v>5.3763440860215058E-3</v>
          </cell>
          <cell r="AS129">
            <v>7.6244498041658131E-3</v>
          </cell>
          <cell r="AU129">
            <v>5.3763440860215058E-3</v>
          </cell>
          <cell r="AW129">
            <v>7.7487984060423572E-3</v>
          </cell>
          <cell r="AY129">
            <v>5.3763440860215058E-3</v>
          </cell>
          <cell r="BA129">
            <v>8.1381496847391967E-3</v>
          </cell>
        </row>
        <row r="130">
          <cell r="A130">
            <v>585</v>
          </cell>
          <cell r="C130" t="str">
            <v>developing</v>
          </cell>
          <cell r="D130">
            <v>5.7471264367816091E-3</v>
          </cell>
          <cell r="F130">
            <v>1.1464629325604644E-4</v>
          </cell>
          <cell r="I130">
            <v>1.1451324168665096E-4</v>
          </cell>
          <cell r="J130">
            <v>5.6179775280898875E-3</v>
          </cell>
          <cell r="L130">
            <v>1.1436960513373966E-4</v>
          </cell>
          <cell r="M130">
            <v>5.4945054945054949E-3</v>
          </cell>
          <cell r="O130">
            <v>1.1406102887195716E-4</v>
          </cell>
          <cell r="P130">
            <v>5.434782608695652E-3</v>
          </cell>
          <cell r="R130">
            <v>3.1170023069505831E-4</v>
          </cell>
          <cell r="S130">
            <v>5.434782608695652E-3</v>
          </cell>
          <cell r="U130">
            <v>3.1170023069505831E-4</v>
          </cell>
          <cell r="V130">
            <v>5.434782608695652E-3</v>
          </cell>
          <cell r="X130">
            <v>3.1099574211865022E-4</v>
          </cell>
          <cell r="Y130">
            <v>5.434782608695652E-3</v>
          </cell>
          <cell r="AA130">
            <v>3.1099574211865022E-4</v>
          </cell>
          <cell r="AB130">
            <v>5.4644808743169399E-3</v>
          </cell>
          <cell r="AD130">
            <v>3.0756511318213092E-4</v>
          </cell>
          <cell r="AE130">
            <v>5.434782608695652E-3</v>
          </cell>
          <cell r="AG130">
            <v>3.0965163755735032E-4</v>
          </cell>
          <cell r="AI130">
            <v>5.4054054054054057E-3</v>
          </cell>
          <cell r="AK130">
            <v>3.0913113693648264E-4</v>
          </cell>
          <cell r="AM130">
            <v>5.3763440860215058E-3</v>
          </cell>
          <cell r="AO130">
            <v>3.0668135425135834E-4</v>
          </cell>
          <cell r="AQ130">
            <v>5.3763440860215058E-3</v>
          </cell>
          <cell r="AS130">
            <v>3.0635405650558244E-4</v>
          </cell>
          <cell r="AU130">
            <v>5.3763440860215058E-3</v>
          </cell>
          <cell r="AW130">
            <v>3.0616423679564531E-4</v>
          </cell>
          <cell r="AY130">
            <v>5.3763440860215058E-3</v>
          </cell>
          <cell r="BA130">
            <v>3.0590199664782397E-4</v>
          </cell>
        </row>
        <row r="131">
          <cell r="A131">
            <v>591</v>
          </cell>
          <cell r="C131" t="str">
            <v>developing</v>
          </cell>
          <cell r="D131">
            <v>5.7471264367816091E-3</v>
          </cell>
          <cell r="F131">
            <v>5.2403778408309227E-4</v>
          </cell>
          <cell r="I131">
            <v>5.2342961745498271E-4</v>
          </cell>
          <cell r="J131">
            <v>5.6179775280898875E-3</v>
          </cell>
          <cell r="L131">
            <v>5.2277306782949368E-4</v>
          </cell>
          <cell r="M131">
            <v>5.4945054945054949E-3</v>
          </cell>
          <cell r="O131">
            <v>5.2136259378927333E-4</v>
          </cell>
          <cell r="P131">
            <v>5.434782608695652E-3</v>
          </cell>
          <cell r="R131">
            <v>6.7393647512410833E-4</v>
          </cell>
          <cell r="S131">
            <v>5.434782608695652E-3</v>
          </cell>
          <cell r="U131">
            <v>6.7393647512410833E-4</v>
          </cell>
          <cell r="V131">
            <v>5.434782608695652E-3</v>
          </cell>
          <cell r="X131">
            <v>6.7241327911334199E-4</v>
          </cell>
          <cell r="Y131">
            <v>5.434782608695652E-3</v>
          </cell>
          <cell r="AA131">
            <v>6.7241327911334199E-4</v>
          </cell>
          <cell r="AB131">
            <v>5.4644808743169399E-3</v>
          </cell>
          <cell r="AD131">
            <v>6.6712337644981255E-4</v>
          </cell>
          <cell r="AE131">
            <v>5.434782608695652E-3</v>
          </cell>
          <cell r="AG131">
            <v>6.7155638473060698E-4</v>
          </cell>
          <cell r="AI131">
            <v>5.4054054054054057E-3</v>
          </cell>
          <cell r="AK131">
            <v>6.5024607020743995E-4</v>
          </cell>
          <cell r="AM131">
            <v>5.3763440860215058E-3</v>
          </cell>
          <cell r="AO131">
            <v>6.3181917629609354E-4</v>
          </cell>
          <cell r="AQ131">
            <v>5.3763440860215058E-3</v>
          </cell>
          <cell r="AS131">
            <v>6.1931255303407135E-4</v>
          </cell>
          <cell r="AU131">
            <v>5.3763440860215058E-3</v>
          </cell>
          <cell r="AW131">
            <v>6.9929262109615174E-4</v>
          </cell>
          <cell r="AY131">
            <v>5.3763440860215058E-3</v>
          </cell>
          <cell r="BA131">
            <v>6.8611583378789837E-4</v>
          </cell>
        </row>
        <row r="132">
          <cell r="A132">
            <v>598</v>
          </cell>
          <cell r="C132" t="str">
            <v>developing</v>
          </cell>
          <cell r="D132">
            <v>5.7471264367816091E-3</v>
          </cell>
          <cell r="F132">
            <v>5.8240316974071595E-4</v>
          </cell>
          <cell r="I132">
            <v>5.8172726776818684E-4</v>
          </cell>
          <cell r="J132">
            <v>5.6179775280898875E-3</v>
          </cell>
          <cell r="L132">
            <v>5.8099759407939742E-4</v>
          </cell>
          <cell r="M132">
            <v>5.4945054945054949E-3</v>
          </cell>
          <cell r="O132">
            <v>5.7943002666954236E-4</v>
          </cell>
          <cell r="P132">
            <v>5.434782608695652E-3</v>
          </cell>
          <cell r="R132">
            <v>7.2557911689607069E-4</v>
          </cell>
          <cell r="S132">
            <v>5.434782608695652E-3</v>
          </cell>
          <cell r="U132">
            <v>7.2557911689607069E-4</v>
          </cell>
          <cell r="V132">
            <v>5.434782608695652E-3</v>
          </cell>
          <cell r="X132">
            <v>7.2393920088447924E-4</v>
          </cell>
          <cell r="Y132">
            <v>5.434782608695652E-3</v>
          </cell>
          <cell r="AA132">
            <v>7.2393920088447924E-4</v>
          </cell>
          <cell r="AB132">
            <v>5.4644808743169399E-3</v>
          </cell>
          <cell r="AD132">
            <v>7.1838422864683429E-4</v>
          </cell>
          <cell r="AE132">
            <v>5.434782608695652E-3</v>
          </cell>
          <cell r="AG132">
            <v>7.2313276582234795E-4</v>
          </cell>
          <cell r="AI132">
            <v>5.4054054054054057E-3</v>
          </cell>
          <cell r="AK132">
            <v>6.9885961819730392E-4</v>
          </cell>
          <cell r="AM132">
            <v>5.3763440860215058E-3</v>
          </cell>
          <cell r="AO132">
            <v>6.7815576720323025E-4</v>
          </cell>
          <cell r="AQ132">
            <v>5.3763440860215058E-3</v>
          </cell>
          <cell r="AS132">
            <v>6.6391342331534526E-4</v>
          </cell>
          <cell r="AU132">
            <v>5.3763440860215058E-3</v>
          </cell>
          <cell r="AW132">
            <v>6.5410217774820943E-4</v>
          </cell>
          <cell r="AY132">
            <v>5.3763440860215058E-3</v>
          </cell>
          <cell r="BA132">
            <v>8.3292990933955455E-4</v>
          </cell>
        </row>
        <row r="133">
          <cell r="A133">
            <v>600</v>
          </cell>
          <cell r="C133" t="str">
            <v>developing</v>
          </cell>
          <cell r="D133">
            <v>5.7471264367816091E-3</v>
          </cell>
          <cell r="F133">
            <v>2.8599038972235586E-4</v>
          </cell>
          <cell r="I133">
            <v>2.8565848653470022E-4</v>
          </cell>
          <cell r="J133">
            <v>5.6179775280898875E-3</v>
          </cell>
          <cell r="L133">
            <v>2.8530017862452874E-4</v>
          </cell>
          <cell r="M133">
            <v>5.4945054945054949E-3</v>
          </cell>
          <cell r="O133">
            <v>2.845304211133186E-4</v>
          </cell>
          <cell r="P133">
            <v>5.434782608695652E-3</v>
          </cell>
          <cell r="R133">
            <v>4.6330827189703343E-4</v>
          </cell>
          <cell r="S133">
            <v>5.434782608695652E-3</v>
          </cell>
          <cell r="U133">
            <v>4.6330827189703343E-4</v>
          </cell>
          <cell r="V133">
            <v>5.434782608695652E-3</v>
          </cell>
          <cell r="X133">
            <v>4.6226112674677475E-4</v>
          </cell>
          <cell r="Y133">
            <v>5.434782608695652E-3</v>
          </cell>
          <cell r="AA133">
            <v>4.6226112674677475E-4</v>
          </cell>
          <cell r="AB133">
            <v>5.4644808743169399E-3</v>
          </cell>
          <cell r="AD133">
            <v>4.5805232927481637E-4</v>
          </cell>
          <cell r="AE133">
            <v>5.434782608695652E-3</v>
          </cell>
          <cell r="AG133">
            <v>4.6109381371519899E-4</v>
          </cell>
          <cell r="AI133">
            <v>5.4054054054054057E-3</v>
          </cell>
          <cell r="AK133">
            <v>4.5187363539219376E-4</v>
          </cell>
          <cell r="AM133">
            <v>5.3763440860215058E-3</v>
          </cell>
          <cell r="AO133">
            <v>4.427380921258281E-4</v>
          </cell>
          <cell r="AQ133">
            <v>5.3763440860215058E-3</v>
          </cell>
          <cell r="AS133">
            <v>4.3731425012435575E-4</v>
          </cell>
          <cell r="AU133">
            <v>5.3763440860215058E-3</v>
          </cell>
          <cell r="AW133">
            <v>4.336004735275115E-4</v>
          </cell>
          <cell r="AY133">
            <v>5.3763440860215058E-3</v>
          </cell>
          <cell r="BA133">
            <v>4.2915186232395981E-4</v>
          </cell>
        </row>
        <row r="134">
          <cell r="A134">
            <v>604</v>
          </cell>
          <cell r="C134" t="str">
            <v>developing</v>
          </cell>
          <cell r="D134">
            <v>5.7471264367816091E-3</v>
          </cell>
          <cell r="F134">
            <v>2.9799698334335273E-3</v>
          </cell>
          <cell r="I134">
            <v>2.9765114602770221E-3</v>
          </cell>
          <cell r="J134">
            <v>5.6179775280898875E-3</v>
          </cell>
          <cell r="L134">
            <v>2.972777954530804E-3</v>
          </cell>
          <cell r="M134">
            <v>5.4945054945054949E-3</v>
          </cell>
          <cell r="O134">
            <v>2.9647572159154536E-3</v>
          </cell>
          <cell r="P134">
            <v>5.434782608695652E-3</v>
          </cell>
          <cell r="R134">
            <v>3.3910771843546402E-3</v>
          </cell>
          <cell r="S134">
            <v>5.434782608695652E-3</v>
          </cell>
          <cell r="U134">
            <v>3.3910771843546402E-3</v>
          </cell>
          <cell r="V134">
            <v>5.434782608695652E-3</v>
          </cell>
          <cell r="X134">
            <v>3.3834128488718952E-3</v>
          </cell>
          <cell r="Y134">
            <v>5.434782608695652E-3</v>
          </cell>
          <cell r="AA134">
            <v>3.3834128488718952E-3</v>
          </cell>
          <cell r="AB134">
            <v>5.4644808743169399E-3</v>
          </cell>
          <cell r="AD134">
            <v>3.364176499901689E-3</v>
          </cell>
          <cell r="AE134">
            <v>5.434782608695652E-3</v>
          </cell>
          <cell r="AG134">
            <v>3.3863495349231556E-3</v>
          </cell>
          <cell r="AI134">
            <v>5.4054054054054057E-3</v>
          </cell>
          <cell r="AK134">
            <v>3.2090864598557341E-3</v>
          </cell>
          <cell r="AM134">
            <v>5.3763440860215058E-3</v>
          </cell>
          <cell r="AO134">
            <v>3.411623787876906E-3</v>
          </cell>
          <cell r="AQ134">
            <v>5.3763440860215058E-3</v>
          </cell>
          <cell r="AS134">
            <v>3.6230369556039511E-3</v>
          </cell>
          <cell r="AU134">
            <v>5.3763440860215058E-3</v>
          </cell>
          <cell r="AW134">
            <v>3.6984167969501859E-3</v>
          </cell>
          <cell r="AY134">
            <v>5.3763440860215058E-3</v>
          </cell>
          <cell r="BA134">
            <v>3.9056792735582893E-3</v>
          </cell>
        </row>
        <row r="135">
          <cell r="A135">
            <v>608</v>
          </cell>
          <cell r="C135" t="str">
            <v>developing</v>
          </cell>
          <cell r="D135">
            <v>5.7471264367816091E-3</v>
          </cell>
          <cell r="F135">
            <v>5.1886827849627424E-3</v>
          </cell>
          <cell r="I135">
            <v>5.3533899459039446E-3</v>
          </cell>
          <cell r="J135">
            <v>5.6179775280898875E-3</v>
          </cell>
          <cell r="L135">
            <v>5.3466750676340255E-3</v>
          </cell>
          <cell r="M135">
            <v>5.4945054945054949E-3</v>
          </cell>
          <cell r="O135">
            <v>5.3322494079195686E-3</v>
          </cell>
          <cell r="P135">
            <v>5.434782608695652E-3</v>
          </cell>
          <cell r="R135">
            <v>5.3405869112462178E-3</v>
          </cell>
          <cell r="S135">
            <v>5.434782608695652E-3</v>
          </cell>
          <cell r="U135">
            <v>5.3405869112462178E-3</v>
          </cell>
          <cell r="V135">
            <v>5.434782608695652E-3</v>
          </cell>
          <cell r="X135">
            <v>5.328516395732329E-3</v>
          </cell>
          <cell r="Y135">
            <v>5.434782608695652E-3</v>
          </cell>
          <cell r="AA135">
            <v>5.328516395732329E-3</v>
          </cell>
          <cell r="AB135">
            <v>5.4644808743169399E-3</v>
          </cell>
          <cell r="AD135">
            <v>5.2992736703392626E-3</v>
          </cell>
          <cell r="AE135">
            <v>5.434782608695652E-3</v>
          </cell>
          <cell r="AG135">
            <v>5.3341675784777899E-3</v>
          </cell>
          <cell r="AI135">
            <v>5.4054054054054057E-3</v>
          </cell>
          <cell r="AK135">
            <v>5.0450110426107087E-3</v>
          </cell>
          <cell r="AM135">
            <v>5.3763440860215058E-3</v>
          </cell>
          <cell r="AO135">
            <v>5.3339191922859089E-3</v>
          </cell>
          <cell r="AQ135">
            <v>5.3763440860215058E-3</v>
          </cell>
          <cell r="AS135">
            <v>5.3922744771833318E-3</v>
          </cell>
          <cell r="AU135">
            <v>5.3763440860215058E-3</v>
          </cell>
          <cell r="AW135">
            <v>5.2552296040601276E-3</v>
          </cell>
          <cell r="AY135">
            <v>5.3763440860215058E-3</v>
          </cell>
          <cell r="BA135">
            <v>5.3248033253938858E-3</v>
          </cell>
        </row>
        <row r="136">
          <cell r="A136">
            <v>616</v>
          </cell>
          <cell r="C136" t="str">
            <v>developed</v>
          </cell>
          <cell r="D136">
            <v>5.7471264367816091E-3</v>
          </cell>
          <cell r="F136">
            <v>3.1208805502355042E-3</v>
          </cell>
          <cell r="I136">
            <v>3.1172586446046148E-3</v>
          </cell>
          <cell r="J136">
            <v>5.6179775280898875E-3</v>
          </cell>
          <cell r="L136">
            <v>3.1133485964770003E-3</v>
          </cell>
          <cell r="M136">
            <v>5.4945054945054949E-3</v>
          </cell>
          <cell r="O136">
            <v>3.1049485895835319E-3</v>
          </cell>
          <cell r="P136">
            <v>5.434782608695652E-3</v>
          </cell>
          <cell r="R136">
            <v>3.1077804066341613E-3</v>
          </cell>
          <cell r="S136">
            <v>5.434782608695652E-3</v>
          </cell>
          <cell r="U136">
            <v>3.1077804066341613E-3</v>
          </cell>
          <cell r="V136">
            <v>5.434782608695652E-3</v>
          </cell>
          <cell r="X136">
            <v>3.1007563637273704E-3</v>
          </cell>
          <cell r="Y136">
            <v>5.434782608695652E-3</v>
          </cell>
          <cell r="AA136">
            <v>3.1007563637273704E-3</v>
          </cell>
          <cell r="AB136">
            <v>5.4644808743169399E-3</v>
          </cell>
          <cell r="AD136">
            <v>3.082974110706598E-3</v>
          </cell>
          <cell r="AE136">
            <v>5.434782608695652E-3</v>
          </cell>
          <cell r="AG136">
            <v>3.1032836608151562E-3</v>
          </cell>
          <cell r="AI136">
            <v>5.4054054054054057E-3</v>
          </cell>
          <cell r="AK136">
            <v>2.9422814579544748E-3</v>
          </cell>
          <cell r="AM136">
            <v>5.3763440860215058E-3</v>
          </cell>
          <cell r="AO136">
            <v>2.8165004122523499E-3</v>
          </cell>
          <cell r="AQ136">
            <v>5.3763440860215058E-3</v>
          </cell>
          <cell r="AS136">
            <v>3.42891657923447E-3</v>
          </cell>
          <cell r="AU136">
            <v>5.3763440860215058E-3</v>
          </cell>
          <cell r="AW136">
            <v>3.3447029397461296E-3</v>
          </cell>
          <cell r="AY136">
            <v>5.3763440860215058E-3</v>
          </cell>
          <cell r="BA136">
            <v>4.0804242155734168E-3</v>
          </cell>
        </row>
        <row r="137">
          <cell r="A137">
            <v>620</v>
          </cell>
          <cell r="C137" t="str">
            <v>developed</v>
          </cell>
          <cell r="D137">
            <v>5.7471264367816091E-3</v>
          </cell>
          <cell r="F137">
            <v>3.574462975917608E-3</v>
          </cell>
          <cell r="I137">
            <v>3.5703146698958014E-3</v>
          </cell>
          <cell r="J137">
            <v>5.6179775280898875E-3</v>
          </cell>
          <cell r="L137">
            <v>3.5658363433333957E-3</v>
          </cell>
          <cell r="M137">
            <v>5.4945054945054949E-3</v>
          </cell>
          <cell r="O137">
            <v>3.5562154965387664E-3</v>
          </cell>
          <cell r="P137">
            <v>5.434782608695652E-3</v>
          </cell>
          <cell r="R137">
            <v>3.3730022597344535E-3</v>
          </cell>
          <cell r="S137">
            <v>5.434782608695652E-3</v>
          </cell>
          <cell r="U137">
            <v>3.3730022597344535E-3</v>
          </cell>
          <cell r="V137">
            <v>5.434782608695652E-3</v>
          </cell>
          <cell r="X137">
            <v>3.3653787762519972E-3</v>
          </cell>
          <cell r="Y137">
            <v>5.434782608695652E-3</v>
          </cell>
          <cell r="AA137">
            <v>3.3653787762519972E-3</v>
          </cell>
          <cell r="AB137">
            <v>5.4644808743169399E-3</v>
          </cell>
          <cell r="AD137">
            <v>3.3462352016327313E-3</v>
          </cell>
          <cell r="AE137">
            <v>5.434782608695652E-3</v>
          </cell>
          <cell r="AG137">
            <v>3.3682712157775967E-3</v>
          </cell>
          <cell r="AI137">
            <v>5.4054054054054057E-3</v>
          </cell>
          <cell r="AK137">
            <v>3.1920466595293899E-3</v>
          </cell>
          <cell r="AM137">
            <v>5.3763440860215058E-3</v>
          </cell>
          <cell r="AO137">
            <v>3.0545671332953897E-3</v>
          </cell>
          <cell r="AQ137">
            <v>5.3763440860215058E-3</v>
          </cell>
          <cell r="AS137">
            <v>2.9513068849197225E-3</v>
          </cell>
          <cell r="AU137">
            <v>5.3763440860215058E-3</v>
          </cell>
          <cell r="AW137">
            <v>2.8799450588338081E-3</v>
          </cell>
          <cell r="AY137">
            <v>5.3763440860215058E-3</v>
          </cell>
          <cell r="BA137">
            <v>3.8778270855918981E-3</v>
          </cell>
        </row>
        <row r="138">
          <cell r="A138">
            <v>634</v>
          </cell>
          <cell r="C138" t="str">
            <v>developing</v>
          </cell>
          <cell r="D138">
            <v>0</v>
          </cell>
          <cell r="F138">
            <v>0</v>
          </cell>
          <cell r="I138">
            <v>0</v>
          </cell>
          <cell r="J138">
            <v>0</v>
          </cell>
          <cell r="L138">
            <v>0</v>
          </cell>
          <cell r="M138">
            <v>5.4945054945054949E-3</v>
          </cell>
          <cell r="O138">
            <v>7.8805801766079493E-4</v>
          </cell>
          <cell r="P138">
            <v>5.434782608695652E-3</v>
          </cell>
          <cell r="R138">
            <v>9.1112375126247813E-4</v>
          </cell>
          <cell r="S138">
            <v>5.434782608695652E-3</v>
          </cell>
          <cell r="U138">
            <v>9.1112375126247813E-4</v>
          </cell>
          <cell r="V138">
            <v>5.434782608695652E-3</v>
          </cell>
          <cell r="X138">
            <v>9.0906447696220834E-4</v>
          </cell>
          <cell r="Y138">
            <v>5.434782608695652E-3</v>
          </cell>
          <cell r="AA138">
            <v>9.0906447696220834E-4</v>
          </cell>
          <cell r="AB138">
            <v>5.4644808743169399E-3</v>
          </cell>
          <cell r="AD138">
            <v>9.0255714761184843E-4</v>
          </cell>
          <cell r="AE138">
            <v>5.434782608695652E-3</v>
          </cell>
          <cell r="AG138">
            <v>9.0855638144363984E-4</v>
          </cell>
          <cell r="AI138">
            <v>5.4054054054054057E-3</v>
          </cell>
          <cell r="AK138">
            <v>8.7363147395092921E-4</v>
          </cell>
          <cell r="AM138">
            <v>5.3763440860215058E-3</v>
          </cell>
          <cell r="AO138">
            <v>8.4474167415709742E-4</v>
          </cell>
          <cell r="AQ138">
            <v>5.3763440860215058E-3</v>
          </cell>
          <cell r="AS138">
            <v>8.242591950107218E-4</v>
          </cell>
          <cell r="AU138">
            <v>5.3763440860215058E-3</v>
          </cell>
          <cell r="AW138">
            <v>8.1013326747161787E-4</v>
          </cell>
          <cell r="AY138">
            <v>5.3763440860215058E-3</v>
          </cell>
          <cell r="BA138">
            <v>7.9331528605967308E-4</v>
          </cell>
        </row>
        <row r="139">
          <cell r="A139">
            <v>410</v>
          </cell>
          <cell r="C139" t="str">
            <v>developing</v>
          </cell>
          <cell r="D139">
            <v>5.7471264367816091E-3</v>
          </cell>
          <cell r="F139">
            <v>6.7520413293633754E-3</v>
          </cell>
          <cell r="I139">
            <v>6.7442053176618149E-3</v>
          </cell>
          <cell r="J139">
            <v>5.6179775280898875E-3</v>
          </cell>
          <cell r="L139">
            <v>6.7357459081674453E-3</v>
          </cell>
          <cell r="M139">
            <v>5.4945054945054949E-3</v>
          </cell>
          <cell r="O139">
            <v>6.7175724494917023E-3</v>
          </cell>
          <cell r="P139">
            <v>5.434782608695652E-3</v>
          </cell>
          <cell r="R139">
            <v>1.0685600334644319E-2</v>
          </cell>
          <cell r="S139">
            <v>5.434782608695652E-3</v>
          </cell>
          <cell r="U139">
            <v>1.0685600334644319E-2</v>
          </cell>
          <cell r="V139">
            <v>5.434782608695652E-3</v>
          </cell>
          <cell r="X139">
            <v>1.066144929904504E-2</v>
          </cell>
          <cell r="Y139">
            <v>5.434782608695652E-3</v>
          </cell>
          <cell r="AA139">
            <v>1.066144929904504E-2</v>
          </cell>
          <cell r="AB139">
            <v>5.4644808743169399E-3</v>
          </cell>
          <cell r="AD139">
            <v>1.060477187273102E-2</v>
          </cell>
          <cell r="AE139">
            <v>5.434782608695652E-3</v>
          </cell>
          <cell r="AG139">
            <v>1.067452238917652E-2</v>
          </cell>
          <cell r="AI139">
            <v>5.4054054054054057E-3</v>
          </cell>
          <cell r="AK139">
            <v>1.1291601374009311E-2</v>
          </cell>
          <cell r="AM139">
            <v>5.3763440860215058E-3</v>
          </cell>
          <cell r="AO139">
            <v>1.1930999040350528E-2</v>
          </cell>
          <cell r="AQ139">
            <v>5.3763440860215058E-3</v>
          </cell>
          <cell r="AS139">
            <v>1.2608168605501749E-2</v>
          </cell>
          <cell r="AU139">
            <v>5.3763440860215058E-3</v>
          </cell>
          <cell r="AW139">
            <v>1.285771835688687E-2</v>
          </cell>
          <cell r="AY139">
            <v>5.3763440860215058E-3</v>
          </cell>
          <cell r="BA139">
            <v>1.3006814423310612E-2</v>
          </cell>
        </row>
        <row r="140">
          <cell r="A140">
            <v>498</v>
          </cell>
          <cell r="C140" t="str">
            <v>developed</v>
          </cell>
          <cell r="D140">
            <v>5.7471264367816091E-3</v>
          </cell>
          <cell r="F140">
            <v>4.1439423816912787E-4</v>
          </cell>
          <cell r="I140">
            <v>4.139133172237493E-4</v>
          </cell>
          <cell r="J140">
            <v>5.6179775280898875E-3</v>
          </cell>
          <cell r="L140">
            <v>4.3002971530286112E-4</v>
          </cell>
          <cell r="M140">
            <v>5.4945054945054949E-3</v>
          </cell>
          <cell r="O140">
            <v>5.9809455866677178E-4</v>
          </cell>
          <cell r="P140">
            <v>5.434782608695652E-3</v>
          </cell>
          <cell r="R140">
            <v>7.4217853746562997E-4</v>
          </cell>
          <cell r="S140">
            <v>5.434782608695652E-3</v>
          </cell>
          <cell r="U140">
            <v>7.4217853746562997E-4</v>
          </cell>
          <cell r="V140">
            <v>5.434782608695652E-3</v>
          </cell>
          <cell r="X140">
            <v>7.405011043109162E-4</v>
          </cell>
          <cell r="Y140">
            <v>5.434782608695652E-3</v>
          </cell>
          <cell r="AA140">
            <v>7.405011043109162E-4</v>
          </cell>
          <cell r="AB140">
            <v>5.4644808743169399E-3</v>
          </cell>
          <cell r="AD140">
            <v>7.348609311387342E-4</v>
          </cell>
          <cell r="AE140">
            <v>5.434782608695652E-3</v>
          </cell>
          <cell r="AG140">
            <v>7.3976095241612384E-4</v>
          </cell>
          <cell r="AI140">
            <v>5.4054054054054057E-3</v>
          </cell>
          <cell r="AK140">
            <v>7.1453258962046534E-4</v>
          </cell>
          <cell r="AM140">
            <v>5.3763440860215058E-3</v>
          </cell>
          <cell r="AO140">
            <v>6.9309464937010467E-4</v>
          </cell>
          <cell r="AQ140">
            <v>5.3763440860215058E-3</v>
          </cell>
          <cell r="AS140">
            <v>6.7829271045382537E-4</v>
          </cell>
          <cell r="AU140">
            <v>5.3763440860215058E-3</v>
          </cell>
          <cell r="AW140">
            <v>7.0791582000683027E-4</v>
          </cell>
          <cell r="AY140">
            <v>5.3763440860215058E-3</v>
          </cell>
          <cell r="BA140">
            <v>8.5625808372383433E-4</v>
          </cell>
        </row>
        <row r="141">
          <cell r="A141">
            <v>642</v>
          </cell>
          <cell r="C141" t="str">
            <v>developed</v>
          </cell>
          <cell r="D141">
            <v>5.7471264367816091E-3</v>
          </cell>
          <cell r="F141">
            <v>1.2135831260667316E-3</v>
          </cell>
          <cell r="I141">
            <v>1.2121747147266944E-3</v>
          </cell>
          <cell r="J141">
            <v>5.6179775280898875E-3</v>
          </cell>
          <cell r="L141">
            <v>1.210654256524786E-3</v>
          </cell>
          <cell r="M141">
            <v>5.4945054945054949E-3</v>
          </cell>
          <cell r="O141">
            <v>1.2073878365318812E-3</v>
          </cell>
          <cell r="P141">
            <v>5.434782608695652E-3</v>
          </cell>
          <cell r="R141">
            <v>1.8805299125247423E-3</v>
          </cell>
          <cell r="S141">
            <v>5.434782608695652E-3</v>
          </cell>
          <cell r="U141">
            <v>1.8805299125247423E-3</v>
          </cell>
          <cell r="V141">
            <v>5.434782608695652E-3</v>
          </cell>
          <cell r="X141">
            <v>1.8762796370661288E-3</v>
          </cell>
          <cell r="Y141">
            <v>5.434782608695652E-3</v>
          </cell>
          <cell r="AA141">
            <v>1.8762796370661288E-3</v>
          </cell>
          <cell r="AB141">
            <v>5.4644808743169399E-3</v>
          </cell>
          <cell r="AD141">
            <v>1.8647965731388009E-3</v>
          </cell>
          <cell r="AE141">
            <v>5.434782608695652E-3</v>
          </cell>
          <cell r="AG141">
            <v>1.8770999127793607E-3</v>
          </cell>
          <cell r="AI141">
            <v>5.4054054054054057E-3</v>
          </cell>
          <cell r="AK141">
            <v>1.9912874680834062E-3</v>
          </cell>
          <cell r="AM141">
            <v>5.3763440860215058E-3</v>
          </cell>
          <cell r="AO141">
            <v>2.1052098569871278E-3</v>
          </cell>
          <cell r="AQ141">
            <v>5.3763440860215058E-3</v>
          </cell>
          <cell r="AS141">
            <v>2.2253618856930271E-3</v>
          </cell>
          <cell r="AU141">
            <v>5.3763440860215058E-3</v>
          </cell>
          <cell r="AW141">
            <v>2.2644438988508528E-3</v>
          </cell>
          <cell r="AY141">
            <v>5.3763440860215058E-3</v>
          </cell>
          <cell r="BA141">
            <v>2.287813338098103E-3</v>
          </cell>
        </row>
        <row r="142">
          <cell r="A142">
            <v>643</v>
          </cell>
          <cell r="C142" t="str">
            <v>developed</v>
          </cell>
          <cell r="D142">
            <v>5.7471264367816091E-3</v>
          </cell>
          <cell r="F142">
            <v>3.4015346761263061E-2</v>
          </cell>
          <cell r="I142">
            <v>3.3975870602535367E-2</v>
          </cell>
          <cell r="J142">
            <v>5.6179775280898875E-3</v>
          </cell>
          <cell r="L142">
            <v>3.3933253898443948E-2</v>
          </cell>
          <cell r="M142">
            <v>5.4945054945054949E-3</v>
          </cell>
          <cell r="O142">
            <v>3.3841699882620833E-2</v>
          </cell>
          <cell r="P142">
            <v>5.434782608695652E-3</v>
          </cell>
          <cell r="R142">
            <v>3.8242482860176071E-2</v>
          </cell>
          <cell r="S142">
            <v>5.434782608695652E-3</v>
          </cell>
          <cell r="U142">
            <v>3.8242482860176071E-2</v>
          </cell>
          <cell r="V142">
            <v>5.434782608695652E-3</v>
          </cell>
          <cell r="X142">
            <v>3.8156049198422276E-2</v>
          </cell>
          <cell r="Y142">
            <v>5.434782608695652E-3</v>
          </cell>
          <cell r="AA142">
            <v>3.8156049198422276E-2</v>
          </cell>
          <cell r="AB142">
            <v>5.4644808743169399E-3</v>
          </cell>
          <cell r="AD142">
            <v>3.795792875400613E-2</v>
          </cell>
          <cell r="AE142">
            <v>5.434782608695652E-3</v>
          </cell>
          <cell r="AG142">
            <v>3.8207415745848607E-2</v>
          </cell>
          <cell r="AI142">
            <v>5.4054054054054057E-3</v>
          </cell>
          <cell r="AK142">
            <v>3.6029837692712625E-2</v>
          </cell>
          <cell r="AM142">
            <v>5.3763440860215058E-3</v>
          </cell>
          <cell r="AO142">
            <v>3.4354304599812098E-2</v>
          </cell>
          <cell r="AQ142">
            <v>5.3763440860215058E-3</v>
          </cell>
          <cell r="AS142">
            <v>3.3078588656247257E-2</v>
          </cell>
          <cell r="AU142">
            <v>5.3763440860215058E-3</v>
          </cell>
          <cell r="AW142">
            <v>3.2196543529013244E-2</v>
          </cell>
          <cell r="AY142">
            <v>5.3763440860215058E-3</v>
          </cell>
          <cell r="BA142">
            <v>3.1148659637057666E-2</v>
          </cell>
        </row>
        <row r="143">
          <cell r="A143">
            <v>646</v>
          </cell>
          <cell r="C143" t="str">
            <v>developing</v>
          </cell>
          <cell r="D143">
            <v>5.7471264367816091E-3</v>
          </cell>
          <cell r="F143">
            <v>2.317939601831339E-4</v>
          </cell>
          <cell r="I143">
            <v>2.3152495410101067E-4</v>
          </cell>
          <cell r="J143">
            <v>5.6179775280898875E-3</v>
          </cell>
          <cell r="L143">
            <v>2.3123454710676091E-4</v>
          </cell>
          <cell r="M143">
            <v>5.4945054945054949E-3</v>
          </cell>
          <cell r="O143">
            <v>2.3061066201021159E-4</v>
          </cell>
          <cell r="P143">
            <v>5.434782608695652E-3</v>
          </cell>
          <cell r="R143">
            <v>4.1535439025163986E-4</v>
          </cell>
          <cell r="S143">
            <v>5.434782608695652E-3</v>
          </cell>
          <cell r="U143">
            <v>4.1535439025163986E-4</v>
          </cell>
          <cell r="V143">
            <v>5.434782608695652E-3</v>
          </cell>
          <cell r="X143">
            <v>4.144156279592901E-4</v>
          </cell>
          <cell r="Y143">
            <v>5.434782608695652E-3</v>
          </cell>
          <cell r="AA143">
            <v>4.144156279592901E-4</v>
          </cell>
          <cell r="AB143">
            <v>5.4644808743169399E-3</v>
          </cell>
          <cell r="AD143">
            <v>4.1045296652043899E-4</v>
          </cell>
          <cell r="AE143">
            <v>5.434782608695652E-3</v>
          </cell>
          <cell r="AG143">
            <v>4.1319110175464104E-4</v>
          </cell>
          <cell r="AI143">
            <v>5.4054054054054057E-3</v>
          </cell>
          <cell r="AK143">
            <v>4.0672272062372593E-4</v>
          </cell>
          <cell r="AM143">
            <v>5.3763440860215058E-3</v>
          </cell>
          <cell r="AO143">
            <v>3.9970195192997763E-4</v>
          </cell>
          <cell r="AQ143">
            <v>5.3763440860215058E-3</v>
          </cell>
          <cell r="AS143">
            <v>3.958901990946065E-4</v>
          </cell>
          <cell r="AU143">
            <v>5.3763440860215058E-3</v>
          </cell>
          <cell r="AW143">
            <v>3.9329108616674565E-4</v>
          </cell>
          <cell r="AY143">
            <v>5.3763440860215058E-3</v>
          </cell>
          <cell r="BA143">
            <v>4.9111117877461861E-4</v>
          </cell>
        </row>
        <row r="144">
          <cell r="A144">
            <v>659</v>
          </cell>
          <cell r="C144" t="str">
            <v>developing</v>
          </cell>
          <cell r="D144">
            <v>5.7471264367816091E-3</v>
          </cell>
          <cell r="F144">
            <v>3.7020330331406998E-4</v>
          </cell>
          <cell r="I144">
            <v>3.6977366770089474E-4</v>
          </cell>
          <cell r="J144">
            <v>5.6179775280898875E-3</v>
          </cell>
          <cell r="L144">
            <v>3.6930985221367567E-4</v>
          </cell>
          <cell r="M144">
            <v>5.4945054945054949E-3</v>
          </cell>
          <cell r="O144">
            <v>3.6831343141199261E-4</v>
          </cell>
          <cell r="P144">
            <v>5.434782608695652E-3</v>
          </cell>
          <cell r="R144">
            <v>5.3782122645372194E-4</v>
          </cell>
          <cell r="S144">
            <v>5.434782608695652E-3</v>
          </cell>
          <cell r="U144">
            <v>5.3782122645372194E-4</v>
          </cell>
          <cell r="V144">
            <v>5.434782608695652E-3</v>
          </cell>
          <cell r="X144">
            <v>5.3660567101655862E-4</v>
          </cell>
          <cell r="Y144">
            <v>5.434782608695652E-3</v>
          </cell>
          <cell r="AA144">
            <v>5.3660567101655862E-4</v>
          </cell>
          <cell r="AB144">
            <v>5.4644808743169399E-3</v>
          </cell>
          <cell r="AD144">
            <v>5.3201441601623354E-4</v>
          </cell>
          <cell r="AE144">
            <v>5.434782608695652E-3</v>
          </cell>
          <cell r="AG144">
            <v>5.3553395137338191E-4</v>
          </cell>
          <cell r="AI144">
            <v>5.4054054054054057E-3</v>
          </cell>
          <cell r="AK144">
            <v>5.2203751908890461E-4</v>
          </cell>
          <cell r="AM144">
            <v>5.3763440860215058E-3</v>
          </cell>
          <cell r="AO144">
            <v>5.0961564601241722E-4</v>
          </cell>
          <cell r="AQ144">
            <v>5.3763440860215058E-3</v>
          </cell>
          <cell r="AS144">
            <v>5.016866402210397E-4</v>
          </cell>
          <cell r="AU144">
            <v>5.3763440860215058E-3</v>
          </cell>
          <cell r="AW144">
            <v>4.9624069202960984E-4</v>
          </cell>
          <cell r="AY144">
            <v>5.3763440860215058E-3</v>
          </cell>
          <cell r="BA144">
            <v>4.8973430507571504E-4</v>
          </cell>
        </row>
        <row r="145">
          <cell r="A145">
            <v>662</v>
          </cell>
          <cell r="C145" t="str">
            <v>developing</v>
          </cell>
          <cell r="D145">
            <v>5.7471264367816091E-3</v>
          </cell>
          <cell r="F145">
            <v>1.3507417823621472E-4</v>
          </cell>
          <cell r="I145">
            <v>1.3491741929627239E-4</v>
          </cell>
          <cell r="J145">
            <v>5.6179775280898875E-3</v>
          </cell>
          <cell r="L145">
            <v>1.34748189321206E-4</v>
          </cell>
          <cell r="M145">
            <v>5.4945054945054949E-3</v>
          </cell>
          <cell r="O145">
            <v>1.3438463038005136E-4</v>
          </cell>
          <cell r="P145">
            <v>5.434782608695652E-3</v>
          </cell>
          <cell r="R145">
            <v>3.2977515531524513E-4</v>
          </cell>
          <cell r="S145">
            <v>5.434782608695652E-3</v>
          </cell>
          <cell r="U145">
            <v>3.2977515531524513E-4</v>
          </cell>
          <cell r="V145">
            <v>5.434782608695652E-3</v>
          </cell>
          <cell r="X145">
            <v>3.2902981473854827E-4</v>
          </cell>
          <cell r="Y145">
            <v>5.434782608695652E-3</v>
          </cell>
          <cell r="AA145">
            <v>3.2902981473854827E-4</v>
          </cell>
          <cell r="AB145">
            <v>5.4644808743169399E-3</v>
          </cell>
          <cell r="AD145">
            <v>3.2550641145108857E-4</v>
          </cell>
          <cell r="AE145">
            <v>5.434782608695652E-3</v>
          </cell>
          <cell r="AG145">
            <v>3.2768161895118292E-4</v>
          </cell>
          <cell r="AI145">
            <v>5.4054054054054057E-3</v>
          </cell>
          <cell r="AK145">
            <v>3.2612537629938729E-4</v>
          </cell>
          <cell r="AM145">
            <v>5.3763440860215058E-3</v>
          </cell>
          <cell r="AO145">
            <v>3.228796189264867E-4</v>
          </cell>
          <cell r="AQ145">
            <v>5.3763440860215058E-3</v>
          </cell>
          <cell r="AS145">
            <v>3.2194555099003899E-4</v>
          </cell>
          <cell r="AU145">
            <v>5.3763440860215058E-3</v>
          </cell>
          <cell r="AW145">
            <v>3.2133618582245223E-4</v>
          </cell>
          <cell r="AY145">
            <v>5.3763440860215058E-3</v>
          </cell>
          <cell r="BA145">
            <v>3.4771961784595113E-4</v>
          </cell>
        </row>
        <row r="146">
          <cell r="A146">
            <v>882</v>
          </cell>
          <cell r="C146" t="str">
            <v>developing</v>
          </cell>
          <cell r="D146">
            <v>5.7471264367816091E-3</v>
          </cell>
          <cell r="F146">
            <v>1.1881524937444814E-4</v>
          </cell>
          <cell r="I146">
            <v>1.1867735956616554E-4</v>
          </cell>
          <cell r="J146">
            <v>5.6179775280898875E-3</v>
          </cell>
          <cell r="L146">
            <v>1.1852849986587565E-4</v>
          </cell>
          <cell r="M146">
            <v>5.4945054945054949E-3</v>
          </cell>
          <cell r="O146">
            <v>1.1820870264911924E-4</v>
          </cell>
          <cell r="P146">
            <v>5.434782608695652E-3</v>
          </cell>
          <cell r="R146">
            <v>3.1538899082162705E-4</v>
          </cell>
          <cell r="S146">
            <v>5.434782608695652E-3</v>
          </cell>
          <cell r="U146">
            <v>3.1538899082162705E-4</v>
          </cell>
          <cell r="V146">
            <v>5.434782608695652E-3</v>
          </cell>
          <cell r="X146">
            <v>3.1467616510230288E-4</v>
          </cell>
          <cell r="Y146">
            <v>5.434782608695652E-3</v>
          </cell>
          <cell r="AA146">
            <v>3.1467616510230288E-4</v>
          </cell>
          <cell r="AB146">
            <v>5.4644808743169399E-3</v>
          </cell>
          <cell r="AD146">
            <v>3.1122660262477534E-4</v>
          </cell>
          <cell r="AE146">
            <v>5.434782608695652E-3</v>
          </cell>
          <cell r="AG146">
            <v>3.1332530668853339E-4</v>
          </cell>
          <cell r="AI146">
            <v>5.4054054054054057E-3</v>
          </cell>
          <cell r="AK146">
            <v>3.1259377015787878E-4</v>
          </cell>
          <cell r="AM146">
            <v>5.3763440860215058E-3</v>
          </cell>
          <cell r="AO146">
            <v>3.0998180496264453E-4</v>
          </cell>
          <cell r="AQ146">
            <v>5.3763440860215058E-3</v>
          </cell>
          <cell r="AS146">
            <v>3.42803877391497E-4</v>
          </cell>
          <cell r="AU146">
            <v>5.3763440860215058E-3</v>
          </cell>
          <cell r="AW146">
            <v>3.4639227322329154E-4</v>
          </cell>
          <cell r="AY146">
            <v>5.3763440860215058E-3</v>
          </cell>
          <cell r="BA146">
            <v>3.5059138298937847E-4</v>
          </cell>
        </row>
        <row r="147">
          <cell r="A147">
            <v>678</v>
          </cell>
          <cell r="C147" t="str">
            <v>developing</v>
          </cell>
          <cell r="D147">
            <v>0</v>
          </cell>
          <cell r="F147">
            <v>0</v>
          </cell>
          <cell r="I147">
            <v>0</v>
          </cell>
          <cell r="J147">
            <v>0</v>
          </cell>
          <cell r="L147">
            <v>0</v>
          </cell>
          <cell r="M147">
            <v>5.4945054945054949E-3</v>
          </cell>
          <cell r="O147">
            <v>2.857747232464672E-4</v>
          </cell>
          <cell r="P147">
            <v>5.434782608695652E-3</v>
          </cell>
          <cell r="R147">
            <v>4.6441489993500403E-4</v>
          </cell>
          <cell r="S147">
            <v>5.434782608695652E-3</v>
          </cell>
          <cell r="U147">
            <v>4.6441489993500403E-4</v>
          </cell>
          <cell r="V147">
            <v>5.434782608695652E-3</v>
          </cell>
          <cell r="X147">
            <v>4.6336525364187056E-4</v>
          </cell>
          <cell r="Y147">
            <v>5.434782608695652E-3</v>
          </cell>
          <cell r="AA147">
            <v>4.6336525364187056E-4</v>
          </cell>
          <cell r="AB147">
            <v>5.4644808743169399E-3</v>
          </cell>
          <cell r="AD147">
            <v>4.5915077610760973E-4</v>
          </cell>
          <cell r="AE147">
            <v>5.434782608695652E-3</v>
          </cell>
          <cell r="AG147">
            <v>4.6220558200489912E-4</v>
          </cell>
          <cell r="AI147">
            <v>5.4054054054054057E-3</v>
          </cell>
          <cell r="AK147">
            <v>4.5292153755130052E-4</v>
          </cell>
          <cell r="AM147">
            <v>5.3763440860215058E-3</v>
          </cell>
          <cell r="AO147">
            <v>4.4373691273582265E-4</v>
          </cell>
          <cell r="AQ147">
            <v>5.3763440860215058E-3</v>
          </cell>
          <cell r="AS147">
            <v>4.3827565595047505E-4</v>
          </cell>
          <cell r="AU147">
            <v>5.3763440860215058E-3</v>
          </cell>
          <cell r="AW147">
            <v>4.3453600925838699E-4</v>
          </cell>
          <cell r="AY147">
            <v>5.3763440860215058E-3</v>
          </cell>
          <cell r="BA147">
            <v>4.3005666504038214E-4</v>
          </cell>
        </row>
        <row r="148">
          <cell r="A148">
            <v>682</v>
          </cell>
          <cell r="C148" t="str">
            <v>developing</v>
          </cell>
          <cell r="D148">
            <v>5.7471264367816091E-3</v>
          </cell>
          <cell r="F148">
            <v>1.2636939786099199E-2</v>
          </cell>
          <cell r="I148">
            <v>1.2622274116384596E-2</v>
          </cell>
          <cell r="J148">
            <v>5.6179775280898875E-3</v>
          </cell>
          <cell r="L148">
            <v>1.2606441712050605E-2</v>
          </cell>
          <cell r="M148">
            <v>5.4945054945054949E-3</v>
          </cell>
          <cell r="O148">
            <v>1.2572428753333692E-2</v>
          </cell>
          <cell r="P148">
            <v>5.434782608695652E-3</v>
          </cell>
          <cell r="R148">
            <v>1.9129172264360159E-2</v>
          </cell>
          <cell r="S148">
            <v>5.434782608695652E-3</v>
          </cell>
          <cell r="U148">
            <v>1.9129172264360159E-2</v>
          </cell>
          <cell r="V148">
            <v>5.434782608695652E-3</v>
          </cell>
          <cell r="X148">
            <v>1.9085937508625993E-2</v>
          </cell>
          <cell r="Y148">
            <v>5.434782608695652E-3</v>
          </cell>
          <cell r="AA148">
            <v>1.9085937508625993E-2</v>
          </cell>
          <cell r="AB148">
            <v>5.4644808743169399E-3</v>
          </cell>
          <cell r="AD148">
            <v>1.898592120694409E-2</v>
          </cell>
          <cell r="AE148">
            <v>5.434782608695652E-3</v>
          </cell>
          <cell r="AG148">
            <v>1.9110765184676314E-2</v>
          </cell>
          <cell r="AI148">
            <v>5.4054054054054057E-3</v>
          </cell>
          <cell r="AK148">
            <v>2.0995175367337547E-2</v>
          </cell>
          <cell r="AM148">
            <v>5.3763440860215058E-3</v>
          </cell>
          <cell r="AO148">
            <v>2.2849932240878359E-2</v>
          </cell>
          <cell r="AQ148">
            <v>5.3763440860215058E-3</v>
          </cell>
          <cell r="AS148">
            <v>2.2005158151258395E-2</v>
          </cell>
          <cell r="AU148">
            <v>5.3763440860215058E-3</v>
          </cell>
          <cell r="AW148">
            <v>2.4044935977629144E-2</v>
          </cell>
          <cell r="AY148">
            <v>5.3763440860215058E-3</v>
          </cell>
          <cell r="BA148">
            <v>2.3264838194130222E-2</v>
          </cell>
        </row>
        <row r="149">
          <cell r="A149">
            <v>686</v>
          </cell>
          <cell r="C149" t="str">
            <v>developing</v>
          </cell>
          <cell r="D149">
            <v>5.7471264367816091E-3</v>
          </cell>
          <cell r="F149">
            <v>1.0626669145805906E-3</v>
          </cell>
          <cell r="I149">
            <v>1.0614336474882666E-3</v>
          </cell>
          <cell r="J149">
            <v>5.6179775280898875E-3</v>
          </cell>
          <cell r="L149">
            <v>1.0601022672214633E-3</v>
          </cell>
          <cell r="M149">
            <v>5.4945054945054949E-3</v>
          </cell>
          <cell r="O149">
            <v>1.0572420457986139E-3</v>
          </cell>
          <cell r="P149">
            <v>5.434782608695652E-3</v>
          </cell>
          <cell r="R149">
            <v>1.1505242834767891E-3</v>
          </cell>
          <cell r="S149">
            <v>5.434782608695652E-3</v>
          </cell>
          <cell r="U149">
            <v>1.1505242834767891E-3</v>
          </cell>
          <cell r="V149">
            <v>5.434782608695652E-3</v>
          </cell>
          <cell r="X149">
            <v>1.1479239286012663E-3</v>
          </cell>
          <cell r="Y149">
            <v>5.434782608695652E-3</v>
          </cell>
          <cell r="AA149">
            <v>1.1479239286012663E-3</v>
          </cell>
          <cell r="AB149">
            <v>5.4644808743169399E-3</v>
          </cell>
          <cell r="AD149">
            <v>1.1401878124394709E-3</v>
          </cell>
          <cell r="AE149">
            <v>5.434782608695652E-3</v>
          </cell>
          <cell r="AG149">
            <v>1.1477315769843469E-3</v>
          </cell>
          <cell r="AI149">
            <v>5.4054054054054057E-3</v>
          </cell>
          <cell r="AK149">
            <v>1.1198884813410086E-3</v>
          </cell>
          <cell r="AM149">
            <v>5.3763440860215058E-3</v>
          </cell>
          <cell r="AO149">
            <v>1.0794645175058078E-3</v>
          </cell>
          <cell r="AQ149">
            <v>5.3763440860215058E-3</v>
          </cell>
          <cell r="AS149">
            <v>1.0501895641487587E-3</v>
          </cell>
          <cell r="AU149">
            <v>5.3763440860215058E-3</v>
          </cell>
          <cell r="AW149">
            <v>1.029984164227359E-3</v>
          </cell>
          <cell r="AY149">
            <v>5.3763440860215058E-3</v>
          </cell>
          <cell r="BA149">
            <v>1.005943924418918E-3</v>
          </cell>
        </row>
        <row r="150">
          <cell r="A150">
            <v>688</v>
          </cell>
          <cell r="C150" t="str">
            <v>developed</v>
          </cell>
          <cell r="D150">
            <v>0</v>
          </cell>
          <cell r="F150">
            <v>0</v>
          </cell>
          <cell r="I150">
            <v>0</v>
          </cell>
          <cell r="J150">
            <v>5.6179775280898875E-3</v>
          </cell>
          <cell r="L150">
            <v>8.5382108850751821E-4</v>
          </cell>
          <cell r="M150">
            <v>5.4945054945054949E-3</v>
          </cell>
          <cell r="O150">
            <v>8.5151742645137474E-4</v>
          </cell>
          <cell r="P150">
            <v>5.434782608695652E-3</v>
          </cell>
          <cell r="R150">
            <v>9.6756178119897988E-4</v>
          </cell>
          <cell r="S150">
            <v>5.434782608695652E-3</v>
          </cell>
          <cell r="U150">
            <v>9.6756178119897988E-4</v>
          </cell>
          <cell r="V150">
            <v>5.434782608695652E-3</v>
          </cell>
          <cell r="X150">
            <v>9.6537494861209411E-4</v>
          </cell>
          <cell r="Y150">
            <v>5.434782608695652E-3</v>
          </cell>
          <cell r="AA150">
            <v>9.6537494861209411E-4</v>
          </cell>
          <cell r="AB150">
            <v>5.4644808743169399E-3</v>
          </cell>
          <cell r="AD150">
            <v>9.58577936084308E-4</v>
          </cell>
          <cell r="AE150">
            <v>5.434782608695652E-3</v>
          </cell>
          <cell r="AG150">
            <v>9.6491819995626405E-4</v>
          </cell>
          <cell r="AI150">
            <v>5.4054054054054057E-3</v>
          </cell>
          <cell r="AK150">
            <v>9.2675555732129602E-4</v>
          </cell>
          <cell r="AM150">
            <v>5.3763440860215058E-3</v>
          </cell>
          <cell r="AO150">
            <v>8.9537753638551482E-4</v>
          </cell>
          <cell r="AQ150">
            <v>5.3763440860215058E-3</v>
          </cell>
          <cell r="AS150">
            <v>1.0217653918982749E-3</v>
          </cell>
          <cell r="AU150">
            <v>5.3763440860215058E-3</v>
          </cell>
          <cell r="AW150">
            <v>1.1021424419044514E-3</v>
          </cell>
          <cell r="AY150">
            <v>5.3763440860215058E-3</v>
          </cell>
          <cell r="BA150">
            <v>1.1723096064950042E-3</v>
          </cell>
        </row>
        <row r="151">
          <cell r="A151">
            <v>690</v>
          </cell>
          <cell r="C151" t="str">
            <v>developing</v>
          </cell>
          <cell r="D151">
            <v>5.7471264367816091E-3</v>
          </cell>
          <cell r="F151">
            <v>1.1548008447972679E-4</v>
          </cell>
          <cell r="I151">
            <v>1.1534606526255388E-4</v>
          </cell>
          <cell r="J151">
            <v>5.6179775280898875E-3</v>
          </cell>
          <cell r="L151">
            <v>1.1520138408016685E-4</v>
          </cell>
          <cell r="M151">
            <v>5.4945054945054949E-3</v>
          </cell>
          <cell r="O151">
            <v>1.1489056362738957E-4</v>
          </cell>
          <cell r="P151">
            <v>5.434782608695652E-3</v>
          </cell>
          <cell r="R151">
            <v>3.1243798272037208E-4</v>
          </cell>
          <cell r="S151">
            <v>5.434782608695652E-3</v>
          </cell>
          <cell r="U151">
            <v>3.1243798272037208E-4</v>
          </cell>
          <cell r="V151">
            <v>5.434782608695652E-3</v>
          </cell>
          <cell r="X151">
            <v>3.1173182671538076E-4</v>
          </cell>
          <cell r="Y151">
            <v>5.434782608695652E-3</v>
          </cell>
          <cell r="AA151">
            <v>3.1173182671538076E-4</v>
          </cell>
          <cell r="AB151">
            <v>5.4644808743169399E-3</v>
          </cell>
          <cell r="AD151">
            <v>3.0829741107065979E-4</v>
          </cell>
          <cell r="AE151">
            <v>5.434782608695652E-3</v>
          </cell>
          <cell r="AG151">
            <v>3.103767038332417E-4</v>
          </cell>
          <cell r="AI151">
            <v>5.4054054054054057E-3</v>
          </cell>
          <cell r="AK151">
            <v>3.0981455138807398E-4</v>
          </cell>
          <cell r="AM151">
            <v>5.3763440860215058E-3</v>
          </cell>
          <cell r="AO151">
            <v>3.073327589970069E-4</v>
          </cell>
          <cell r="AQ151">
            <v>5.3763440860215058E-3</v>
          </cell>
          <cell r="AS151">
            <v>3.0698106030522545E-4</v>
          </cell>
          <cell r="AU151">
            <v>5.3763440860215058E-3</v>
          </cell>
          <cell r="AW151">
            <v>3.067743687940424E-4</v>
          </cell>
          <cell r="AY151">
            <v>5.3763440860215058E-3</v>
          </cell>
          <cell r="BA151">
            <v>3.0649208537592546E-4</v>
          </cell>
        </row>
        <row r="152">
          <cell r="A152">
            <v>694</v>
          </cell>
          <cell r="C152" t="str">
            <v>developing</v>
          </cell>
          <cell r="D152">
            <v>5.7471264367816091E-3</v>
          </cell>
          <cell r="F152">
            <v>1.7217788768998974E-4</v>
          </cell>
          <cell r="I152">
            <v>1.9696277570103966E-4</v>
          </cell>
          <cell r="J152">
            <v>5.6179775280898875E-3</v>
          </cell>
          <cell r="L152">
            <v>1.9671572083003222E-4</v>
          </cell>
          <cell r="M152">
            <v>5.4945054945054949E-3</v>
          </cell>
          <cell r="O152">
            <v>1.9618496965976632E-4</v>
          </cell>
          <cell r="P152">
            <v>5.434782608695652E-3</v>
          </cell>
          <cell r="R152">
            <v>3.8473768120111934E-4</v>
          </cell>
          <cell r="S152">
            <v>5.434782608695652E-3</v>
          </cell>
          <cell r="U152">
            <v>3.8473768120111934E-4</v>
          </cell>
          <cell r="V152">
            <v>5.434782608695652E-3</v>
          </cell>
          <cell r="X152">
            <v>3.8386811719497301E-4</v>
          </cell>
          <cell r="Y152">
            <v>5.434782608695652E-3</v>
          </cell>
          <cell r="AA152">
            <v>3.8386811719497301E-4</v>
          </cell>
          <cell r="AB152">
            <v>5.4644808743169399E-3</v>
          </cell>
          <cell r="AD152">
            <v>3.8006260414649034E-4</v>
          </cell>
          <cell r="AE152">
            <v>5.434782608695652E-3</v>
          </cell>
          <cell r="AG152">
            <v>3.8259330491202431E-4</v>
          </cell>
          <cell r="AI152">
            <v>5.4054054054054057E-3</v>
          </cell>
          <cell r="AK152">
            <v>3.7788263076657142E-4</v>
          </cell>
          <cell r="AM152">
            <v>5.3763440860215058E-3</v>
          </cell>
          <cell r="AO152">
            <v>3.7221267166360697E-4</v>
          </cell>
          <cell r="AQ152">
            <v>5.3763440860215058E-3</v>
          </cell>
          <cell r="AS152">
            <v>4.1248489965849193E-4</v>
          </cell>
          <cell r="AU152">
            <v>5.3763440860215058E-3</v>
          </cell>
          <cell r="AW152">
            <v>4.094392463909879E-4</v>
          </cell>
          <cell r="AY152">
            <v>5.3763440860215058E-3</v>
          </cell>
          <cell r="BA152">
            <v>4.0578434869113994E-4</v>
          </cell>
        </row>
        <row r="153">
          <cell r="A153">
            <v>702</v>
          </cell>
          <cell r="C153" t="str">
            <v>developing</v>
          </cell>
          <cell r="D153">
            <v>5.7471264367816091E-3</v>
          </cell>
          <cell r="F153">
            <v>1.7801442625575212E-4</v>
          </cell>
          <cell r="I153">
            <v>1.7780783345527258E-4</v>
          </cell>
          <cell r="J153">
            <v>5.6179775280898875E-3</v>
          </cell>
          <cell r="L153">
            <v>1.7758480506220668E-4</v>
          </cell>
          <cell r="M153">
            <v>5.4945054945054949E-3</v>
          </cell>
          <cell r="O153">
            <v>1.7710567028482075E-4</v>
          </cell>
          <cell r="P153">
            <v>5.434782608695652E-3</v>
          </cell>
          <cell r="R153">
            <v>3.6776938461890313E-4</v>
          </cell>
          <cell r="S153">
            <v>5.434782608695652E-3</v>
          </cell>
          <cell r="U153">
            <v>3.6776938461890313E-4</v>
          </cell>
          <cell r="V153">
            <v>5.434782608695652E-3</v>
          </cell>
          <cell r="X153">
            <v>3.6693817147017072E-4</v>
          </cell>
          <cell r="Y153">
            <v>5.434782608695652E-3</v>
          </cell>
          <cell r="AA153">
            <v>3.6693817147017072E-4</v>
          </cell>
          <cell r="AB153">
            <v>5.4644808743169399E-3</v>
          </cell>
          <cell r="AD153">
            <v>3.63219752710326E-4</v>
          </cell>
          <cell r="AE153">
            <v>5.434782608695652E-3</v>
          </cell>
          <cell r="AG153">
            <v>3.6567509180789184E-4</v>
          </cell>
          <cell r="AI153">
            <v>5.4054054054054057E-3</v>
          </cell>
          <cell r="AK153">
            <v>4.748819219291022E-4</v>
          </cell>
          <cell r="AM153">
            <v>5.3763440860215058E-3</v>
          </cell>
          <cell r="AO153">
            <v>5.7236763650989845E-4</v>
          </cell>
          <cell r="AQ153">
            <v>5.3763440860215058E-3</v>
          </cell>
          <cell r="AS153">
            <v>6.6575263446096481E-4</v>
          </cell>
          <cell r="AU153">
            <v>5.3763440860215058E-3</v>
          </cell>
          <cell r="AW153">
            <v>6.5589189827684085E-4</v>
          </cell>
          <cell r="AY153">
            <v>5.3763440860215058E-3</v>
          </cell>
          <cell r="BA153">
            <v>6.4414085559561082E-4</v>
          </cell>
        </row>
        <row r="154">
          <cell r="A154">
            <v>703</v>
          </cell>
          <cell r="C154" t="str">
            <v>developed</v>
          </cell>
          <cell r="D154">
            <v>5.7471264367816091E-3</v>
          </cell>
          <cell r="F154">
            <v>1.9623276449316752E-3</v>
          </cell>
          <cell r="I154">
            <v>1.960050285887513E-3</v>
          </cell>
          <cell r="J154">
            <v>5.6179775280898875E-3</v>
          </cell>
          <cell r="L154">
            <v>1.9575917504164094E-3</v>
          </cell>
          <cell r="M154">
            <v>5.4945054945054949E-3</v>
          </cell>
          <cell r="O154">
            <v>1.9523100469101904E-3</v>
          </cell>
          <cell r="P154">
            <v>5.434782608695652E-3</v>
          </cell>
          <cell r="R154">
            <v>1.9465587187903228E-3</v>
          </cell>
          <cell r="S154">
            <v>5.434782608695652E-3</v>
          </cell>
          <cell r="U154">
            <v>1.9465587187903228E-3</v>
          </cell>
          <cell r="V154">
            <v>5.434782608695652E-3</v>
          </cell>
          <cell r="X154">
            <v>1.9421592084735114E-3</v>
          </cell>
          <cell r="Y154">
            <v>5.434782608695652E-3</v>
          </cell>
          <cell r="AA154">
            <v>1.9421592084735114E-3</v>
          </cell>
          <cell r="AB154">
            <v>5.4644808743169399E-3</v>
          </cell>
          <cell r="AD154">
            <v>1.9303372341621359E-3</v>
          </cell>
          <cell r="AE154">
            <v>5.434782608695652E-3</v>
          </cell>
          <cell r="AG154">
            <v>1.9430809438854774E-3</v>
          </cell>
          <cell r="AI154">
            <v>5.4054054054054057E-3</v>
          </cell>
          <cell r="AK154">
            <v>2.0080083416656744E-3</v>
          </cell>
          <cell r="AM154">
            <v>5.3763440860215058E-3</v>
          </cell>
          <cell r="AO154">
            <v>2.0778508576698869E-3</v>
          </cell>
          <cell r="AQ154">
            <v>5.3763440860215058E-3</v>
          </cell>
          <cell r="AS154">
            <v>2.1573528735584139E-3</v>
          </cell>
          <cell r="AU154">
            <v>5.3763440860215058E-3</v>
          </cell>
          <cell r="AW154">
            <v>2.1950515528998274E-3</v>
          </cell>
          <cell r="AY154">
            <v>5.3763440860215058E-3</v>
          </cell>
          <cell r="BA154">
            <v>2.217592779454023E-3</v>
          </cell>
        </row>
        <row r="155">
          <cell r="A155">
            <v>705</v>
          </cell>
          <cell r="C155" t="str">
            <v>developed</v>
          </cell>
          <cell r="D155">
            <v>5.7471264367816091E-3</v>
          </cell>
          <cell r="F155">
            <v>7.6500344772670987E-4</v>
          </cell>
          <cell r="I155">
            <v>7.6411563089092555E-4</v>
          </cell>
          <cell r="J155">
            <v>5.6179775280898875E-3</v>
          </cell>
          <cell r="L155">
            <v>7.6315718334695371E-4</v>
          </cell>
          <cell r="M155">
            <v>5.4945054945054949E-3</v>
          </cell>
          <cell r="O155">
            <v>7.6109813810924147E-4</v>
          </cell>
          <cell r="P155">
            <v>5.434782608695652E-3</v>
          </cell>
          <cell r="R155">
            <v>8.8714681043978137E-4</v>
          </cell>
          <cell r="S155">
            <v>5.434782608695652E-3</v>
          </cell>
          <cell r="U155">
            <v>8.8714681043978137E-4</v>
          </cell>
          <cell r="V155">
            <v>5.434782608695652E-3</v>
          </cell>
          <cell r="X155">
            <v>8.8514172756846597E-4</v>
          </cell>
          <cell r="Y155">
            <v>5.434782608695652E-3</v>
          </cell>
          <cell r="AA155">
            <v>8.8514172756846597E-4</v>
          </cell>
          <cell r="AB155">
            <v>5.4644808743169399E-3</v>
          </cell>
          <cell r="AD155">
            <v>8.7875746623465969E-4</v>
          </cell>
          <cell r="AE155">
            <v>5.434782608695652E-3</v>
          </cell>
          <cell r="AG155">
            <v>8.8458085658749781E-4</v>
          </cell>
          <cell r="AI155">
            <v>5.4054054054054057E-3</v>
          </cell>
          <cell r="AK155">
            <v>9.1222160998412013E-4</v>
          </cell>
          <cell r="AM155">
            <v>5.3763440860215058E-3</v>
          </cell>
          <cell r="AO155">
            <v>9.3984676702179226E-4</v>
          </cell>
          <cell r="AQ155">
            <v>5.3763440860215058E-3</v>
          </cell>
          <cell r="AS155">
            <v>9.7198129020661863E-4</v>
          </cell>
          <cell r="AU155">
            <v>5.3763440860215058E-3</v>
          </cell>
          <cell r="AW155">
            <v>9.8564790567717245E-4</v>
          </cell>
          <cell r="AY155">
            <v>5.3763440860215058E-3</v>
          </cell>
          <cell r="BA155">
            <v>9.9386677511710693E-4</v>
          </cell>
        </row>
        <row r="156">
          <cell r="A156">
            <v>90</v>
          </cell>
          <cell r="C156" t="str">
            <v>developing</v>
          </cell>
          <cell r="D156">
            <v>5.7471264367816091E-3</v>
          </cell>
          <cell r="F156">
            <v>1.1964904059812848E-4</v>
          </cell>
          <cell r="I156">
            <v>1.1951018314206846E-4</v>
          </cell>
          <cell r="J156">
            <v>5.6179775280898875E-3</v>
          </cell>
          <cell r="L156">
            <v>1.1936027881230284E-4</v>
          </cell>
          <cell r="M156">
            <v>5.4945054945054949E-3</v>
          </cell>
          <cell r="O156">
            <v>1.1903823740455166E-4</v>
          </cell>
          <cell r="P156">
            <v>5.434782608695652E-3</v>
          </cell>
          <cell r="R156">
            <v>3.1612674284694082E-4</v>
          </cell>
          <cell r="S156">
            <v>5.434782608695652E-3</v>
          </cell>
          <cell r="U156">
            <v>3.1612674284694082E-4</v>
          </cell>
          <cell r="V156">
            <v>5.434782608695652E-3</v>
          </cell>
          <cell r="X156">
            <v>3.1541224969903342E-4</v>
          </cell>
          <cell r="Y156">
            <v>5.434782608695652E-3</v>
          </cell>
          <cell r="AA156">
            <v>3.1541224969903342E-4</v>
          </cell>
          <cell r="AB156">
            <v>5.4644808743169399E-3</v>
          </cell>
          <cell r="AD156">
            <v>3.1195890051330421E-4</v>
          </cell>
          <cell r="AE156">
            <v>5.434782608695652E-3</v>
          </cell>
          <cell r="AG156">
            <v>3.1405037296442477E-4</v>
          </cell>
          <cell r="AI156">
            <v>5.4054054054054057E-3</v>
          </cell>
          <cell r="AK156">
            <v>3.1327718460947012E-4</v>
          </cell>
          <cell r="AM156">
            <v>5.3763440860215058E-3</v>
          </cell>
          <cell r="AO156">
            <v>3.1063320970829315E-4</v>
          </cell>
          <cell r="AQ156">
            <v>5.3763440860215058E-3</v>
          </cell>
          <cell r="AS156">
            <v>3.1015787955675011E-4</v>
          </cell>
          <cell r="AU156">
            <v>5.3763440860215058E-3</v>
          </cell>
          <cell r="AW156">
            <v>3.098657042525875E-4</v>
          </cell>
          <cell r="AY156">
            <v>5.3763440860215058E-3</v>
          </cell>
          <cell r="BA156">
            <v>3.0948186826497312E-4</v>
          </cell>
        </row>
        <row r="157">
          <cell r="A157">
            <v>706</v>
          </cell>
          <cell r="C157" t="str">
            <v>developing</v>
          </cell>
          <cell r="D157">
            <v>5.7471264367816091E-3</v>
          </cell>
          <cell r="F157">
            <v>1.3882623874277624E-4</v>
          </cell>
          <cell r="I157">
            <v>1.3866512538783553E-4</v>
          </cell>
          <cell r="J157">
            <v>5.6179775280898875E-3</v>
          </cell>
          <cell r="L157">
            <v>1.3849119458012838E-4</v>
          </cell>
          <cell r="M157">
            <v>5.4945054945054949E-3</v>
          </cell>
          <cell r="O157">
            <v>1.3811753677949723E-4</v>
          </cell>
          <cell r="P157">
            <v>5.434782608695652E-3</v>
          </cell>
          <cell r="R157">
            <v>3.3309503942915698E-4</v>
          </cell>
          <cell r="S157">
            <v>5.434782608695652E-3</v>
          </cell>
          <cell r="U157">
            <v>3.3309503942915698E-4</v>
          </cell>
          <cell r="V157">
            <v>5.434782608695652E-3</v>
          </cell>
          <cell r="X157">
            <v>3.3234219542383565E-4</v>
          </cell>
          <cell r="Y157">
            <v>5.434782608695652E-3</v>
          </cell>
          <cell r="AA157">
            <v>3.3234219542383565E-4</v>
          </cell>
          <cell r="AB157">
            <v>5.4644808743169399E-3</v>
          </cell>
          <cell r="AD157">
            <v>3.288017519494685E-4</v>
          </cell>
          <cell r="AE157">
            <v>5.434782608695652E-3</v>
          </cell>
          <cell r="AG157">
            <v>3.3101692382028335E-4</v>
          </cell>
          <cell r="AI157">
            <v>5.4054054054054057E-3</v>
          </cell>
          <cell r="AK157">
            <v>3.2926908277670745E-4</v>
          </cell>
          <cell r="AM157">
            <v>5.3763440860215058E-3</v>
          </cell>
          <cell r="AO157">
            <v>3.2587608075647026E-4</v>
          </cell>
          <cell r="AQ157">
            <v>5.3763440860215058E-3</v>
          </cell>
          <cell r="AS157">
            <v>3.2482976846839694E-4</v>
          </cell>
          <cell r="AU157">
            <v>5.3763440860215058E-3</v>
          </cell>
          <cell r="AW157">
            <v>3.2414279301507871E-4</v>
          </cell>
          <cell r="AY157">
            <v>5.3763440860215058E-3</v>
          </cell>
          <cell r="BA157">
            <v>3.2328994450254853E-4</v>
          </cell>
        </row>
        <row r="158">
          <cell r="A158">
            <v>710</v>
          </cell>
          <cell r="C158" t="str">
            <v>developing</v>
          </cell>
          <cell r="D158">
            <v>5.7471264367816091E-3</v>
          </cell>
          <cell r="F158">
            <v>6.7528751205870553E-3</v>
          </cell>
          <cell r="I158">
            <v>6.7450381412377178E-3</v>
          </cell>
          <cell r="J158">
            <v>5.6179775280898875E-3</v>
          </cell>
          <cell r="L158">
            <v>6.7365776871138724E-3</v>
          </cell>
          <cell r="M158">
            <v>5.4945054945054949E-3</v>
          </cell>
          <cell r="O158">
            <v>6.7184019842471349E-3</v>
          </cell>
          <cell r="P158">
            <v>5.434782608695652E-3</v>
          </cell>
          <cell r="R158">
            <v>6.7275607188360632E-3</v>
          </cell>
          <cell r="S158">
            <v>5.434782608695652E-3</v>
          </cell>
          <cell r="U158">
            <v>6.7275607188360632E-3</v>
          </cell>
          <cell r="V158">
            <v>5.434782608695652E-3</v>
          </cell>
          <cell r="X158">
            <v>6.7123554375857312E-3</v>
          </cell>
          <cell r="Y158">
            <v>5.434782608695652E-3</v>
          </cell>
          <cell r="AA158">
            <v>6.7123554375857312E-3</v>
          </cell>
          <cell r="AB158">
            <v>5.4644808743169399E-3</v>
          </cell>
          <cell r="AD158">
            <v>6.6759937007735632E-3</v>
          </cell>
          <cell r="AE158">
            <v>5.434782608695652E-3</v>
          </cell>
          <cell r="AG158">
            <v>6.7199142449614179E-3</v>
          </cell>
          <cell r="AI158">
            <v>5.4054054054054057E-3</v>
          </cell>
          <cell r="AK158">
            <v>6.351152742492077E-3</v>
          </cell>
          <cell r="AM158">
            <v>5.3763440860215058E-3</v>
          </cell>
          <cell r="AO158">
            <v>6.0657072835475397E-3</v>
          </cell>
          <cell r="AQ158">
            <v>5.3763440860215058E-3</v>
          </cell>
          <cell r="AS158">
            <v>5.8496528488962644E-3</v>
          </cell>
          <cell r="AU158">
            <v>5.3763440860215058E-3</v>
          </cell>
          <cell r="AW158">
            <v>5.7003005591575034E-3</v>
          </cell>
          <cell r="AY158">
            <v>5.3763440860215058E-3</v>
          </cell>
          <cell r="BA158">
            <v>5.522837102544754E-3</v>
          </cell>
        </row>
        <row r="159">
          <cell r="A159">
            <v>728</v>
          </cell>
          <cell r="C159" t="str">
            <v>developing</v>
          </cell>
          <cell r="D159">
            <v>0</v>
          </cell>
          <cell r="F159">
            <v>0</v>
          </cell>
          <cell r="I159">
            <v>0</v>
          </cell>
          <cell r="J159">
            <v>0</v>
          </cell>
          <cell r="L159">
            <v>0</v>
          </cell>
          <cell r="M159">
            <v>0</v>
          </cell>
          <cell r="O159">
            <v>0</v>
          </cell>
          <cell r="P159">
            <v>5.434782608695652E-3</v>
          </cell>
          <cell r="R159">
            <v>9.9596523417355915E-4</v>
          </cell>
          <cell r="S159">
            <v>5.434782608695652E-3</v>
          </cell>
          <cell r="U159">
            <v>9.9596523417355915E-4</v>
          </cell>
          <cell r="V159">
            <v>5.434782608695652E-3</v>
          </cell>
          <cell r="X159">
            <v>9.9371420558621963E-4</v>
          </cell>
          <cell r="Y159">
            <v>5.434782608695652E-3</v>
          </cell>
          <cell r="AA159">
            <v>9.9371420558621963E-4</v>
          </cell>
          <cell r="AB159">
            <v>5.4644808743169399E-3</v>
          </cell>
          <cell r="AD159">
            <v>9.8677140479267009E-4</v>
          </cell>
          <cell r="AE159">
            <v>5.434782608695652E-3</v>
          </cell>
          <cell r="AG159">
            <v>9.9329246021948037E-4</v>
          </cell>
          <cell r="AI159">
            <v>5.4054054054054057E-3</v>
          </cell>
          <cell r="AK159">
            <v>9.5349984286023713E-4</v>
          </cell>
          <cell r="AM159">
            <v>5.3763440860215058E-3</v>
          </cell>
          <cell r="AO159">
            <v>9.208691754318966E-4</v>
          </cell>
          <cell r="AQ159">
            <v>5.3763440860215058E-3</v>
          </cell>
          <cell r="AS159">
            <v>8.9753503906233668E-4</v>
          </cell>
          <cell r="AU159">
            <v>5.3763440860215058E-3</v>
          </cell>
          <cell r="AW159">
            <v>8.8143736035095448E-4</v>
          </cell>
          <cell r="AY159">
            <v>5.3763440860215058E-3</v>
          </cell>
          <cell r="BA159">
            <v>8.6227698875046977E-4</v>
          </cell>
        </row>
        <row r="160">
          <cell r="A160">
            <v>724</v>
          </cell>
          <cell r="C160" t="str">
            <v>developed</v>
          </cell>
          <cell r="D160">
            <v>5.7471264367816091E-3</v>
          </cell>
          <cell r="F160">
            <v>1.5540200826954136E-2</v>
          </cell>
          <cell r="I160">
            <v>1.552216580767855E-2</v>
          </cell>
          <cell r="J160">
            <v>5.6179775280898875E-3</v>
          </cell>
          <cell r="L160">
            <v>1.5502696003510107E-2</v>
          </cell>
          <cell r="M160">
            <v>5.4945054945054949E-3</v>
          </cell>
          <cell r="O160">
            <v>1.5460868771749365E-2</v>
          </cell>
          <cell r="P160">
            <v>5.434782608695652E-3</v>
          </cell>
          <cell r="R160">
            <v>1.3960481575012043E-2</v>
          </cell>
          <cell r="S160">
            <v>5.434782608695652E-3</v>
          </cell>
          <cell r="U160">
            <v>1.3960481575012043E-2</v>
          </cell>
          <cell r="V160">
            <v>5.434782608695652E-3</v>
          </cell>
          <cell r="X160">
            <v>1.3928928823931876E-2</v>
          </cell>
          <cell r="Y160">
            <v>5.434782608695652E-3</v>
          </cell>
          <cell r="AA160">
            <v>1.3928928823931876E-2</v>
          </cell>
          <cell r="AB160">
            <v>5.4644808743169399E-3</v>
          </cell>
          <cell r="AD160">
            <v>1.3855442199910733E-2</v>
          </cell>
          <cell r="AE160">
            <v>5.434782608695652E-3</v>
          </cell>
          <cell r="AG160">
            <v>1.3946553141267467E-2</v>
          </cell>
          <cell r="AI160">
            <v>5.4054054054054057E-3</v>
          </cell>
          <cell r="AK160">
            <v>1.316265345957608E-2</v>
          </cell>
          <cell r="AM160">
            <v>5.3763440860215058E-3</v>
          </cell>
          <cell r="AO160">
            <v>1.5902049223790449E-2</v>
          </cell>
          <cell r="AQ160">
            <v>5.3763440860215058E-3</v>
          </cell>
          <cell r="AS160">
            <v>1.6387162306203577E-2</v>
          </cell>
          <cell r="AU160">
            <v>5.3763440860215058E-3</v>
          </cell>
          <cell r="AW160">
            <v>1.6634557453364358E-2</v>
          </cell>
          <cell r="AY160">
            <v>5.3763440860215058E-3</v>
          </cell>
          <cell r="BA160">
            <v>1.6755884148430763E-2</v>
          </cell>
        </row>
        <row r="161">
          <cell r="A161">
            <v>144</v>
          </cell>
          <cell r="C161" t="str">
            <v>developing</v>
          </cell>
          <cell r="D161">
            <v>5.7471264367816091E-3</v>
          </cell>
          <cell r="F161">
            <v>3.0787740934396473E-3</v>
          </cell>
          <cell r="I161">
            <v>3.0752010540215178E-3</v>
          </cell>
          <cell r="J161">
            <v>5.6179775280898875E-3</v>
          </cell>
          <cell r="L161">
            <v>3.0713437596824266E-3</v>
          </cell>
          <cell r="M161">
            <v>5.4945054945054949E-3</v>
          </cell>
          <cell r="O161">
            <v>3.063057084434195E-3</v>
          </cell>
          <cell r="P161">
            <v>5.434782608695652E-3</v>
          </cell>
          <cell r="R161">
            <v>3.0657285411912778E-3</v>
          </cell>
          <cell r="S161">
            <v>5.434782608695652E-3</v>
          </cell>
          <cell r="U161">
            <v>3.0657285411912778E-3</v>
          </cell>
          <cell r="V161">
            <v>5.434782608695652E-3</v>
          </cell>
          <cell r="X161">
            <v>3.0587995417137299E-3</v>
          </cell>
          <cell r="Y161">
            <v>5.434782608695652E-3</v>
          </cell>
          <cell r="AA161">
            <v>3.0587995417137299E-3</v>
          </cell>
          <cell r="AB161">
            <v>5.4644808743169399E-3</v>
          </cell>
          <cell r="AD161">
            <v>3.0412331310604515E-3</v>
          </cell>
          <cell r="AE161">
            <v>5.434782608695652E-3</v>
          </cell>
          <cell r="AG161">
            <v>3.0612781545651816E-3</v>
          </cell>
          <cell r="AI161">
            <v>5.4054054054054057E-3</v>
          </cell>
          <cell r="AK161">
            <v>2.9026889807256167E-3</v>
          </cell>
          <cell r="AM161">
            <v>5.3763440860215058E-3</v>
          </cell>
          <cell r="AO161">
            <v>2.778762363987775E-3</v>
          </cell>
          <cell r="AQ161">
            <v>5.3763440860215058E-3</v>
          </cell>
          <cell r="AS161">
            <v>2.6858334761508656E-3</v>
          </cell>
          <cell r="AU161">
            <v>5.3763440860215058E-3</v>
          </cell>
          <cell r="AW161">
            <v>2.9511271253134653E-3</v>
          </cell>
          <cell r="AY161">
            <v>5.3763440860215058E-3</v>
          </cell>
          <cell r="BA161">
            <v>3.1827025638883166E-3</v>
          </cell>
        </row>
        <row r="162">
          <cell r="A162">
            <v>729</v>
          </cell>
          <cell r="C162" t="str">
            <v>developing</v>
          </cell>
          <cell r="D162">
            <v>5.7471264367816091E-3</v>
          </cell>
          <cell r="F162">
            <v>1.5049931587430098E-4</v>
          </cell>
          <cell r="I162">
            <v>1.5032465545047636E-4</v>
          </cell>
          <cell r="J162">
            <v>5.6179775280898875E-3</v>
          </cell>
          <cell r="L162">
            <v>1.5013609983010915E-4</v>
          </cell>
          <cell r="M162">
            <v>5.4945054945054949E-3</v>
          </cell>
          <cell r="O162">
            <v>1.4973102335555103E-4</v>
          </cell>
          <cell r="P162">
            <v>5.434782608695652E-3</v>
          </cell>
          <cell r="R162">
            <v>3.4342356778354943E-4</v>
          </cell>
          <cell r="S162">
            <v>5.434782608695652E-3</v>
          </cell>
          <cell r="U162">
            <v>3.4342356778354943E-4</v>
          </cell>
          <cell r="V162">
            <v>5.434782608695652E-3</v>
          </cell>
          <cell r="X162">
            <v>3.4264737977806312E-4</v>
          </cell>
          <cell r="Y162">
            <v>5.434782608695652E-3</v>
          </cell>
          <cell r="AA162">
            <v>3.4264737977806312E-4</v>
          </cell>
          <cell r="AB162">
            <v>5.4644808743169399E-3</v>
          </cell>
          <cell r="AD162">
            <v>3.3905392238887288E-4</v>
          </cell>
          <cell r="AE162">
            <v>5.434782608695652E-3</v>
          </cell>
          <cell r="AG162">
            <v>3.4131286493794107E-4</v>
          </cell>
          <cell r="AI162">
            <v>5.4054054054054057E-3</v>
          </cell>
          <cell r="AK162">
            <v>3.3897356798930447E-4</v>
          </cell>
          <cell r="AM162">
            <v>5.3763440860215058E-3</v>
          </cell>
          <cell r="AO162">
            <v>3.3512602814468031E-4</v>
          </cell>
          <cell r="AQ162">
            <v>5.3763440860215058E-3</v>
          </cell>
          <cell r="AS162">
            <v>3.3373322242332787E-4</v>
          </cell>
          <cell r="AU162">
            <v>5.3763440860215058E-3</v>
          </cell>
          <cell r="AW162">
            <v>3.3280666739231697E-4</v>
          </cell>
          <cell r="AY162">
            <v>5.3763440860215058E-3</v>
          </cell>
          <cell r="BA162">
            <v>3.3166920444159E-4</v>
          </cell>
        </row>
        <row r="163">
          <cell r="A163">
            <v>740</v>
          </cell>
          <cell r="C163" t="str">
            <v>developing</v>
          </cell>
          <cell r="D163">
            <v>0</v>
          </cell>
          <cell r="F163">
            <v>0</v>
          </cell>
          <cell r="I163">
            <v>0</v>
          </cell>
          <cell r="J163">
            <v>0</v>
          </cell>
          <cell r="L163">
            <v>0</v>
          </cell>
          <cell r="M163">
            <v>0</v>
          </cell>
          <cell r="O163">
            <v>0</v>
          </cell>
          <cell r="P163">
            <v>5.434782608695652E-3</v>
          </cell>
          <cell r="R163">
            <v>5.3118145822589823E-4</v>
          </cell>
          <cell r="S163">
            <v>5.434782608695652E-3</v>
          </cell>
          <cell r="U163">
            <v>5.3118145822589823E-4</v>
          </cell>
          <cell r="V163">
            <v>5.434782608695652E-3</v>
          </cell>
          <cell r="X163">
            <v>5.2998090964598375E-4</v>
          </cell>
          <cell r="Y163">
            <v>5.434782608695652E-3</v>
          </cell>
          <cell r="AA163">
            <v>5.2998090964598375E-4</v>
          </cell>
          <cell r="AB163">
            <v>5.4644808743169399E-3</v>
          </cell>
          <cell r="AD163">
            <v>5.2542373501947369E-4</v>
          </cell>
          <cell r="AE163">
            <v>5.434782608695652E-3</v>
          </cell>
          <cell r="AG163">
            <v>5.2891167938690716E-4</v>
          </cell>
          <cell r="AI163">
            <v>5.4054054054054057E-3</v>
          </cell>
          <cell r="AK163">
            <v>5.1579566709770378E-4</v>
          </cell>
          <cell r="AM163">
            <v>5.3763440860215058E-3</v>
          </cell>
          <cell r="AO163">
            <v>5.0366614933549335E-4</v>
          </cell>
          <cell r="AQ163">
            <v>5.3763440860215058E-3</v>
          </cell>
          <cell r="AS163">
            <v>4.9596000551763348E-4</v>
          </cell>
          <cell r="AU163">
            <v>5.3763440860215058E-3</v>
          </cell>
          <cell r="AW163">
            <v>4.9066815311091662E-4</v>
          </cell>
          <cell r="AY163">
            <v>5.3763440860215058E-3</v>
          </cell>
          <cell r="BA163">
            <v>4.8434482802572128E-4</v>
          </cell>
        </row>
        <row r="164">
          <cell r="A164">
            <v>752</v>
          </cell>
          <cell r="C164" t="str">
            <v>developed</v>
          </cell>
          <cell r="D164">
            <v>5.7471264367816091E-3</v>
          </cell>
          <cell r="F164">
            <v>1.1308710366776421E-2</v>
          </cell>
          <cell r="I164">
            <v>1.1295586159971251E-2</v>
          </cell>
          <cell r="J164">
            <v>5.6179775280898875E-3</v>
          </cell>
          <cell r="L164">
            <v>1.128141785039208E-2</v>
          </cell>
          <cell r="M164">
            <v>5.4945054945054949E-3</v>
          </cell>
          <cell r="O164">
            <v>1.1250979887929854E-2</v>
          </cell>
          <cell r="P164">
            <v>5.434782608695652E-3</v>
          </cell>
          <cell r="R164">
            <v>1.0216390046544776E-2</v>
          </cell>
          <cell r="S164">
            <v>5.434782608695652E-3</v>
          </cell>
          <cell r="U164">
            <v>1.0216390046544776E-2</v>
          </cell>
          <cell r="V164">
            <v>5.434782608695652E-3</v>
          </cell>
          <cell r="X164">
            <v>1.0193299495524421E-2</v>
          </cell>
          <cell r="Y164">
            <v>5.434782608695652E-3</v>
          </cell>
          <cell r="AA164">
            <v>1.0193299495524421E-2</v>
          </cell>
          <cell r="AB164">
            <v>5.4644808743169399E-3</v>
          </cell>
          <cell r="AD164">
            <v>1.0139030415626651E-2</v>
          </cell>
          <cell r="AE164">
            <v>5.434782608695652E-3</v>
          </cell>
          <cell r="AG164">
            <v>1.0205694535185146E-2</v>
          </cell>
          <cell r="AI164">
            <v>5.4054054054054057E-3</v>
          </cell>
          <cell r="AK164">
            <v>1.1003519402181841E-2</v>
          </cell>
          <cell r="AM164">
            <v>5.3763440860215058E-3</v>
          </cell>
          <cell r="AO164">
            <v>1.0500166803041869E-2</v>
          </cell>
          <cell r="AQ164">
            <v>5.3763440860215058E-3</v>
          </cell>
          <cell r="AS164">
            <v>1.0118002115092818E-2</v>
          </cell>
          <cell r="AU164">
            <v>5.3763440860215058E-3</v>
          </cell>
          <cell r="AW164">
            <v>1.0260549141576819E-2</v>
          </cell>
          <cell r="AY164">
            <v>5.3763440860215058E-3</v>
          </cell>
          <cell r="BA164">
            <v>1.0646538189401644E-2</v>
          </cell>
        </row>
        <row r="165">
          <cell r="A165">
            <v>756</v>
          </cell>
          <cell r="C165" t="str">
            <v>developed</v>
          </cell>
          <cell r="D165">
            <v>5.7471264367816091E-3</v>
          </cell>
          <cell r="F165">
            <v>1.7438743443274264E-2</v>
          </cell>
          <cell r="I165">
            <v>1.741850509000949E-2</v>
          </cell>
          <cell r="J165">
            <v>5.6179775280898875E-3</v>
          </cell>
          <cell r="L165">
            <v>1.7396656664524834E-2</v>
          </cell>
          <cell r="M165">
            <v>5.4945054945054949E-3</v>
          </cell>
          <cell r="O165">
            <v>1.7349719409868975E-2</v>
          </cell>
          <cell r="P165">
            <v>5.434782608695652E-3</v>
          </cell>
          <cell r="R165">
            <v>1.6556262076078465E-2</v>
          </cell>
          <cell r="S165">
            <v>5.434782608695652E-3</v>
          </cell>
          <cell r="U165">
            <v>1.6556262076078465E-2</v>
          </cell>
          <cell r="V165">
            <v>5.434782608695652E-3</v>
          </cell>
          <cell r="X165">
            <v>1.6518842477528259E-2</v>
          </cell>
          <cell r="Y165">
            <v>5.434782608695652E-3</v>
          </cell>
          <cell r="AA165">
            <v>1.6518842477528259E-2</v>
          </cell>
          <cell r="AB165">
            <v>5.4644808743169399E-3</v>
          </cell>
          <cell r="AD165">
            <v>1.6432032320699608E-2</v>
          </cell>
          <cell r="AE165">
            <v>5.434782608695652E-3</v>
          </cell>
          <cell r="AG165">
            <v>1.6540066872379248E-2</v>
          </cell>
          <cell r="AI165">
            <v>5.4054054054054057E-3</v>
          </cell>
          <cell r="AK165">
            <v>1.6377024991190786E-2</v>
          </cell>
          <cell r="AM165">
            <v>5.3763440860215058E-3</v>
          </cell>
          <cell r="AO165">
            <v>1.6355774342626216E-2</v>
          </cell>
          <cell r="AQ165">
            <v>5.3763440860215058E-3</v>
          </cell>
          <cell r="AS165">
            <v>1.646056355101512E-2</v>
          </cell>
          <cell r="AU165">
            <v>5.3763440860215058E-3</v>
          </cell>
          <cell r="AW165">
            <v>1.784042233499631E-2</v>
          </cell>
          <cell r="AY165">
            <v>5.3763440860215058E-3</v>
          </cell>
          <cell r="BA165">
            <v>1.7264147239568865E-2</v>
          </cell>
        </row>
        <row r="166">
          <cell r="A166">
            <v>760</v>
          </cell>
          <cell r="C166" t="str">
            <v>developing</v>
          </cell>
          <cell r="D166">
            <v>5.7471264367816091E-3</v>
          </cell>
          <cell r="F166">
            <v>1.8510165165703499E-4</v>
          </cell>
          <cell r="I166">
            <v>1.8488683385044737E-4</v>
          </cell>
          <cell r="J166">
            <v>5.6179775280898875E-3</v>
          </cell>
          <cell r="L166">
            <v>1.8465492610683784E-4</v>
          </cell>
          <cell r="M166">
            <v>5.4945054945054949E-3</v>
          </cell>
          <cell r="O166">
            <v>1.841567157059963E-4</v>
          </cell>
          <cell r="P166">
            <v>5.434782608695652E-3</v>
          </cell>
          <cell r="R166">
            <v>3.7404027683406995E-4</v>
          </cell>
          <cell r="S166">
            <v>5.434782608695652E-3</v>
          </cell>
          <cell r="U166">
            <v>3.7404027683406995E-4</v>
          </cell>
          <cell r="V166">
            <v>5.434782608695652E-3</v>
          </cell>
          <cell r="X166">
            <v>3.7319489054238027E-4</v>
          </cell>
          <cell r="Y166">
            <v>5.434782608695652E-3</v>
          </cell>
          <cell r="AA166">
            <v>3.7319489054238027E-4</v>
          </cell>
          <cell r="AB166">
            <v>5.4644808743169399E-3</v>
          </cell>
          <cell r="AD166">
            <v>3.6944428476282153E-4</v>
          </cell>
          <cell r="AE166">
            <v>5.434782608695652E-3</v>
          </cell>
          <cell r="AG166">
            <v>3.719106617805578E-4</v>
          </cell>
          <cell r="AI166">
            <v>5.4054054054054057E-3</v>
          </cell>
          <cell r="AK166">
            <v>3.6781365784645898E-4</v>
          </cell>
          <cell r="AM166">
            <v>5.3763440860215058E-3</v>
          </cell>
          <cell r="AO166">
            <v>3.6261530841105098E-4</v>
          </cell>
          <cell r="AQ166">
            <v>5.3763440860215058E-3</v>
          </cell>
          <cell r="AS166">
            <v>3.6019278276826357E-4</v>
          </cell>
          <cell r="AU166">
            <v>5.3763440860215058E-3</v>
          </cell>
          <cell r="AW166">
            <v>3.5855423772467298E-4</v>
          </cell>
          <cell r="AY166">
            <v>5.3763440860215058E-3</v>
          </cell>
          <cell r="BA166">
            <v>3.5657094876747383E-4</v>
          </cell>
        </row>
        <row r="167">
          <cell r="A167">
            <v>762</v>
          </cell>
          <cell r="C167" t="str">
            <v>developing</v>
          </cell>
          <cell r="D167">
            <v>5.7471264367816091E-3</v>
          </cell>
          <cell r="F167">
            <v>6.0950138451032693E-4</v>
          </cell>
          <cell r="I167">
            <v>6.0879403398503165E-4</v>
          </cell>
          <cell r="J167">
            <v>5.6179775280898875E-3</v>
          </cell>
          <cell r="L167">
            <v>6.0803040983828133E-4</v>
          </cell>
          <cell r="M167">
            <v>5.4945054945054949E-3</v>
          </cell>
          <cell r="O167">
            <v>6.0638990622109592E-4</v>
          </cell>
          <cell r="P167">
            <v>5.434782608695652E-3</v>
          </cell>
          <cell r="R167">
            <v>7.4955605771876745E-4</v>
          </cell>
          <cell r="S167">
            <v>5.434782608695652E-3</v>
          </cell>
          <cell r="U167">
            <v>7.4955605771876745E-4</v>
          </cell>
          <cell r="V167">
            <v>5.434782608695652E-3</v>
          </cell>
          <cell r="X167">
            <v>7.4786195027822162E-4</v>
          </cell>
          <cell r="Y167">
            <v>5.434782608695652E-3</v>
          </cell>
          <cell r="AA167">
            <v>7.4786195027822162E-4</v>
          </cell>
          <cell r="AB167">
            <v>5.4644808743169399E-3</v>
          </cell>
          <cell r="AD167">
            <v>7.4218391002402303E-4</v>
          </cell>
          <cell r="AE167">
            <v>5.434782608695652E-3</v>
          </cell>
          <cell r="AG167">
            <v>7.4710829067848998E-4</v>
          </cell>
          <cell r="AI167">
            <v>5.4054054054054057E-3</v>
          </cell>
          <cell r="AK167">
            <v>7.2145785606325761E-4</v>
          </cell>
          <cell r="AM167">
            <v>5.3763440860215058E-3</v>
          </cell>
          <cell r="AO167">
            <v>6.9969555079267705E-4</v>
          </cell>
          <cell r="AQ167">
            <v>5.3763440860215058E-3</v>
          </cell>
          <cell r="AS167">
            <v>6.846463489568747E-4</v>
          </cell>
          <cell r="AU167">
            <v>5.3763440860215058E-3</v>
          </cell>
          <cell r="AW167">
            <v>7.2259966343491951E-4</v>
          </cell>
          <cell r="AY167">
            <v>5.3763440860215058E-3</v>
          </cell>
          <cell r="BA167">
            <v>8.2506205963153441E-4</v>
          </cell>
        </row>
        <row r="168">
          <cell r="A168">
            <v>764</v>
          </cell>
          <cell r="C168" t="str">
            <v>developing</v>
          </cell>
          <cell r="D168">
            <v>5.7471264367816091E-3</v>
          </cell>
          <cell r="F168">
            <v>4.6654787921033298E-3</v>
          </cell>
          <cell r="I168">
            <v>4.6600643189647671E-3</v>
          </cell>
          <cell r="J168">
            <v>5.6179775280898875E-3</v>
          </cell>
          <cell r="L168">
            <v>4.6542190947333837E-3</v>
          </cell>
          <cell r="M168">
            <v>5.4945054945054949E-3</v>
          </cell>
          <cell r="O168">
            <v>4.6416617240220819E-3</v>
          </cell>
          <cell r="P168">
            <v>5.434782608695652E-3</v>
          </cell>
          <cell r="R168">
            <v>4.6482066354892665E-3</v>
          </cell>
          <cell r="S168">
            <v>5.434782608695652E-3</v>
          </cell>
          <cell r="U168">
            <v>4.6482066354892665E-3</v>
          </cell>
          <cell r="V168">
            <v>5.434782608695652E-3</v>
          </cell>
          <cell r="X168">
            <v>4.637701001700723E-3</v>
          </cell>
          <cell r="Y168">
            <v>5.434782608695652E-3</v>
          </cell>
          <cell r="AA168">
            <v>4.637701001700723E-3</v>
          </cell>
          <cell r="AB168">
            <v>5.4644808743169399E-3</v>
          </cell>
          <cell r="AD168">
            <v>4.6120121019549059E-3</v>
          </cell>
          <cell r="AE168">
            <v>5.434782608695652E-3</v>
          </cell>
          <cell r="AG168">
            <v>4.6423576757739504E-3</v>
          </cell>
          <cell r="AI168">
            <v>5.4054054054054057E-3</v>
          </cell>
          <cell r="AK168">
            <v>4.833517050324909E-3</v>
          </cell>
          <cell r="AM168">
            <v>5.3763440860215058E-3</v>
          </cell>
          <cell r="AO168">
            <v>5.4026206794603139E-3</v>
          </cell>
          <cell r="AQ168">
            <v>5.3763440860215058E-3</v>
          </cell>
          <cell r="AS168">
            <v>5.2114047811129731E-3</v>
          </cell>
          <cell r="AU168">
            <v>5.3763440860215058E-3</v>
          </cell>
          <cell r="AW168">
            <v>5.5610684371232948E-3</v>
          </cell>
          <cell r="AY168">
            <v>5.3763440860215058E-3</v>
          </cell>
          <cell r="BA168">
            <v>5.3881788547919885E-3</v>
          </cell>
        </row>
        <row r="169">
          <cell r="A169">
            <v>626</v>
          </cell>
          <cell r="C169" t="str">
            <v>developing</v>
          </cell>
          <cell r="D169">
            <v>0</v>
          </cell>
          <cell r="F169">
            <v>0</v>
          </cell>
          <cell r="I169">
            <v>0</v>
          </cell>
          <cell r="J169">
            <v>5.6179775280898875E-3</v>
          </cell>
          <cell r="L169">
            <v>4.2711848899036593E-4</v>
          </cell>
          <cell r="M169">
            <v>5.4945054945054949E-3</v>
          </cell>
          <cell r="O169">
            <v>4.2596609691454546E-4</v>
          </cell>
          <cell r="P169">
            <v>5.434782608695652E-3</v>
          </cell>
          <cell r="R169">
            <v>5.8909499221302742E-4</v>
          </cell>
          <cell r="S169">
            <v>5.434782608695652E-3</v>
          </cell>
          <cell r="U169">
            <v>5.8909499221302742E-4</v>
          </cell>
          <cell r="V169">
            <v>5.434782608695652E-3</v>
          </cell>
          <cell r="X169">
            <v>5.877635504893306E-4</v>
          </cell>
          <cell r="Y169">
            <v>5.434782608695652E-3</v>
          </cell>
          <cell r="AA169">
            <v>5.877635504893306E-4</v>
          </cell>
          <cell r="AB169">
            <v>5.4644808743169399E-3</v>
          </cell>
          <cell r="AD169">
            <v>5.82909119268991E-4</v>
          </cell>
          <cell r="AE169">
            <v>5.434782608695652E-3</v>
          </cell>
          <cell r="AG169">
            <v>5.8677196820304024E-4</v>
          </cell>
          <cell r="AI169">
            <v>5.4054054054054057E-3</v>
          </cell>
          <cell r="AK169">
            <v>5.7033214033469265E-4</v>
          </cell>
          <cell r="AM169">
            <v>5.3763440860215058E-3</v>
          </cell>
          <cell r="AO169">
            <v>5.5564824803825113E-4</v>
          </cell>
          <cell r="AQ169">
            <v>5.3763440860215058E-3</v>
          </cell>
          <cell r="AS169">
            <v>5.4599490872914689E-4</v>
          </cell>
          <cell r="AU169">
            <v>5.3763440860215058E-3</v>
          </cell>
          <cell r="AW169">
            <v>5.6957855823693655E-4</v>
          </cell>
          <cell r="AY169">
            <v>5.3763440860215058E-3</v>
          </cell>
          <cell r="BA169">
            <v>6.3505348918284745E-4</v>
          </cell>
        </row>
        <row r="170">
          <cell r="A170">
            <v>768</v>
          </cell>
          <cell r="C170" t="str">
            <v>developing</v>
          </cell>
          <cell r="D170">
            <v>5.7471264367816091E-3</v>
          </cell>
          <cell r="F170">
            <v>4.4107555732689869E-4</v>
          </cell>
          <cell r="I170">
            <v>4.4056367165264262E-4</v>
          </cell>
          <cell r="J170">
            <v>5.6179775280898875E-3</v>
          </cell>
          <cell r="L170">
            <v>4.4001106265998747E-4</v>
          </cell>
          <cell r="M170">
            <v>5.4945054945054949E-3</v>
          </cell>
          <cell r="O170">
            <v>4.3882388562374792E-4</v>
          </cell>
          <cell r="P170">
            <v>5.434782608695652E-3</v>
          </cell>
          <cell r="R170">
            <v>6.0053014860539042E-4</v>
          </cell>
          <cell r="S170">
            <v>5.434782608695652E-3</v>
          </cell>
          <cell r="U170">
            <v>6.0053014860539042E-4</v>
          </cell>
          <cell r="V170">
            <v>5.434782608695652E-3</v>
          </cell>
          <cell r="X170">
            <v>5.9917286173865388E-4</v>
          </cell>
          <cell r="Y170">
            <v>5.434782608695652E-3</v>
          </cell>
          <cell r="AA170">
            <v>5.9917286173865388E-4</v>
          </cell>
          <cell r="AB170">
            <v>5.4644808743169399E-3</v>
          </cell>
          <cell r="AD170">
            <v>5.9425973654118869E-4</v>
          </cell>
          <cell r="AE170">
            <v>5.434782608695652E-3</v>
          </cell>
          <cell r="AG170">
            <v>5.9822801536212424E-4</v>
          </cell>
          <cell r="AI170">
            <v>5.4054054054054057E-3</v>
          </cell>
          <cell r="AK170">
            <v>5.8113008866983581E-4</v>
          </cell>
          <cell r="AM170">
            <v>5.3763440860215058E-3</v>
          </cell>
          <cell r="AO170">
            <v>5.6594044301949893E-4</v>
          </cell>
          <cell r="AQ170">
            <v>5.3763440860215058E-3</v>
          </cell>
          <cell r="AS170">
            <v>5.559015687635067E-4</v>
          </cell>
          <cell r="AU170">
            <v>5.3763440860215058E-3</v>
          </cell>
          <cell r="AW170">
            <v>5.4899677215767564E-4</v>
          </cell>
          <cell r="AY170">
            <v>5.3763440860215058E-3</v>
          </cell>
          <cell r="BA170">
            <v>5.4075731043222582E-4</v>
          </cell>
        </row>
        <row r="171">
          <cell r="A171">
            <v>776</v>
          </cell>
          <cell r="C171" t="str">
            <v>developing</v>
          </cell>
          <cell r="D171">
            <v>5.7471264367816091E-3</v>
          </cell>
          <cell r="F171">
            <v>1.1839835376260797E-4</v>
          </cell>
          <cell r="I171">
            <v>1.1826094777821409E-4</v>
          </cell>
          <cell r="J171">
            <v>5.6179775280898875E-3</v>
          </cell>
          <cell r="L171">
            <v>1.1811261039266204E-4</v>
          </cell>
          <cell r="M171">
            <v>5.4945054945054949E-3</v>
          </cell>
          <cell r="O171">
            <v>1.1779393527140304E-4</v>
          </cell>
          <cell r="P171">
            <v>5.434782608695652E-3</v>
          </cell>
          <cell r="R171">
            <v>3.1502011480897017E-4</v>
          </cell>
          <cell r="S171">
            <v>5.434782608695652E-3</v>
          </cell>
          <cell r="U171">
            <v>3.1502011480897017E-4</v>
          </cell>
          <cell r="V171">
            <v>5.434782608695652E-3</v>
          </cell>
          <cell r="X171">
            <v>3.1430812280393761E-4</v>
          </cell>
          <cell r="Y171">
            <v>5.434782608695652E-3</v>
          </cell>
          <cell r="AA171">
            <v>3.1430812280393761E-4</v>
          </cell>
          <cell r="AB171">
            <v>5.4644808743169399E-3</v>
          </cell>
          <cell r="AD171">
            <v>3.108604536805109E-4</v>
          </cell>
          <cell r="AE171">
            <v>5.434782608695652E-3</v>
          </cell>
          <cell r="AG171">
            <v>3.1293860467472464E-4</v>
          </cell>
          <cell r="AI171">
            <v>5.4054054054054057E-3</v>
          </cell>
          <cell r="AK171">
            <v>3.2689991267785746E-4</v>
          </cell>
          <cell r="AM171">
            <v>5.3763440860215058E-3</v>
          </cell>
          <cell r="AO171">
            <v>3.3760136617814497E-4</v>
          </cell>
          <cell r="AQ171">
            <v>5.3763440860215058E-3</v>
          </cell>
          <cell r="AS171">
            <v>3.4961731868095119E-4</v>
          </cell>
          <cell r="AU171">
            <v>5.3763440860215058E-3</v>
          </cell>
          <cell r="AW171">
            <v>3.4826334468504252E-4</v>
          </cell>
          <cell r="AY171">
            <v>5.3763440860215058E-3</v>
          </cell>
          <cell r="BA171">
            <v>3.4661811888682831E-4</v>
          </cell>
        </row>
        <row r="172">
          <cell r="A172">
            <v>780</v>
          </cell>
          <cell r="C172" t="str">
            <v>developing</v>
          </cell>
          <cell r="D172">
            <v>5.7471264367816091E-3</v>
          </cell>
          <cell r="F172">
            <v>1.8184986588468167E-3</v>
          </cell>
          <cell r="I172">
            <v>1.8163882190442599E-3</v>
          </cell>
          <cell r="J172">
            <v>5.6179775280898875E-3</v>
          </cell>
          <cell r="L172">
            <v>1.8141098821577177E-3</v>
          </cell>
          <cell r="M172">
            <v>5.4945054945054949E-3</v>
          </cell>
          <cell r="O172">
            <v>1.8092153015980988E-3</v>
          </cell>
          <cell r="P172">
            <v>5.434782608695652E-3</v>
          </cell>
          <cell r="R172">
            <v>1.8192964944237014E-3</v>
          </cell>
          <cell r="S172">
            <v>5.434782608695652E-3</v>
          </cell>
          <cell r="U172">
            <v>1.8192964944237014E-3</v>
          </cell>
          <cell r="V172">
            <v>5.434782608695652E-3</v>
          </cell>
          <cell r="X172">
            <v>1.8151846155374945E-3</v>
          </cell>
          <cell r="Y172">
            <v>5.434782608695652E-3</v>
          </cell>
          <cell r="AA172">
            <v>1.8151846155374945E-3</v>
          </cell>
          <cell r="AB172">
            <v>5.4644808743169399E-3</v>
          </cell>
          <cell r="AD172">
            <v>1.8040158483909035E-3</v>
          </cell>
          <cell r="AE172">
            <v>5.434782608695652E-3</v>
          </cell>
          <cell r="AG172">
            <v>1.8159043190941273E-3</v>
          </cell>
          <cell r="AI172">
            <v>5.4054054054054057E-3</v>
          </cell>
          <cell r="AK172">
            <v>1.7288563186723318E-3</v>
          </cell>
          <cell r="AM172">
            <v>5.3763440860215058E-3</v>
          </cell>
          <cell r="AO172">
            <v>1.6599095728617487E-3</v>
          </cell>
          <cell r="AQ172">
            <v>5.3763440860215058E-3</v>
          </cell>
          <cell r="AS172">
            <v>1.6088917498840044E-3</v>
          </cell>
          <cell r="AU172">
            <v>5.3763440860215058E-3</v>
          </cell>
          <cell r="AW172">
            <v>1.5736524502657002E-3</v>
          </cell>
          <cell r="AY172">
            <v>5.3763440860215058E-3</v>
          </cell>
          <cell r="BA172">
            <v>1.5317523204059055E-3</v>
          </cell>
        </row>
        <row r="173">
          <cell r="A173">
            <v>788</v>
          </cell>
          <cell r="C173" t="str">
            <v>developing</v>
          </cell>
          <cell r="D173">
            <v>5.7471264367816091E-3</v>
          </cell>
          <cell r="F173">
            <v>1.5908736547820845E-3</v>
          </cell>
          <cell r="I173">
            <v>1.589027382822764E-3</v>
          </cell>
          <cell r="J173">
            <v>5.6179775280898875E-3</v>
          </cell>
          <cell r="L173">
            <v>1.5870342297830929E-3</v>
          </cell>
          <cell r="M173">
            <v>5.4945054945054949E-3</v>
          </cell>
          <cell r="O173">
            <v>1.5827523133650492E-3</v>
          </cell>
          <cell r="P173">
            <v>5.434782608695652E-3</v>
          </cell>
          <cell r="R173">
            <v>1.6178901915130483E-3</v>
          </cell>
          <cell r="S173">
            <v>5.434782608695652E-3</v>
          </cell>
          <cell r="U173">
            <v>1.6178901915130483E-3</v>
          </cell>
          <cell r="V173">
            <v>5.434782608695652E-3</v>
          </cell>
          <cell r="X173">
            <v>1.6142335206300589E-3</v>
          </cell>
          <cell r="Y173">
            <v>5.434782608695652E-3</v>
          </cell>
          <cell r="AA173">
            <v>1.6142335206300589E-3</v>
          </cell>
          <cell r="AB173">
            <v>5.4644808743169399E-3</v>
          </cell>
          <cell r="AD173">
            <v>1.6040985248225185E-3</v>
          </cell>
          <cell r="AE173">
            <v>5.434782608695652E-3</v>
          </cell>
          <cell r="AG173">
            <v>1.614674258658403E-3</v>
          </cell>
          <cell r="AI173">
            <v>5.4054054054054057E-3</v>
          </cell>
          <cell r="AK173">
            <v>1.6113545939620607E-3</v>
          </cell>
          <cell r="AM173">
            <v>5.3763440860215058E-3</v>
          </cell>
          <cell r="AO173">
            <v>1.6156140501576443E-3</v>
          </cell>
          <cell r="AQ173">
            <v>5.3763440860215058E-3</v>
          </cell>
          <cell r="AS173">
            <v>1.6980934904465522E-3</v>
          </cell>
          <cell r="AU173">
            <v>5.3763440860215058E-3</v>
          </cell>
          <cell r="AW173">
            <v>1.6604538959043222E-3</v>
          </cell>
          <cell r="AY173">
            <v>5.3763440860215058E-3</v>
          </cell>
          <cell r="BA173">
            <v>1.6714066527232633E-3</v>
          </cell>
        </row>
        <row r="174">
          <cell r="A174">
            <v>792</v>
          </cell>
          <cell r="C174" t="str">
            <v>developing</v>
          </cell>
          <cell r="D174">
            <v>5.7471264367816091E-3</v>
          </cell>
          <cell r="F174">
            <v>6.1679705771752989E-3</v>
          </cell>
          <cell r="I174">
            <v>6.1608124027418215E-3</v>
          </cell>
          <cell r="J174">
            <v>5.6179775280898875E-3</v>
          </cell>
          <cell r="L174">
            <v>6.1530847561951938E-3</v>
          </cell>
          <cell r="M174">
            <v>5.4945054945054949E-3</v>
          </cell>
          <cell r="O174">
            <v>6.136483353311295E-3</v>
          </cell>
          <cell r="P174">
            <v>5.434782608695652E-3</v>
          </cell>
          <cell r="R174">
            <v>6.1443677428255463E-3</v>
          </cell>
          <cell r="S174">
            <v>5.434782608695652E-3</v>
          </cell>
          <cell r="U174">
            <v>6.1443677428255463E-3</v>
          </cell>
          <cell r="V174">
            <v>5.434782608695652E-3</v>
          </cell>
          <cell r="X174">
            <v>6.1304805638702446E-3</v>
          </cell>
          <cell r="Y174">
            <v>5.434782608695652E-3</v>
          </cell>
          <cell r="AA174">
            <v>6.1304805638702446E-3</v>
          </cell>
          <cell r="AB174">
            <v>5.4644808743169399E-3</v>
          </cell>
          <cell r="AD174">
            <v>6.0971122198914809E-3</v>
          </cell>
          <cell r="AE174">
            <v>5.434782608695652E-3</v>
          </cell>
          <cell r="AG174">
            <v>6.1372509856550952E-3</v>
          </cell>
          <cell r="AI174">
            <v>5.4054054054054057E-3</v>
          </cell>
          <cell r="AK174">
            <v>5.8019608891932764E-3</v>
          </cell>
          <cell r="AM174">
            <v>5.3763440860215058E-3</v>
          </cell>
          <cell r="AO174">
            <v>5.5422384299443289E-3</v>
          </cell>
          <cell r="AQ174">
            <v>5.3763440860215058E-3</v>
          </cell>
          <cell r="AS174">
            <v>6.40384060727408E-3</v>
          </cell>
          <cell r="AU174">
            <v>5.3763440860215058E-3</v>
          </cell>
          <cell r="AW174">
            <v>7.1114545205167865E-3</v>
          </cell>
          <cell r="AY174">
            <v>5.3763440860215058E-3</v>
          </cell>
          <cell r="BA174">
            <v>7.6744186229484876E-3</v>
          </cell>
        </row>
        <row r="175">
          <cell r="A175">
            <v>795</v>
          </cell>
          <cell r="C175" t="str">
            <v>developing</v>
          </cell>
          <cell r="D175">
            <v>5.7471264367816091E-3</v>
          </cell>
          <cell r="F175">
            <v>4.4190934855057901E-4</v>
          </cell>
          <cell r="I175">
            <v>4.4139649522854555E-4</v>
          </cell>
          <cell r="J175">
            <v>5.6179775280898875E-3</v>
          </cell>
          <cell r="L175">
            <v>4.408428416064147E-4</v>
          </cell>
          <cell r="M175">
            <v>5.4945054945054949E-3</v>
          </cell>
          <cell r="O175">
            <v>4.3965342037918033E-4</v>
          </cell>
          <cell r="P175">
            <v>5.434782608695652E-3</v>
          </cell>
          <cell r="R175">
            <v>6.0126790063070419E-4</v>
          </cell>
          <cell r="S175">
            <v>5.434782608695652E-3</v>
          </cell>
          <cell r="U175">
            <v>6.0126790063070419E-4</v>
          </cell>
          <cell r="V175">
            <v>5.434782608695652E-3</v>
          </cell>
          <cell r="X175">
            <v>5.9990894633538442E-4</v>
          </cell>
          <cell r="Y175">
            <v>5.434782608695652E-3</v>
          </cell>
          <cell r="AA175">
            <v>5.9990894633538442E-4</v>
          </cell>
          <cell r="AB175">
            <v>5.4644808743169399E-3</v>
          </cell>
          <cell r="AD175">
            <v>5.9499203442971757E-4</v>
          </cell>
          <cell r="AE175">
            <v>5.434782608695652E-3</v>
          </cell>
          <cell r="AG175">
            <v>5.9895308163801563E-4</v>
          </cell>
          <cell r="AI175">
            <v>5.4054054054054057E-3</v>
          </cell>
          <cell r="AK175">
            <v>5.8181350312142715E-4</v>
          </cell>
          <cell r="AM175">
            <v>5.3763440860215058E-3</v>
          </cell>
          <cell r="AO175">
            <v>5.6659184776514755E-4</v>
          </cell>
          <cell r="AQ175">
            <v>5.3763440860215058E-3</v>
          </cell>
          <cell r="AS175">
            <v>5.5652857256314971E-4</v>
          </cell>
          <cell r="AU175">
            <v>5.3763440860215058E-3</v>
          </cell>
          <cell r="AW175">
            <v>5.4960690415607272E-4</v>
          </cell>
          <cell r="AY175">
            <v>5.3763440860215058E-3</v>
          </cell>
          <cell r="BA175">
            <v>5.4134739916032737E-4</v>
          </cell>
        </row>
        <row r="176">
          <cell r="A176">
            <v>798</v>
          </cell>
          <cell r="C176" t="str">
            <v>developing</v>
          </cell>
          <cell r="AE176">
            <v>5.434782608695652E-3</v>
          </cell>
          <cell r="AG176">
            <v>3.2555475787523483E-4</v>
          </cell>
          <cell r="AI176">
            <v>5.4054054054054057E-3</v>
          </cell>
          <cell r="AK176">
            <v>3.2412069390805272E-4</v>
          </cell>
          <cell r="AM176">
            <v>5.3763440860215058E-3</v>
          </cell>
          <cell r="AO176">
            <v>3.2096883167258419E-4</v>
          </cell>
          <cell r="AQ176">
            <v>5.3763440860215058E-3</v>
          </cell>
          <cell r="AS176">
            <v>3.2010633984441944E-4</v>
          </cell>
          <cell r="AU176">
            <v>5.3763440860215058E-3</v>
          </cell>
          <cell r="AW176">
            <v>3.1954646529382087E-4</v>
          </cell>
          <cell r="AY176">
            <v>5.3763440860215058E-3</v>
          </cell>
          <cell r="BA176">
            <v>3.1884460941751714E-4</v>
          </cell>
        </row>
        <row r="177">
          <cell r="A177">
            <v>800</v>
          </cell>
          <cell r="C177" t="str">
            <v>developing</v>
          </cell>
          <cell r="D177">
            <v>5.7471264367816091E-3</v>
          </cell>
          <cell r="F177">
            <v>4.1064217766256637E-4</v>
          </cell>
          <cell r="I177">
            <v>4.1016561113218619E-4</v>
          </cell>
          <cell r="J177">
            <v>5.6179775280898875E-3</v>
          </cell>
          <cell r="L177">
            <v>4.0965113111539477E-4</v>
          </cell>
          <cell r="M177">
            <v>5.4945054945054949E-3</v>
          </cell>
          <cell r="O177">
            <v>4.0854586705046475E-4</v>
          </cell>
          <cell r="P177">
            <v>5.434782608695652E-3</v>
          </cell>
          <cell r="R177">
            <v>5.7360219968143869E-4</v>
          </cell>
          <cell r="S177">
            <v>5.434782608695652E-3</v>
          </cell>
          <cell r="U177">
            <v>5.7360219968143869E-4</v>
          </cell>
          <cell r="V177">
            <v>5.434782608695652E-3</v>
          </cell>
          <cell r="X177">
            <v>5.7230577395798944E-4</v>
          </cell>
          <cell r="Y177">
            <v>5.434782608695652E-3</v>
          </cell>
          <cell r="AA177">
            <v>5.7230577395798944E-4</v>
          </cell>
          <cell r="AB177">
            <v>5.4644808743169399E-3</v>
          </cell>
          <cell r="AD177">
            <v>5.6753086360988446E-4</v>
          </cell>
          <cell r="AE177">
            <v>5.434782608695652E-3</v>
          </cell>
          <cell r="AG177">
            <v>5.7130388765069047E-4</v>
          </cell>
          <cell r="AI177">
            <v>5.4054054054054057E-3</v>
          </cell>
          <cell r="AK177">
            <v>5.5575263203407738E-4</v>
          </cell>
          <cell r="AM177">
            <v>5.3763440860215058E-3</v>
          </cell>
          <cell r="AO177">
            <v>5.4175161346441451E-4</v>
          </cell>
          <cell r="AQ177">
            <v>5.3763440860215058E-3</v>
          </cell>
          <cell r="AS177">
            <v>5.3261882767009566E-4</v>
          </cell>
          <cell r="AU177">
            <v>5.3763440860215058E-3</v>
          </cell>
          <cell r="AW177">
            <v>5.2634053728386478E-4</v>
          </cell>
          <cell r="AY177">
            <v>5.3763440860215058E-3</v>
          </cell>
          <cell r="BA177">
            <v>6.2765771045730854E-4</v>
          </cell>
        </row>
        <row r="178">
          <cell r="A178">
            <v>804</v>
          </cell>
          <cell r="C178" t="str">
            <v>developed</v>
          </cell>
          <cell r="D178">
            <v>5.7471264367816091E-3</v>
          </cell>
          <cell r="F178">
            <v>3.8175131176204267E-3</v>
          </cell>
          <cell r="I178">
            <v>3.8130827422715014E-3</v>
          </cell>
          <cell r="J178">
            <v>5.6179775280898875E-3</v>
          </cell>
          <cell r="L178">
            <v>4.0570018111986562E-3</v>
          </cell>
          <cell r="M178">
            <v>5.4945054945054949E-3</v>
          </cell>
          <cell r="O178">
            <v>4.0460557696216076E-3</v>
          </cell>
          <cell r="P178">
            <v>5.434782608695652E-3</v>
          </cell>
          <cell r="R178">
            <v>4.049889742959817E-3</v>
          </cell>
          <cell r="S178">
            <v>5.434782608695652E-3</v>
          </cell>
          <cell r="U178">
            <v>4.049889742959817E-3</v>
          </cell>
          <cell r="V178">
            <v>5.434782608695652E-3</v>
          </cell>
          <cell r="X178">
            <v>4.0407363937522613E-3</v>
          </cell>
          <cell r="Y178">
            <v>5.434782608695652E-3</v>
          </cell>
          <cell r="AA178">
            <v>4.0407363937522613E-3</v>
          </cell>
          <cell r="AB178">
            <v>5.4644808743169399E-3</v>
          </cell>
          <cell r="AD178">
            <v>4.0181185143579818E-3</v>
          </cell>
          <cell r="AE178">
            <v>5.434782608695652E-3</v>
          </cell>
          <cell r="AG178">
            <v>4.044564700177361E-3</v>
          </cell>
          <cell r="AI178">
            <v>5.4054054054054057E-3</v>
          </cell>
          <cell r="AK178">
            <v>3.8294900990103521E-3</v>
          </cell>
          <cell r="AM178">
            <v>5.3763440860215058E-3</v>
          </cell>
          <cell r="AO178">
            <v>3.6621540530533555E-3</v>
          </cell>
          <cell r="AQ178">
            <v>5.3763440860215058E-3</v>
          </cell>
          <cell r="AS178">
            <v>3.5361342289734277E-3</v>
          </cell>
          <cell r="AU178">
            <v>5.3763440860215058E-3</v>
          </cell>
          <cell r="AW178">
            <v>3.4490355114720271E-3</v>
          </cell>
          <cell r="AY178">
            <v>5.3763440860215058E-3</v>
          </cell>
          <cell r="BA178">
            <v>3.3455277135957936E-3</v>
          </cell>
        </row>
        <row r="179">
          <cell r="A179">
            <v>784</v>
          </cell>
          <cell r="C179" t="str">
            <v>developing</v>
          </cell>
          <cell r="D179">
            <v>5.7471264367816091E-3</v>
          </cell>
          <cell r="F179">
            <v>1.7855639055114434E-3</v>
          </cell>
          <cell r="I179">
            <v>1.7834916877960947E-3</v>
          </cell>
          <cell r="J179">
            <v>5.6179775280898875E-3</v>
          </cell>
          <cell r="L179">
            <v>1.7812546137738435E-3</v>
          </cell>
          <cell r="M179">
            <v>5.4945054945054949E-3</v>
          </cell>
          <cell r="O179">
            <v>1.7764486787585183E-3</v>
          </cell>
          <cell r="P179">
            <v>5.434782608695652E-3</v>
          </cell>
          <cell r="R179">
            <v>1.7901552894238084E-3</v>
          </cell>
          <cell r="S179">
            <v>5.434782608695652E-3</v>
          </cell>
          <cell r="U179">
            <v>1.7901552894238084E-3</v>
          </cell>
          <cell r="V179">
            <v>5.434782608695652E-3</v>
          </cell>
          <cell r="X179">
            <v>1.7861092739666384E-3</v>
          </cell>
          <cell r="Y179">
            <v>5.434782608695652E-3</v>
          </cell>
          <cell r="AA179">
            <v>1.7861092739666384E-3</v>
          </cell>
          <cell r="AB179">
            <v>5.4644808743169399E-3</v>
          </cell>
          <cell r="AD179">
            <v>1.7750900817940128E-3</v>
          </cell>
          <cell r="AE179">
            <v>5.434782608695652E-3</v>
          </cell>
          <cell r="AG179">
            <v>1.7868049925550194E-3</v>
          </cell>
          <cell r="AI179">
            <v>5.4054054054054057E-3</v>
          </cell>
          <cell r="AK179">
            <v>1.7014286186817992E-3</v>
          </cell>
          <cell r="AM179">
            <v>5.3763440860215058E-3</v>
          </cell>
          <cell r="AO179">
            <v>1.6337665290697184E-3</v>
          </cell>
          <cell r="AQ179">
            <v>5.3763440860215058E-3</v>
          </cell>
          <cell r="AS179">
            <v>1.5837279973916641E-3</v>
          </cell>
          <cell r="AU179">
            <v>5.3763440860215058E-3</v>
          </cell>
          <cell r="AW179">
            <v>1.5491658193966982E-3</v>
          </cell>
          <cell r="AY179">
            <v>5.3763440860215058E-3</v>
          </cell>
          <cell r="BA179">
            <v>1.5080700927847649E-3</v>
          </cell>
        </row>
        <row r="180">
          <cell r="A180">
            <v>826</v>
          </cell>
          <cell r="C180" t="str">
            <v>developed</v>
          </cell>
          <cell r="D180">
            <v>5.7471264367816091E-3</v>
          </cell>
          <cell r="F180">
            <v>5.0554846369798082E-2</v>
          </cell>
          <cell r="I180">
            <v>5.049617546593356E-2</v>
          </cell>
          <cell r="J180">
            <v>5.6179775280898875E-3</v>
          </cell>
          <cell r="L180">
            <v>5.0432836969247052E-2</v>
          </cell>
          <cell r="M180">
            <v>5.4945054945054949E-3</v>
          </cell>
          <cell r="O180">
            <v>5.0296766058755944E-2</v>
          </cell>
          <cell r="P180">
            <v>5.434782608695652E-3</v>
          </cell>
          <cell r="R180">
            <v>4.4942009002050212E-2</v>
          </cell>
          <cell r="S180">
            <v>5.434782608695652E-3</v>
          </cell>
          <cell r="U180">
            <v>4.4942009002050212E-2</v>
          </cell>
          <cell r="V180">
            <v>5.434782608695652E-3</v>
          </cell>
          <cell r="X180">
            <v>4.4840433421332246E-2</v>
          </cell>
          <cell r="Y180">
            <v>5.434782608695652E-3</v>
          </cell>
          <cell r="AA180">
            <v>4.4840433421332246E-2</v>
          </cell>
          <cell r="AB180">
            <v>5.4644808743169399E-3</v>
          </cell>
          <cell r="AD180">
            <v>4.4607925879736915E-2</v>
          </cell>
          <cell r="AE180">
            <v>5.434782608695652E-3</v>
          </cell>
          <cell r="AG180">
            <v>4.4901130929374485E-2</v>
          </cell>
          <cell r="AI180">
            <v>5.4054054054054057E-3</v>
          </cell>
          <cell r="AK180">
            <v>4.472409966296733E-2</v>
          </cell>
          <cell r="AM180">
            <v>5.3763440860215058E-3</v>
          </cell>
          <cell r="AO180">
            <v>4.4914748055317984E-2</v>
          </cell>
          <cell r="AQ180">
            <v>5.3763440860215058E-3</v>
          </cell>
          <cell r="AS180">
            <v>4.5431692116054224E-2</v>
          </cell>
          <cell r="AU180">
            <v>5.3763440860215058E-3</v>
          </cell>
          <cell r="AW180">
            <v>4.6346602809438205E-2</v>
          </cell>
          <cell r="AY180">
            <v>5.3763440860215058E-3</v>
          </cell>
          <cell r="BA180">
            <v>4.6893289062516594E-2</v>
          </cell>
        </row>
        <row r="181">
          <cell r="A181">
            <v>834</v>
          </cell>
          <cell r="C181" t="str">
            <v>developing</v>
          </cell>
          <cell r="D181">
            <v>5.7471264367816091E-3</v>
          </cell>
          <cell r="F181">
            <v>5.2237020163573163E-4</v>
          </cell>
          <cell r="I181">
            <v>5.2176397030317696E-4</v>
          </cell>
          <cell r="J181">
            <v>5.6179775280898875E-3</v>
          </cell>
          <cell r="L181">
            <v>5.2110950993663921E-4</v>
          </cell>
          <cell r="M181">
            <v>5.4945054945054949E-3</v>
          </cell>
          <cell r="O181">
            <v>5.197035242784085E-4</v>
          </cell>
          <cell r="P181">
            <v>5.434782608695652E-3</v>
          </cell>
          <cell r="R181">
            <v>6.7246097107348079E-4</v>
          </cell>
          <cell r="S181">
            <v>5.434782608695652E-3</v>
          </cell>
          <cell r="U181">
            <v>6.7246097107348079E-4</v>
          </cell>
          <cell r="V181">
            <v>5.434782608695652E-3</v>
          </cell>
          <cell r="X181">
            <v>6.7094110991988091E-4</v>
          </cell>
          <cell r="Y181">
            <v>5.434782608695652E-3</v>
          </cell>
          <cell r="AA181">
            <v>6.7094110991988091E-4</v>
          </cell>
          <cell r="AB181">
            <v>5.4644808743169399E-3</v>
          </cell>
          <cell r="AD181">
            <v>6.656587806727547E-4</v>
          </cell>
          <cell r="AE181">
            <v>5.434782608695652E-3</v>
          </cell>
          <cell r="AG181">
            <v>6.7005791442709811E-4</v>
          </cell>
          <cell r="AI181">
            <v>5.4054054054054057E-3</v>
          </cell>
          <cell r="AK181">
            <v>6.4883368034081789E-4</v>
          </cell>
          <cell r="AM181">
            <v>5.3763440860215058E-3</v>
          </cell>
          <cell r="AO181">
            <v>6.3047293982175306E-4</v>
          </cell>
          <cell r="AQ181">
            <v>5.3763440860215058E-3</v>
          </cell>
          <cell r="AS181">
            <v>6.7135386840444251E-4</v>
          </cell>
          <cell r="AU181">
            <v>5.3763440860215058E-3</v>
          </cell>
          <cell r="AW181">
            <v>6.6134241079585457E-4</v>
          </cell>
          <cell r="AY181">
            <v>5.3763440860215058E-3</v>
          </cell>
          <cell r="BA181">
            <v>7.4315774417104449E-4</v>
          </cell>
        </row>
        <row r="182">
          <cell r="A182">
            <v>840</v>
          </cell>
          <cell r="C182" t="str">
            <v>developed</v>
          </cell>
          <cell r="D182">
            <v>5.7471264367816091E-3</v>
          </cell>
          <cell r="F182">
            <v>0.23747583047690357</v>
          </cell>
          <cell r="I182">
            <v>0.23720023035900109</v>
          </cell>
          <cell r="J182">
            <v>5.6179775280898875E-3</v>
          </cell>
          <cell r="L182">
            <v>0.23690270473718905</v>
          </cell>
          <cell r="M182">
            <v>5.4945054945054949E-3</v>
          </cell>
          <cell r="O182">
            <v>0.23626352660110578</v>
          </cell>
          <cell r="P182">
            <v>5.434782608695652E-3</v>
          </cell>
          <cell r="R182">
            <v>0.21033273354093676</v>
          </cell>
          <cell r="S182">
            <v>5.434782608695652E-3</v>
          </cell>
          <cell r="U182">
            <v>0.21033273354093676</v>
          </cell>
          <cell r="V182">
            <v>5.434782608695652E-3</v>
          </cell>
          <cell r="X182">
            <v>0.2098573504855766</v>
          </cell>
          <cell r="Y182">
            <v>5.434782608695652E-3</v>
          </cell>
          <cell r="AA182">
            <v>0.2098573504855766</v>
          </cell>
          <cell r="AB182">
            <v>5.4644808743169399E-3</v>
          </cell>
          <cell r="AD182">
            <v>0.208775931125919</v>
          </cell>
          <cell r="AE182">
            <v>5.434782608695652E-3</v>
          </cell>
          <cell r="AG182">
            <v>0.21024471276837844</v>
          </cell>
          <cell r="AI182">
            <v>5.4054054054054057E-3</v>
          </cell>
          <cell r="AK182">
            <v>0.19809323723128941</v>
          </cell>
          <cell r="AM182">
            <v>5.3763440860215058E-3</v>
          </cell>
          <cell r="AO182">
            <v>0.1888269928924794</v>
          </cell>
          <cell r="AQ182">
            <v>5.3763440860215058E-3</v>
          </cell>
          <cell r="AS182">
            <v>0.18176489029523518</v>
          </cell>
          <cell r="AU182">
            <v>5.3763440860215058E-3</v>
          </cell>
          <cell r="AW182">
            <v>0.17688190333849588</v>
          </cell>
          <cell r="AY182">
            <v>5.3763440860215058E-3</v>
          </cell>
          <cell r="BA182">
            <v>0.17108100242384847</v>
          </cell>
        </row>
        <row r="183">
          <cell r="A183">
            <v>858</v>
          </cell>
          <cell r="C183" t="str">
            <v>developing</v>
          </cell>
          <cell r="D183">
            <v>5.7471264367816091E-3</v>
          </cell>
          <cell r="F183">
            <v>1.592124341617605E-3</v>
          </cell>
          <cell r="I183">
            <v>1.5902766181866183E-3</v>
          </cell>
          <cell r="J183">
            <v>5.6179775280898875E-3</v>
          </cell>
          <cell r="L183">
            <v>1.5882818982027337E-3</v>
          </cell>
          <cell r="M183">
            <v>5.4945054945054949E-3</v>
          </cell>
          <cell r="O183">
            <v>1.5839966154981978E-3</v>
          </cell>
          <cell r="P183">
            <v>5.434782608695652E-3</v>
          </cell>
          <cell r="R183">
            <v>1.6189968195510188E-3</v>
          </cell>
          <cell r="S183">
            <v>5.434782608695652E-3</v>
          </cell>
          <cell r="U183">
            <v>1.6189968195510188E-3</v>
          </cell>
          <cell r="V183">
            <v>5.434782608695652E-3</v>
          </cell>
          <cell r="X183">
            <v>1.6153376475251547E-3</v>
          </cell>
          <cell r="Y183">
            <v>5.434782608695652E-3</v>
          </cell>
          <cell r="AA183">
            <v>1.6153376475251547E-3</v>
          </cell>
          <cell r="AB183">
            <v>5.4644808743169399E-3</v>
          </cell>
          <cell r="AD183">
            <v>1.6051969716553117E-3</v>
          </cell>
          <cell r="AE183">
            <v>5.434782608695652E-3</v>
          </cell>
          <cell r="AG183">
            <v>1.6157860269481032E-3</v>
          </cell>
          <cell r="AI183">
            <v>5.4054054054054057E-3</v>
          </cell>
          <cell r="AK183">
            <v>1.5402339300331219E-3</v>
          </cell>
          <cell r="AM183">
            <v>5.3763440860215058E-3</v>
          </cell>
          <cell r="AO183">
            <v>1.4801218630627366E-3</v>
          </cell>
          <cell r="AQ183">
            <v>5.3763440860215058E-3</v>
          </cell>
          <cell r="AS183">
            <v>1.4358387011825292E-3</v>
          </cell>
          <cell r="AU183">
            <v>5.3763440860215058E-3</v>
          </cell>
          <cell r="AW183">
            <v>1.476763488920247E-3</v>
          </cell>
          <cell r="AY183">
            <v>5.3763440860215058E-3</v>
          </cell>
          <cell r="BA183">
            <v>1.5072439685654227E-3</v>
          </cell>
        </row>
        <row r="184">
          <cell r="A184">
            <v>860</v>
          </cell>
          <cell r="C184" t="str">
            <v>developing</v>
          </cell>
          <cell r="D184">
            <v>5.7471264367816091E-3</v>
          </cell>
          <cell r="F184">
            <v>1.7188606076170164E-3</v>
          </cell>
          <cell r="I184">
            <v>1.7168658017238615E-3</v>
          </cell>
          <cell r="J184">
            <v>5.6179775280898875E-3</v>
          </cell>
          <cell r="L184">
            <v>1.7147122980596676E-3</v>
          </cell>
          <cell r="M184">
            <v>5.4945054945054949E-3</v>
          </cell>
          <cell r="O184">
            <v>1.7100858983239251E-3</v>
          </cell>
          <cell r="P184">
            <v>5.434782608695652E-3</v>
          </cell>
          <cell r="R184">
            <v>1.7311351273987085E-3</v>
          </cell>
          <cell r="S184">
            <v>5.434782608695652E-3</v>
          </cell>
          <cell r="U184">
            <v>1.7311351273987085E-3</v>
          </cell>
          <cell r="V184">
            <v>5.434782608695652E-3</v>
          </cell>
          <cell r="X184">
            <v>1.7272225062281957E-3</v>
          </cell>
          <cell r="Y184">
            <v>5.434782608695652E-3</v>
          </cell>
          <cell r="AA184">
            <v>1.7272225062281957E-3</v>
          </cell>
          <cell r="AB184">
            <v>5.4644808743169399E-3</v>
          </cell>
          <cell r="AD184">
            <v>1.7165062507117021E-3</v>
          </cell>
          <cell r="AE184">
            <v>5.434782608695652E-3</v>
          </cell>
          <cell r="AG184">
            <v>1.7278329354491863E-3</v>
          </cell>
          <cell r="AI184">
            <v>5.4054054054054057E-3</v>
          </cell>
          <cell r="AK184">
            <v>1.6458442432857037E-3</v>
          </cell>
          <cell r="AM184">
            <v>5.3763440860215058E-3</v>
          </cell>
          <cell r="AO184">
            <v>1.5807856097569662E-3</v>
          </cell>
          <cell r="AQ184">
            <v>5.3763440860215058E-3</v>
          </cell>
          <cell r="AS184">
            <v>1.7998353070019604E-3</v>
          </cell>
          <cell r="AU184">
            <v>5.3763440860215058E-3</v>
          </cell>
          <cell r="AW184">
            <v>1.8894160971694594E-3</v>
          </cell>
          <cell r="AY184">
            <v>5.3763440860215058E-3</v>
          </cell>
          <cell r="BA184">
            <v>1.9628711451568702E-3</v>
          </cell>
        </row>
        <row r="185">
          <cell r="A185">
            <v>548</v>
          </cell>
          <cell r="C185" t="str">
            <v>developing</v>
          </cell>
          <cell r="D185">
            <v>5.7471264367816091E-3</v>
          </cell>
          <cell r="F185">
            <v>1.271531616112515E-4</v>
          </cell>
          <cell r="I185">
            <v>1.2700559532519471E-4</v>
          </cell>
          <cell r="J185">
            <v>5.6179775280898875E-3</v>
          </cell>
          <cell r="L185">
            <v>1.2684628933014761E-4</v>
          </cell>
          <cell r="M185">
            <v>5.4945054945054949E-3</v>
          </cell>
          <cell r="O185">
            <v>1.2650405020344339E-4</v>
          </cell>
          <cell r="P185">
            <v>5.434782608695652E-3</v>
          </cell>
          <cell r="R185">
            <v>3.2276651107476453E-4</v>
          </cell>
          <cell r="S185">
            <v>5.434782608695652E-3</v>
          </cell>
          <cell r="U185">
            <v>3.2276651107476453E-4</v>
          </cell>
          <cell r="V185">
            <v>5.434782608695652E-3</v>
          </cell>
          <cell r="X185">
            <v>3.2203701106960818E-4</v>
          </cell>
          <cell r="Y185">
            <v>5.434782608695652E-3</v>
          </cell>
          <cell r="AA185">
            <v>3.2203701106960818E-4</v>
          </cell>
          <cell r="AB185">
            <v>5.4644808743169399E-3</v>
          </cell>
          <cell r="AD185">
            <v>3.1854958151006417E-4</v>
          </cell>
          <cell r="AE185">
            <v>5.434782608695652E-3</v>
          </cell>
          <cell r="AG185">
            <v>3.2067264495089947E-4</v>
          </cell>
          <cell r="AI185">
            <v>5.4054054054054057E-3</v>
          </cell>
          <cell r="AK185">
            <v>3.19519036600671E-4</v>
          </cell>
          <cell r="AM185">
            <v>5.3763440860215058E-3</v>
          </cell>
          <cell r="AO185">
            <v>3.1658270638521696E-4</v>
          </cell>
          <cell r="AQ185">
            <v>5.3763440860215058E-3</v>
          </cell>
          <cell r="AS185">
            <v>3.1588451426015643E-4</v>
          </cell>
          <cell r="AU185">
            <v>5.3763440860215058E-3</v>
          </cell>
          <cell r="AW185">
            <v>3.1543824317128066E-4</v>
          </cell>
          <cell r="AY185">
            <v>5.3763440860215058E-3</v>
          </cell>
          <cell r="BA185">
            <v>3.5767244772659664E-4</v>
          </cell>
        </row>
        <row r="186">
          <cell r="A186">
            <v>862</v>
          </cell>
          <cell r="C186" t="str">
            <v>developing</v>
          </cell>
          <cell r="D186">
            <v>5.7471264367816091E-3</v>
          </cell>
          <cell r="F186">
            <v>1.1605540042406621E-2</v>
          </cell>
          <cell r="I186">
            <v>1.159207135299269E-2</v>
          </cell>
          <cell r="J186">
            <v>5.6179775280898875E-3</v>
          </cell>
          <cell r="L186">
            <v>1.1577531155320162E-2</v>
          </cell>
          <cell r="M186">
            <v>5.4945054945054949E-3</v>
          </cell>
          <cell r="O186">
            <v>1.1546294260863794E-2</v>
          </cell>
          <cell r="P186">
            <v>5.434782608695652E-3</v>
          </cell>
          <cell r="R186">
            <v>1.0479029767556469E-2</v>
          </cell>
          <cell r="S186">
            <v>5.434782608695652E-3</v>
          </cell>
          <cell r="U186">
            <v>1.0479029767556469E-2</v>
          </cell>
          <cell r="V186">
            <v>5.434782608695652E-3</v>
          </cell>
          <cell r="X186">
            <v>1.0455345611960491E-2</v>
          </cell>
          <cell r="Y186">
            <v>5.434782608695652E-3</v>
          </cell>
          <cell r="AA186">
            <v>1.0455345611960491E-2</v>
          </cell>
          <cell r="AB186">
            <v>5.4644808743169399E-3</v>
          </cell>
          <cell r="AD186">
            <v>1.0399728463942933E-2</v>
          </cell>
          <cell r="AE186">
            <v>5.434782608695652E-3</v>
          </cell>
          <cell r="AG186">
            <v>1.0468120189306105E-2</v>
          </cell>
          <cell r="AI186">
            <v>5.4054054054054057E-3</v>
          </cell>
          <cell r="AK186">
            <v>9.884040969511787E-3</v>
          </cell>
          <cell r="AM186">
            <v>5.3763440860215058E-3</v>
          </cell>
          <cell r="AO186">
            <v>9.433122402686428E-3</v>
          </cell>
          <cell r="AQ186">
            <v>5.3763440860215058E-3</v>
          </cell>
          <cell r="AS186">
            <v>9.0909280910242314E-3</v>
          </cell>
          <cell r="AU186">
            <v>5.3763440860215058E-3</v>
          </cell>
          <cell r="AW186">
            <v>8.8543575871378316E-3</v>
          </cell>
          <cell r="AY186">
            <v>5.3763440860215058E-3</v>
          </cell>
          <cell r="BA186">
            <v>8.5732811128412505E-3</v>
          </cell>
        </row>
        <row r="187">
          <cell r="A187">
            <v>704</v>
          </cell>
          <cell r="C187" t="str">
            <v>developing</v>
          </cell>
          <cell r="D187">
            <v>5.7471264367816091E-3</v>
          </cell>
          <cell r="F187">
            <v>2.9015934584075757E-4</v>
          </cell>
          <cell r="I187">
            <v>2.8982260441421482E-4</v>
          </cell>
          <cell r="J187">
            <v>5.6179775280898875E-3</v>
          </cell>
          <cell r="L187">
            <v>2.8945907335666476E-4</v>
          </cell>
          <cell r="M187">
            <v>5.4945054945054949E-3</v>
          </cell>
          <cell r="O187">
            <v>2.8867809489048068E-4</v>
          </cell>
          <cell r="P187">
            <v>5.434782608695652E-3</v>
          </cell>
          <cell r="R187">
            <v>4.6699703202360217E-4</v>
          </cell>
          <cell r="S187">
            <v>5.434782608695652E-3</v>
          </cell>
          <cell r="U187">
            <v>4.6699703202360217E-4</v>
          </cell>
          <cell r="V187">
            <v>5.434782608695652E-3</v>
          </cell>
          <cell r="X187">
            <v>4.659415497304274E-4</v>
          </cell>
          <cell r="Y187">
            <v>5.434782608695652E-3</v>
          </cell>
          <cell r="AA187">
            <v>4.659415497304274E-4</v>
          </cell>
          <cell r="AB187">
            <v>5.4644808743169399E-3</v>
          </cell>
          <cell r="AD187">
            <v>4.6171381871746079E-4</v>
          </cell>
          <cell r="AE187">
            <v>5.434782608695652E-3</v>
          </cell>
          <cell r="AG187">
            <v>4.6481582059810811E-4</v>
          </cell>
          <cell r="AI187">
            <v>5.4054054054054057E-3</v>
          </cell>
          <cell r="AK187">
            <v>4.5538182957702934E-4</v>
          </cell>
          <cell r="AM187">
            <v>5.3763440860215058E-3</v>
          </cell>
          <cell r="AO187">
            <v>4.4608196982015759E-4</v>
          </cell>
          <cell r="AQ187">
            <v>5.3763440860215058E-3</v>
          </cell>
          <cell r="AS187">
            <v>4.4053286962918994E-4</v>
          </cell>
          <cell r="AU187">
            <v>5.3763440860215058E-3</v>
          </cell>
          <cell r="AW187">
            <v>4.3673248445261643E-4</v>
          </cell>
          <cell r="AY187">
            <v>5.3763440860215058E-3</v>
          </cell>
          <cell r="BA187">
            <v>6.7812996633425792E-4</v>
          </cell>
        </row>
        <row r="188">
          <cell r="A188">
            <v>887</v>
          </cell>
          <cell r="C188" t="str">
            <v>developing</v>
          </cell>
          <cell r="D188">
            <v>5.7471264367816091E-3</v>
          </cell>
          <cell r="F188">
            <v>4.02304265425763E-4</v>
          </cell>
          <cell r="I188">
            <v>4.0183737537315703E-4</v>
          </cell>
          <cell r="J188">
            <v>5.6179775280898875E-3</v>
          </cell>
          <cell r="L188">
            <v>4.0133334165112279E-4</v>
          </cell>
          <cell r="M188">
            <v>5.4945054945054949E-3</v>
          </cell>
          <cell r="O188">
            <v>4.002505194961406E-4</v>
          </cell>
          <cell r="P188">
            <v>5.434782608695652E-3</v>
          </cell>
          <cell r="R188">
            <v>5.6622467942830121E-4</v>
          </cell>
          <cell r="S188">
            <v>5.434782608695652E-3</v>
          </cell>
          <cell r="U188">
            <v>5.6622467942830121E-4</v>
          </cell>
          <cell r="V188">
            <v>5.434782608695652E-3</v>
          </cell>
          <cell r="X188">
            <v>5.6494492799068414E-4</v>
          </cell>
          <cell r="Y188">
            <v>5.434782608695652E-3</v>
          </cell>
          <cell r="AA188">
            <v>5.6494492799068414E-4</v>
          </cell>
          <cell r="AB188">
            <v>5.4644808743169399E-3</v>
          </cell>
          <cell r="AD188">
            <v>5.6020788472459563E-4</v>
          </cell>
          <cell r="AE188">
            <v>5.434782608695652E-3</v>
          </cell>
          <cell r="AG188">
            <v>5.6395654938832444E-4</v>
          </cell>
          <cell r="AI188">
            <v>5.4054054054054057E-3</v>
          </cell>
          <cell r="AK188">
            <v>5.4882736559128521E-4</v>
          </cell>
          <cell r="AM188">
            <v>5.3763440860215058E-3</v>
          </cell>
          <cell r="AO188">
            <v>5.3515071204184213E-4</v>
          </cell>
          <cell r="AQ188">
            <v>5.3763440860215058E-3</v>
          </cell>
          <cell r="AS188">
            <v>5.2626518916704633E-4</v>
          </cell>
          <cell r="AU188">
            <v>5.3763440860215058E-3</v>
          </cell>
          <cell r="AW188">
            <v>5.2015786636677459E-4</v>
          </cell>
          <cell r="AY188">
            <v>5.3763440860215058E-3</v>
          </cell>
          <cell r="BA188">
            <v>5.1286578321729434E-4</v>
          </cell>
        </row>
        <row r="189">
          <cell r="A189">
            <v>890</v>
          </cell>
          <cell r="C189" t="str">
            <v>developing</v>
          </cell>
          <cell r="I189">
            <v>8.5489340066434341E-4</v>
          </cell>
          <cell r="AS189">
            <v>0</v>
          </cell>
          <cell r="AU189">
            <v>0</v>
          </cell>
          <cell r="AW189">
            <v>0</v>
          </cell>
          <cell r="AY189">
            <v>0</v>
          </cell>
          <cell r="BA189">
            <v>0</v>
          </cell>
        </row>
        <row r="190">
          <cell r="A190">
            <v>894</v>
          </cell>
          <cell r="C190" t="str">
            <v>developing</v>
          </cell>
          <cell r="D190">
            <v>5.7471264367816091E-3</v>
          </cell>
          <cell r="F190">
            <v>6.4035165978649946E-4</v>
          </cell>
          <cell r="I190">
            <v>6.3960850629343952E-4</v>
          </cell>
          <cell r="J190">
            <v>5.6179775280898875E-3</v>
          </cell>
          <cell r="L190">
            <v>6.3880623085608773E-4</v>
          </cell>
          <cell r="M190">
            <v>5.4945054945054949E-3</v>
          </cell>
          <cell r="O190">
            <v>6.3708269217209533E-4</v>
          </cell>
          <cell r="P190">
            <v>5.434782608695652E-3</v>
          </cell>
          <cell r="R190">
            <v>7.7685288265537606E-4</v>
          </cell>
          <cell r="S190">
            <v>5.434782608695652E-3</v>
          </cell>
          <cell r="U190">
            <v>7.7685288265537606E-4</v>
          </cell>
          <cell r="V190">
            <v>5.434782608695652E-3</v>
          </cell>
          <cell r="X190">
            <v>7.7509708035725133E-4</v>
          </cell>
          <cell r="Y190">
            <v>5.434782608695652E-3</v>
          </cell>
          <cell r="AA190">
            <v>7.7509708035725133E-4</v>
          </cell>
          <cell r="AB190">
            <v>5.4644808743169399E-3</v>
          </cell>
          <cell r="AD190">
            <v>7.6927893189959176E-4</v>
          </cell>
          <cell r="AE190">
            <v>5.434782608695652E-3</v>
          </cell>
          <cell r="AG190">
            <v>7.7437078265200627E-4</v>
          </cell>
          <cell r="AI190">
            <v>5.4054054054054057E-3</v>
          </cell>
          <cell r="AK190">
            <v>7.4715423944309196E-4</v>
          </cell>
          <cell r="AM190">
            <v>5.3763440860215058E-3</v>
          </cell>
          <cell r="AO190">
            <v>8.1317025748466228E-4</v>
          </cell>
          <cell r="AQ190">
            <v>5.3763440860215058E-3</v>
          </cell>
          <cell r="AS190">
            <v>9.6520964917047396E-4</v>
          </cell>
          <cell r="AU190">
            <v>5.3763440860215058E-3</v>
          </cell>
          <cell r="AW190">
            <v>9.4729094071127726E-4</v>
          </cell>
          <cell r="AY190">
            <v>5.3763440860215058E-3</v>
          </cell>
          <cell r="BA190">
            <v>9.8682504962842896E-4</v>
          </cell>
        </row>
        <row r="191">
          <cell r="A191">
            <v>716</v>
          </cell>
          <cell r="C191" t="str">
            <v>developing</v>
          </cell>
          <cell r="D191">
            <v>5.7471264367816091E-3</v>
          </cell>
          <cell r="F191">
            <v>9.8804260006120034E-4</v>
          </cell>
          <cell r="I191">
            <v>9.8689593744495565E-4</v>
          </cell>
          <cell r="J191">
            <v>5.6179775280898875E-3</v>
          </cell>
          <cell r="L191">
            <v>9.8565805151622915E-4</v>
          </cell>
          <cell r="M191">
            <v>5.4945054945054949E-3</v>
          </cell>
          <cell r="O191">
            <v>9.8299868518741257E-4</v>
          </cell>
          <cell r="P191">
            <v>5.434782608695652E-3</v>
          </cell>
          <cell r="R191">
            <v>1.4884147110704857E-3</v>
          </cell>
          <cell r="S191">
            <v>5.434782608695652E-3</v>
          </cell>
          <cell r="U191">
            <v>1.4884147110704857E-3</v>
          </cell>
          <cell r="V191">
            <v>5.434782608695652E-3</v>
          </cell>
          <cell r="X191">
            <v>1.4850506739038504E-3</v>
          </cell>
          <cell r="Y191">
            <v>5.434782608695652E-3</v>
          </cell>
          <cell r="AA191">
            <v>1.4850506739038504E-3</v>
          </cell>
          <cell r="AB191">
            <v>5.4644808743169399E-3</v>
          </cell>
          <cell r="AD191">
            <v>1.4755802453856994E-3</v>
          </cell>
          <cell r="AE191">
            <v>5.434782608695652E-3</v>
          </cell>
          <cell r="AG191">
            <v>1.4853224350393787E-3</v>
          </cell>
          <cell r="AI191">
            <v>5.4054054054054057E-3</v>
          </cell>
          <cell r="AK191">
            <v>1.4172648897101201E-3</v>
          </cell>
          <cell r="AM191">
            <v>5.3763440860215058E-3</v>
          </cell>
          <cell r="AO191">
            <v>1.3629124358290328E-3</v>
          </cell>
          <cell r="AQ191">
            <v>5.3763440860215058E-3</v>
          </cell>
          <cell r="AS191">
            <v>1.323019817500094E-3</v>
          </cell>
          <cell r="AU191">
            <v>5.3763440860215058E-3</v>
          </cell>
          <cell r="AW191">
            <v>1.2954729344632002E-3</v>
          </cell>
          <cell r="AY191">
            <v>5.3763440860215058E-3</v>
          </cell>
          <cell r="BA191">
            <v>1.2627111996401561E-3</v>
          </cell>
        </row>
        <row r="192">
          <cell r="J192">
            <v>0</v>
          </cell>
          <cell r="M192">
            <v>0</v>
          </cell>
          <cell r="P192">
            <v>0</v>
          </cell>
        </row>
      </sheetData>
      <sheetData sheetId="9">
        <row r="5">
          <cell r="A5">
            <v>4</v>
          </cell>
          <cell r="C5" t="str">
            <v>developing</v>
          </cell>
          <cell r="D5">
            <v>5.4945054945054949E-3</v>
          </cell>
          <cell r="F5">
            <v>3.4171296359576474E-4</v>
          </cell>
          <cell r="G5">
            <v>5.434782608695652E-3</v>
          </cell>
          <cell r="I5">
            <v>3.3978702149492696E-4</v>
          </cell>
          <cell r="J5">
            <v>5.3475935828877002E-3</v>
          </cell>
          <cell r="L5">
            <v>3.392389697990965E-4</v>
          </cell>
          <cell r="M5">
            <v>5.3191489361702126E-3</v>
          </cell>
          <cell r="O5">
            <v>4.3039576580701684E-4</v>
          </cell>
          <cell r="P5">
            <v>5.3191489361702126E-3</v>
          </cell>
          <cell r="R5">
            <v>5.1300477938629905E-4</v>
          </cell>
          <cell r="S5">
            <v>5.2910052910052907E-3</v>
          </cell>
          <cell r="U5">
            <v>5.0798175332931409E-4</v>
          </cell>
          <cell r="V5">
            <v>5.2910052910052907E-3</v>
          </cell>
          <cell r="W5">
            <v>1214</v>
          </cell>
          <cell r="X5">
            <v>5.0348875403537522E-4</v>
          </cell>
          <cell r="Y5">
            <v>5.2910052910052907E-3</v>
          </cell>
          <cell r="Z5">
            <v>1228</v>
          </cell>
          <cell r="AA5">
            <v>4.9977270109644761E-4</v>
          </cell>
          <cell r="AB5">
            <v>5.2910052910052907E-3</v>
          </cell>
          <cell r="AC5">
            <v>1248</v>
          </cell>
          <cell r="AD5">
            <v>4.9374393205323889E-4</v>
          </cell>
          <cell r="AF5">
            <v>5.2910052910052907E-3</v>
          </cell>
          <cell r="AG5">
            <v>1274</v>
          </cell>
          <cell r="AH5">
            <v>4.8733521356490299E-4</v>
          </cell>
          <cell r="AJ5">
            <v>5.2910052910052907E-3</v>
          </cell>
          <cell r="AK5">
            <v>1298</v>
          </cell>
          <cell r="AL5">
            <v>4.8151258758483969E-4</v>
          </cell>
          <cell r="AN5">
            <v>5.2910052910052907E-3</v>
          </cell>
          <cell r="AP5">
            <v>4.7499228361592088E-4</v>
          </cell>
          <cell r="AR5">
            <v>5.2910052910052907E-3</v>
          </cell>
          <cell r="AT5">
            <v>4.7261648107910448E-4</v>
          </cell>
          <cell r="AV5">
            <v>5.2910052910052907E-3</v>
          </cell>
          <cell r="AX5">
            <v>4.6994365208272545E-4</v>
          </cell>
        </row>
        <row r="6">
          <cell r="A6">
            <v>8</v>
          </cell>
          <cell r="C6" t="str">
            <v>developed</v>
          </cell>
          <cell r="D6">
            <v>5.4945054945054949E-3</v>
          </cell>
          <cell r="F6">
            <v>6.7100000124259256E-4</v>
          </cell>
          <cell r="G6">
            <v>5.434782608695652E-3</v>
          </cell>
          <cell r="I6">
            <v>6.6721815129912939E-4</v>
          </cell>
          <cell r="J6">
            <v>5.3475935828877002E-3</v>
          </cell>
          <cell r="L6">
            <v>6.6614197706004407E-4</v>
          </cell>
          <cell r="M6">
            <v>5.3191489361702126E-3</v>
          </cell>
          <cell r="O6">
            <v>6.6925414892504719E-4</v>
          </cell>
          <cell r="P6">
            <v>5.3191489361702126E-3</v>
          </cell>
          <cell r="R6">
            <v>6.5326937729445181E-4</v>
          </cell>
          <cell r="S6">
            <v>5.2910052910052907E-3</v>
          </cell>
          <cell r="U6">
            <v>6.9058403496812513E-4</v>
          </cell>
          <cell r="V6">
            <v>5.2910052910052907E-3</v>
          </cell>
          <cell r="W6">
            <v>1895</v>
          </cell>
          <cell r="X6">
            <v>7.8592354933858005E-4</v>
          </cell>
          <cell r="Y6">
            <v>5.2910052910052907E-3</v>
          </cell>
          <cell r="Z6">
            <v>1909</v>
          </cell>
          <cell r="AA6">
            <v>7.7692678045042222E-4</v>
          </cell>
          <cell r="AB6">
            <v>5.2910052910052907E-3</v>
          </cell>
          <cell r="AC6">
            <v>1929</v>
          </cell>
          <cell r="AD6">
            <v>7.6316670266882841E-4</v>
          </cell>
          <cell r="AF6">
            <v>5.2910052910052907E-3</v>
          </cell>
          <cell r="AG6">
            <v>1955</v>
          </cell>
          <cell r="AH6">
            <v>7.4783386382997277E-4</v>
          </cell>
          <cell r="AJ6">
            <v>5.2910052910052907E-3</v>
          </cell>
          <cell r="AK6">
            <v>1979</v>
          </cell>
          <cell r="AL6">
            <v>7.3413976181078413E-4</v>
          </cell>
          <cell r="AN6">
            <v>5.2910052910052907E-3</v>
          </cell>
          <cell r="AP6">
            <v>7.191203931573866E-4</v>
          </cell>
          <cell r="AR6">
            <v>5.2910052910052907E-3</v>
          </cell>
          <cell r="AT6">
            <v>7.7228144929132234E-4</v>
          </cell>
          <cell r="AV6">
            <v>5.2910052910052907E-3</v>
          </cell>
          <cell r="AX6">
            <v>7.6592448340188999E-4</v>
          </cell>
        </row>
        <row r="7">
          <cell r="A7">
            <v>12</v>
          </cell>
          <cell r="C7" t="str">
            <v>developing</v>
          </cell>
          <cell r="D7">
            <v>5.4945054945054949E-3</v>
          </cell>
          <cell r="F7">
            <v>5.9035574183399211E-3</v>
          </cell>
          <cell r="G7">
            <v>5.434782608695652E-3</v>
          </cell>
          <cell r="I7">
            <v>5.8702841422632653E-3</v>
          </cell>
          <cell r="J7">
            <v>5.3475935828877002E-3</v>
          </cell>
          <cell r="L7">
            <v>5.8608158018745729E-3</v>
          </cell>
          <cell r="M7">
            <v>5.3191489361702126E-3</v>
          </cell>
          <cell r="O7">
            <v>5.3278939721157622E-3</v>
          </cell>
          <cell r="P7">
            <v>5.3191489361702126E-3</v>
          </cell>
          <cell r="R7">
            <v>5.3694500242432641E-3</v>
          </cell>
          <cell r="S7">
            <v>5.2910052910052907E-3</v>
          </cell>
          <cell r="U7">
            <v>5.2607251301835644E-3</v>
          </cell>
          <cell r="V7">
            <v>5.2910052910052907E-3</v>
          </cell>
          <cell r="W7">
            <v>12432</v>
          </cell>
          <cell r="X7">
            <v>5.1559902719668744E-3</v>
          </cell>
          <cell r="Y7">
            <v>5.2910052910052907E-3</v>
          </cell>
          <cell r="Z7">
            <v>12446</v>
          </cell>
          <cell r="AA7">
            <v>5.0652858614384259E-3</v>
          </cell>
          <cell r="AB7">
            <v>5.2910052910052907E-3</v>
          </cell>
          <cell r="AC7">
            <v>12957</v>
          </cell>
          <cell r="AD7">
            <v>5.1261539484085067E-3</v>
          </cell>
          <cell r="AF7">
            <v>5.2910052910052907E-3</v>
          </cell>
          <cell r="AG7">
            <v>13474</v>
          </cell>
          <cell r="AH7">
            <v>5.1541245428363448E-3</v>
          </cell>
          <cell r="AJ7">
            <v>5.2910052910052907E-3</v>
          </cell>
          <cell r="AK7">
            <v>13989</v>
          </cell>
          <cell r="AL7">
            <v>5.1894295745179677E-3</v>
          </cell>
          <cell r="AN7">
            <v>5.2910052910052907E-3</v>
          </cell>
          <cell r="AP7">
            <v>5.2008966420375698E-3</v>
          </cell>
          <cell r="AR7">
            <v>5.2910052910052907E-3</v>
          </cell>
          <cell r="AT7">
            <v>5.1257181017406684E-3</v>
          </cell>
          <cell r="AV7">
            <v>5.2910052910052907E-3</v>
          </cell>
          <cell r="AX7">
            <v>5.0658391753813673E-3</v>
          </cell>
        </row>
        <row r="8">
          <cell r="A8">
            <v>24</v>
          </cell>
          <cell r="C8" t="str">
            <v>developing</v>
          </cell>
          <cell r="D8">
            <v>5.4945054945054949E-3</v>
          </cell>
          <cell r="F8">
            <v>1.8179129663294684E-3</v>
          </cell>
          <cell r="G8">
            <v>5.434782608695652E-3</v>
          </cell>
          <cell r="I8">
            <v>1.8076669543530116E-3</v>
          </cell>
          <cell r="J8">
            <v>5.3475935828877002E-3</v>
          </cell>
          <cell r="L8">
            <v>1.8047513193311935E-3</v>
          </cell>
          <cell r="M8">
            <v>5.3191489361702126E-3</v>
          </cell>
          <cell r="O8">
            <v>1.5012024040870922E-3</v>
          </cell>
          <cell r="P8">
            <v>5.3191489361702126E-3</v>
          </cell>
          <cell r="R8">
            <v>1.5606601094410196E-3</v>
          </cell>
          <cell r="S8">
            <v>5.2910052910052907E-3</v>
          </cell>
          <cell r="U8">
            <v>1.6654514364783434E-3</v>
          </cell>
          <cell r="V8">
            <v>5.2910052910052907E-3</v>
          </cell>
          <cell r="W8">
            <v>4416</v>
          </cell>
          <cell r="X8">
            <v>1.8314714479573454E-3</v>
          </cell>
          <cell r="Y8">
            <v>5.2910052910052907E-3</v>
          </cell>
          <cell r="Z8">
            <v>4430</v>
          </cell>
          <cell r="AA8">
            <v>1.8029259493951651E-3</v>
          </cell>
          <cell r="AB8">
            <v>5.2910052910052907E-3</v>
          </cell>
          <cell r="AC8">
            <v>4810</v>
          </cell>
          <cell r="AD8">
            <v>1.9029714047885248E-3</v>
          </cell>
          <cell r="AF8">
            <v>5.2910052910052907E-3</v>
          </cell>
          <cell r="AG8">
            <v>4836</v>
          </cell>
          <cell r="AH8">
            <v>1.8498846882259582E-3</v>
          </cell>
          <cell r="AJ8">
            <v>5.2910052910052907E-3</v>
          </cell>
          <cell r="AK8">
            <v>4860</v>
          </cell>
          <cell r="AL8">
            <v>1.8028899658415415E-3</v>
          </cell>
          <cell r="AN8">
            <v>5.2910052910052907E-3</v>
          </cell>
          <cell r="AP8">
            <v>1.7519149358724568E-3</v>
          </cell>
          <cell r="AR8">
            <v>5.2910052910052907E-3</v>
          </cell>
          <cell r="AT8">
            <v>1.7298680909400232E-3</v>
          </cell>
          <cell r="AV8">
            <v>5.2910052910052907E-3</v>
          </cell>
          <cell r="AX8">
            <v>1.7117383766514702E-3</v>
          </cell>
        </row>
        <row r="9">
          <cell r="A9">
            <v>28</v>
          </cell>
          <cell r="C9" t="str">
            <v>developing</v>
          </cell>
          <cell r="D9">
            <v>5.4945054945054949E-3</v>
          </cell>
          <cell r="F9">
            <v>4.7839814903407067E-4</v>
          </cell>
          <cell r="G9">
            <v>5.434782608695652E-3</v>
          </cell>
          <cell r="I9">
            <v>4.7570183009289777E-4</v>
          </cell>
          <cell r="J9">
            <v>5.3475935828877002E-3</v>
          </cell>
          <cell r="L9">
            <v>4.7493455771873512E-4</v>
          </cell>
          <cell r="M9">
            <v>5.3191489361702126E-3</v>
          </cell>
          <cell r="O9">
            <v>5.2954452861072752E-4</v>
          </cell>
          <cell r="P9">
            <v>5.3191489361702126E-3</v>
          </cell>
          <cell r="R9">
            <v>5.1906559534529333E-4</v>
          </cell>
          <cell r="S9">
            <v>5.2910052910052907E-3</v>
          </cell>
          <cell r="U9">
            <v>5.1391314994867225E-4</v>
          </cell>
          <cell r="V9">
            <v>5.2910052910052907E-3</v>
          </cell>
          <cell r="W9">
            <v>1367</v>
          </cell>
          <cell r="X9">
            <v>5.6694326751759302E-4</v>
          </cell>
          <cell r="Y9">
            <v>5.2910052910052907E-3</v>
          </cell>
          <cell r="Z9">
            <v>1381</v>
          </cell>
          <cell r="AA9">
            <v>5.6204079822002781E-4</v>
          </cell>
          <cell r="AB9">
            <v>5.2910052910052907E-3</v>
          </cell>
          <cell r="AC9">
            <v>1401</v>
          </cell>
          <cell r="AD9">
            <v>5.5427503910784274E-4</v>
          </cell>
          <cell r="AF9">
            <v>5.2910052910052907E-3</v>
          </cell>
          <cell r="AG9">
            <v>1427</v>
          </cell>
          <cell r="AH9">
            <v>5.45861342038553E-4</v>
          </cell>
          <cell r="AJ9">
            <v>5.2910052910052907E-3</v>
          </cell>
          <cell r="AK9">
            <v>1451</v>
          </cell>
          <cell r="AL9">
            <v>5.3827023465762892E-4</v>
          </cell>
          <cell r="AN9">
            <v>5.2910052910052907E-3</v>
          </cell>
          <cell r="AP9">
            <v>5.2984044919572159E-4</v>
          </cell>
          <cell r="AR9">
            <v>5.2910052910052907E-3</v>
          </cell>
          <cell r="AT9">
            <v>5.2661970856611191E-4</v>
          </cell>
          <cell r="AV9">
            <v>5.2910052910052907E-3</v>
          </cell>
          <cell r="AX9">
            <v>5.2328295383988936E-4</v>
          </cell>
        </row>
        <row r="10">
          <cell r="A10">
            <v>32</v>
          </cell>
          <cell r="C10" t="str">
            <v>developing</v>
          </cell>
          <cell r="D10">
            <v>5.4945054945054949E-3</v>
          </cell>
          <cell r="F10">
            <v>1.1283362057932152E-2</v>
          </cell>
          <cell r="G10">
            <v>5.434782608695652E-3</v>
          </cell>
          <cell r="I10">
            <v>1.121976744976249E-2</v>
          </cell>
          <cell r="J10">
            <v>5.3475935828877002E-3</v>
          </cell>
          <cell r="L10">
            <v>1.1201670782766166E-2</v>
          </cell>
          <cell r="M10">
            <v>5.3191489361702126E-3</v>
          </cell>
          <cell r="O10">
            <v>8.4884861245813226E-3</v>
          </cell>
          <cell r="P10">
            <v>5.3191489361702126E-3</v>
          </cell>
          <cell r="R10">
            <v>8.1643520121908991E-3</v>
          </cell>
          <cell r="S10">
            <v>5.2910052910052907E-3</v>
          </cell>
          <cell r="U10">
            <v>9.1157092615792509E-3</v>
          </cell>
          <cell r="V10">
            <v>5.2910052910052907E-3</v>
          </cell>
          <cell r="W10">
            <v>27095</v>
          </cell>
          <cell r="X10">
            <v>1.1237255181703865E-2</v>
          </cell>
          <cell r="Y10">
            <v>5.2910052910052907E-3</v>
          </cell>
          <cell r="Z10">
            <v>27109</v>
          </cell>
          <cell r="AA10">
            <v>1.1032848659628336E-2</v>
          </cell>
          <cell r="AB10">
            <v>5.2910052910052907E-3</v>
          </cell>
          <cell r="AC10">
            <v>27129</v>
          </cell>
          <cell r="AD10">
            <v>1.0732996099897691E-2</v>
          </cell>
          <cell r="AF10">
            <v>5.2910052910052907E-3</v>
          </cell>
          <cell r="AG10">
            <v>27155</v>
          </cell>
          <cell r="AH10">
            <v>1.0387431494784098E-2</v>
          </cell>
          <cell r="AJ10">
            <v>5.2910052910052907E-3</v>
          </cell>
          <cell r="AK10">
            <v>28015</v>
          </cell>
          <cell r="AL10">
            <v>1.03925848545372E-2</v>
          </cell>
          <cell r="AN10">
            <v>5.2910052910052907E-3</v>
          </cell>
          <cell r="AP10">
            <v>1.0352680874372966E-2</v>
          </cell>
          <cell r="AR10">
            <v>5.2910052910052907E-3</v>
          </cell>
          <cell r="AT10">
            <v>1.0198138900536644E-2</v>
          </cell>
          <cell r="AV10">
            <v>5.2910052910052907E-3</v>
          </cell>
          <cell r="AX10">
            <v>1.0367696045466002E-2</v>
          </cell>
        </row>
        <row r="11">
          <cell r="A11">
            <v>51</v>
          </cell>
          <cell r="C11" t="str">
            <v>developing</v>
          </cell>
          <cell r="D11">
            <v>5.4945054945054949E-3</v>
          </cell>
          <cell r="F11">
            <v>8.6298055715366767E-4</v>
          </cell>
          <cell r="G11">
            <v>5.434782608695652E-3</v>
          </cell>
          <cell r="I11">
            <v>8.5811667792082464E-4</v>
          </cell>
          <cell r="J11">
            <v>5.3475935828877002E-3</v>
          </cell>
          <cell r="L11">
            <v>8.5673259827444552E-4</v>
          </cell>
          <cell r="M11">
            <v>5.3191489361702126E-3</v>
          </cell>
          <cell r="O11">
            <v>8.0851309304480446E-4</v>
          </cell>
          <cell r="P11">
            <v>5.3191489361702126E-3</v>
          </cell>
          <cell r="R11">
            <v>7.8704024381796769E-4</v>
          </cell>
          <cell r="S11">
            <v>5.2910052910052907E-3</v>
          </cell>
          <cell r="U11">
            <v>9.9096690661990461E-4</v>
          </cell>
          <cell r="V11">
            <v>5.2910052910052907E-3</v>
          </cell>
          <cell r="W11">
            <v>2354</v>
          </cell>
          <cell r="X11">
            <v>9.7628708978523345E-4</v>
          </cell>
          <cell r="Y11">
            <v>5.2910052910052907E-3</v>
          </cell>
          <cell r="Z11">
            <v>2368</v>
          </cell>
          <cell r="AA11">
            <v>9.6373107182116274E-4</v>
          </cell>
          <cell r="AB11">
            <v>5.2910052910052907E-3</v>
          </cell>
          <cell r="AC11">
            <v>2388</v>
          </cell>
          <cell r="AD11">
            <v>9.4476002383263975E-4</v>
          </cell>
          <cell r="AF11">
            <v>5.2910052910052907E-3</v>
          </cell>
          <cell r="AG11">
            <v>2533</v>
          </cell>
          <cell r="AH11">
            <v>9.6893257139709515E-4</v>
          </cell>
          <cell r="AJ11">
            <v>5.2910052910052907E-3</v>
          </cell>
          <cell r="AK11">
            <v>2677</v>
          </cell>
          <cell r="AL11">
            <v>9.9307334126703842E-4</v>
          </cell>
          <cell r="AN11">
            <v>5.2910052910052907E-3</v>
          </cell>
          <cell r="AP11">
            <v>1.0127193971433785E-3</v>
          </cell>
          <cell r="AR11">
            <v>5.2910052910052907E-3</v>
          </cell>
          <cell r="AT11">
            <v>1.0020598878144717E-3</v>
          </cell>
          <cell r="AV11">
            <v>5.2910052910052907E-3</v>
          </cell>
          <cell r="AX11">
            <v>9.9287798303531296E-4</v>
          </cell>
        </row>
        <row r="12">
          <cell r="A12">
            <v>36</v>
          </cell>
          <cell r="C12" t="str">
            <v>developed</v>
          </cell>
          <cell r="D12">
            <v>5.4945054945054949E-3</v>
          </cell>
          <cell r="F12">
            <v>1.5354716695101326E-2</v>
          </cell>
          <cell r="G12">
            <v>5.434782608695652E-3</v>
          </cell>
          <cell r="I12">
            <v>1.5268175362228411E-2</v>
          </cell>
          <cell r="J12">
            <v>5.3475935828877002E-3</v>
          </cell>
          <cell r="L12">
            <v>1.5243548908390674E-2</v>
          </cell>
          <cell r="M12">
            <v>5.3191489361702126E-3</v>
          </cell>
          <cell r="O12">
            <v>1.3932654554894163E-2</v>
          </cell>
          <cell r="P12">
            <v>5.3191489361702126E-3</v>
          </cell>
          <cell r="R12">
            <v>1.3970613700907391E-2</v>
          </cell>
          <cell r="S12">
            <v>5.2910052910052907E-3</v>
          </cell>
          <cell r="U12">
            <v>1.3678224275426944E-2</v>
          </cell>
          <cell r="V12">
            <v>5.2910052910052907E-3</v>
          </cell>
          <cell r="W12">
            <v>32300</v>
          </cell>
          <cell r="X12">
            <v>1.339595284624598E-2</v>
          </cell>
          <cell r="Y12">
            <v>5.2910052910052907E-3</v>
          </cell>
          <cell r="Z12">
            <v>32314</v>
          </cell>
          <cell r="AA12">
            <v>1.3151184904910919E-2</v>
          </cell>
          <cell r="AB12">
            <v>5.2910052910052907E-3</v>
          </cell>
          <cell r="AC12">
            <v>32334</v>
          </cell>
          <cell r="AD12">
            <v>1.2792240624206272E-2</v>
          </cell>
          <cell r="AF12">
            <v>5.2910052910052907E-3</v>
          </cell>
          <cell r="AG12">
            <v>35344</v>
          </cell>
          <cell r="AH12">
            <v>1.3519918201128675E-2</v>
          </cell>
          <cell r="AJ12">
            <v>5.2910052910052907E-3</v>
          </cell>
          <cell r="AK12">
            <v>36860</v>
          </cell>
          <cell r="AL12">
            <v>1.3673770399366096E-2</v>
          </cell>
          <cell r="AN12">
            <v>5.2910052910052907E-3</v>
          </cell>
          <cell r="AP12">
            <v>1.3758644411455882E-2</v>
          </cell>
          <cell r="AR12">
            <v>5.2910052910052907E-3</v>
          </cell>
          <cell r="AT12">
            <v>1.4078606109635728E-2</v>
          </cell>
          <cell r="AV12">
            <v>5.2910052910052907E-3</v>
          </cell>
          <cell r="AX12">
            <v>1.3908658711789625E-2</v>
          </cell>
        </row>
        <row r="13">
          <cell r="A13">
            <v>40</v>
          </cell>
          <cell r="C13" t="str">
            <v>developed</v>
          </cell>
          <cell r="D13">
            <v>5.4945054945054949E-3</v>
          </cell>
          <cell r="F13">
            <v>7.0287250130161572E-3</v>
          </cell>
          <cell r="G13">
            <v>5.434782608695652E-3</v>
          </cell>
          <cell r="I13">
            <v>6.9891101348583794E-3</v>
          </cell>
          <cell r="J13">
            <v>5.3475935828877002E-3</v>
          </cell>
          <cell r="L13">
            <v>6.9778372097039614E-3</v>
          </cell>
          <cell r="M13">
            <v>5.3191489361702126E-3</v>
          </cell>
          <cell r="O13">
            <v>6.6019555741434451E-3</v>
          </cell>
          <cell r="P13">
            <v>5.3191489361702126E-3</v>
          </cell>
          <cell r="R13">
            <v>6.6192768580730071E-3</v>
          </cell>
          <cell r="S13">
            <v>5.2910052910052907E-3</v>
          </cell>
          <cell r="U13">
            <v>6.4838638473326297E-3</v>
          </cell>
          <cell r="V13">
            <v>5.2910052910052907E-3</v>
          </cell>
          <cell r="W13">
            <v>15319</v>
          </cell>
          <cell r="X13">
            <v>6.3533313204842783E-3</v>
          </cell>
          <cell r="Y13">
            <v>5.2910052910052907E-3</v>
          </cell>
          <cell r="Z13">
            <v>15333</v>
          </cell>
          <cell r="AA13">
            <v>6.2402400862474191E-3</v>
          </cell>
          <cell r="AB13">
            <v>5.2910052910052907E-3</v>
          </cell>
          <cell r="AC13">
            <v>18885</v>
          </cell>
          <cell r="AD13">
            <v>7.4714376256613917E-3</v>
          </cell>
          <cell r="AF13">
            <v>5.2910052910052907E-3</v>
          </cell>
          <cell r="AG13">
            <v>18911</v>
          </cell>
          <cell r="AH13">
            <v>7.2339059840862488E-3</v>
          </cell>
          <cell r="AJ13">
            <v>5.2910052910052907E-3</v>
          </cell>
          <cell r="AK13">
            <v>18935</v>
          </cell>
          <cell r="AL13">
            <v>7.0242225315246066E-3</v>
          </cell>
          <cell r="AN13">
            <v>5.2910052910052907E-3</v>
          </cell>
          <cell r="AP13">
            <v>6.7975876844717674E-3</v>
          </cell>
          <cell r="AR13">
            <v>5.2910052910052907E-3</v>
          </cell>
          <cell r="AT13">
            <v>6.6978120574735529E-3</v>
          </cell>
          <cell r="AV13">
            <v>5.2910052910052907E-3</v>
          </cell>
          <cell r="AX13">
            <v>6.6186055154232506E-3</v>
          </cell>
        </row>
        <row r="14">
          <cell r="A14">
            <v>31</v>
          </cell>
          <cell r="C14" t="str">
            <v>developing</v>
          </cell>
          <cell r="D14">
            <v>5.4945054945054949E-3</v>
          </cell>
          <cell r="F14">
            <v>1.1779777799592181E-3</v>
          </cell>
          <cell r="G14">
            <v>5.434782608695652E-3</v>
          </cell>
          <cell r="I14">
            <v>1.1713385322806938E-3</v>
          </cell>
          <cell r="J14">
            <v>5.3475935828877002E-3</v>
          </cell>
          <cell r="L14">
            <v>1.1694492486165218E-3</v>
          </cell>
          <cell r="M14">
            <v>5.3191489361702126E-3</v>
          </cell>
          <cell r="O14">
            <v>1.0370059236879013E-3</v>
          </cell>
          <cell r="P14">
            <v>5.3191489361702126E-3</v>
          </cell>
          <cell r="R14">
            <v>1.1039343353882387E-3</v>
          </cell>
          <cell r="S14">
            <v>5.2910052910052907E-3</v>
          </cell>
          <cell r="U14">
            <v>1.2981285172652365E-3</v>
          </cell>
          <cell r="V14">
            <v>5.2910052910052907E-3</v>
          </cell>
          <cell r="W14">
            <v>3079</v>
          </cell>
          <cell r="X14">
            <v>1.2769702419068538E-3</v>
          </cell>
          <cell r="Y14">
            <v>5.2910052910052907E-3</v>
          </cell>
          <cell r="Z14">
            <v>3093</v>
          </cell>
          <cell r="AA14">
            <v>1.2587923163610035E-3</v>
          </cell>
          <cell r="AB14">
            <v>5.2910052910052907E-3</v>
          </cell>
          <cell r="AC14">
            <v>3113</v>
          </cell>
          <cell r="AD14">
            <v>1.2315904330783113E-3</v>
          </cell>
          <cell r="AF14">
            <v>5.2910052910052907E-3</v>
          </cell>
          <cell r="AG14">
            <v>3265</v>
          </cell>
          <cell r="AH14">
            <v>1.2489399311533817E-3</v>
          </cell>
          <cell r="AJ14">
            <v>5.2910052910052907E-3</v>
          </cell>
          <cell r="AK14">
            <v>3415</v>
          </cell>
          <cell r="AL14">
            <v>1.2668455212651985E-3</v>
          </cell>
          <cell r="AN14">
            <v>5.2910052910052907E-3</v>
          </cell>
          <cell r="AP14">
            <v>1.2790735607106458E-3</v>
          </cell>
          <cell r="AR14">
            <v>5.2910052910052907E-3</v>
          </cell>
          <cell r="AT14">
            <v>1.3091370637209848E-3</v>
          </cell>
          <cell r="AV14">
            <v>5.2910052910052907E-3</v>
          </cell>
          <cell r="AX14">
            <v>1.2961798949878138E-3</v>
          </cell>
        </row>
        <row r="15">
          <cell r="A15">
            <v>44</v>
          </cell>
          <cell r="C15" t="str">
            <v>developing</v>
          </cell>
          <cell r="D15">
            <v>5.4945054945054949E-3</v>
          </cell>
          <cell r="F15">
            <v>8.2073240892728224E-4</v>
          </cell>
          <cell r="G15">
            <v>5.434782608695652E-3</v>
          </cell>
          <cell r="I15">
            <v>8.1610664617236099E-4</v>
          </cell>
          <cell r="J15">
            <v>5.3475935828877002E-3</v>
          </cell>
          <cell r="L15">
            <v>8.1479032564473906E-4</v>
          </cell>
          <cell r="M15">
            <v>5.3191489361702126E-3</v>
          </cell>
          <cell r="O15">
            <v>7.7786711181456662E-4</v>
          </cell>
          <cell r="P15">
            <v>5.3191489361702126E-3</v>
          </cell>
          <cell r="R15">
            <v>7.5760199487428137E-4</v>
          </cell>
          <cell r="S15">
            <v>5.2910052910052907E-3</v>
          </cell>
          <cell r="U15">
            <v>7.4735597403912432E-4</v>
          </cell>
          <cell r="V15">
            <v>5.2910052910052907E-3</v>
          </cell>
          <cell r="W15">
            <v>2065</v>
          </cell>
          <cell r="X15">
            <v>8.5642856431882204E-4</v>
          </cell>
          <cell r="Y15">
            <v>5.2910052910052907E-3</v>
          </cell>
          <cell r="Z15">
            <v>2079</v>
          </cell>
          <cell r="AA15">
            <v>8.46113555032178E-4</v>
          </cell>
          <cell r="AB15">
            <v>5.2910052910052907E-3</v>
          </cell>
          <cell r="AC15">
            <v>2099</v>
          </cell>
          <cell r="AD15">
            <v>8.3042348828505481E-4</v>
          </cell>
          <cell r="AF15">
            <v>5.2910052910052907E-3</v>
          </cell>
          <cell r="AG15">
            <v>2125</v>
          </cell>
          <cell r="AH15">
            <v>8.1286289546736174E-4</v>
          </cell>
          <cell r="AJ15">
            <v>5.2910052910052907E-3</v>
          </cell>
          <cell r="AK15">
            <v>2149</v>
          </cell>
          <cell r="AL15">
            <v>7.9720381411388331E-4</v>
          </cell>
          <cell r="AN15">
            <v>5.2910052910052907E-3</v>
          </cell>
          <cell r="AP15">
            <v>8.1411884988057083E-4</v>
          </cell>
          <cell r="AR15">
            <v>5.2910052910052907E-3</v>
          </cell>
          <cell r="AT15">
            <v>8.2451986542254527E-4</v>
          </cell>
          <cell r="AV15">
            <v>5.2910052910052907E-3</v>
          </cell>
          <cell r="AX15">
            <v>8.1752067072254529E-4</v>
          </cell>
        </row>
        <row r="16">
          <cell r="A16">
            <v>48</v>
          </cell>
          <cell r="C16" t="str">
            <v>developing</v>
          </cell>
          <cell r="D16">
            <v>5.4945054945054949E-3</v>
          </cell>
          <cell r="F16">
            <v>8.4061389044558124E-4</v>
          </cell>
          <cell r="G16">
            <v>5.434782608695652E-3</v>
          </cell>
          <cell r="I16">
            <v>8.3587607287752036E-4</v>
          </cell>
          <cell r="J16">
            <v>5.3475935828877002E-3</v>
          </cell>
          <cell r="L16">
            <v>8.3452786570577741E-4</v>
          </cell>
          <cell r="M16">
            <v>5.3191489361702126E-3</v>
          </cell>
          <cell r="O16">
            <v>7.9228875004056084E-4</v>
          </cell>
          <cell r="P16">
            <v>5.3191489361702126E-3</v>
          </cell>
          <cell r="R16">
            <v>7.7145528849483966E-4</v>
          </cell>
          <cell r="S16">
            <v>5.2910052910052907E-3</v>
          </cell>
          <cell r="U16">
            <v>7.6091345202622862E-4</v>
          </cell>
          <cell r="V16">
            <v>5.2910052910052907E-3</v>
          </cell>
          <cell r="W16">
            <v>2106</v>
          </cell>
          <cell r="X16">
            <v>8.7343271499052745E-4</v>
          </cell>
          <cell r="Y16">
            <v>5.2910052910052907E-3</v>
          </cell>
          <cell r="Z16">
            <v>2120</v>
          </cell>
          <cell r="AA16">
            <v>8.6279977713718959E-4</v>
          </cell>
          <cell r="AB16">
            <v>5.2910052910052907E-3</v>
          </cell>
          <cell r="AC16">
            <v>2202</v>
          </cell>
          <cell r="AD16">
            <v>8.7117318780547434E-4</v>
          </cell>
          <cell r="AF16">
            <v>5.2910052910052907E-3</v>
          </cell>
          <cell r="AG16">
            <v>2291</v>
          </cell>
          <cell r="AH16">
            <v>8.7636183224269444E-4</v>
          </cell>
          <cell r="AJ16">
            <v>5.2910052910052907E-3</v>
          </cell>
          <cell r="AK16">
            <v>2377</v>
          </cell>
          <cell r="AL16">
            <v>8.8178383720274574E-4</v>
          </cell>
          <cell r="AN16">
            <v>5.2910052910052907E-3</v>
          </cell>
          <cell r="AP16">
            <v>8.8438185938149191E-4</v>
          </cell>
          <cell r="AR16">
            <v>5.2910052910052907E-3</v>
          </cell>
          <cell r="AT16">
            <v>8.7569939474029738E-4</v>
          </cell>
          <cell r="AV16">
            <v>5.2910052910052907E-3</v>
          </cell>
          <cell r="AX16">
            <v>8.6807098938129551E-4</v>
          </cell>
        </row>
        <row r="17">
          <cell r="A17">
            <v>50</v>
          </cell>
          <cell r="C17" t="str">
            <v>developing</v>
          </cell>
          <cell r="D17">
            <v>5.4945054945054949E-3</v>
          </cell>
          <cell r="F17">
            <v>3.1710963021686967E-3</v>
          </cell>
          <cell r="G17">
            <v>5.434782608695652E-3</v>
          </cell>
          <cell r="I17">
            <v>3.1532235594729226E-3</v>
          </cell>
          <cell r="J17">
            <v>5.3475935828877002E-3</v>
          </cell>
          <cell r="L17">
            <v>3.1481376397356157E-3</v>
          </cell>
          <cell r="M17">
            <v>5.3191489361702126E-3</v>
          </cell>
          <cell r="O17">
            <v>3.2101665338674147E-3</v>
          </cell>
          <cell r="P17">
            <v>5.3191489361702126E-3</v>
          </cell>
          <cell r="R17">
            <v>3.0940465470665653E-3</v>
          </cell>
          <cell r="S17">
            <v>5.2910052910052907E-3</v>
          </cell>
          <cell r="U17">
            <v>3.0339093708016832E-3</v>
          </cell>
          <cell r="V17">
            <v>5.2910052910052907E-3</v>
          </cell>
          <cell r="W17">
            <v>7176</v>
          </cell>
          <cell r="X17">
            <v>2.976141102930686E-3</v>
          </cell>
          <cell r="Y17">
            <v>5.2910052910052907E-3</v>
          </cell>
          <cell r="Z17">
            <v>7190</v>
          </cell>
          <cell r="AA17">
            <v>2.9261935837813177E-3</v>
          </cell>
          <cell r="AB17">
            <v>5.2910052910052907E-3</v>
          </cell>
          <cell r="AC17">
            <v>7429</v>
          </cell>
          <cell r="AD17">
            <v>2.9391215314290959E-3</v>
          </cell>
          <cell r="AF17">
            <v>5.2910052910052907E-3</v>
          </cell>
          <cell r="AG17">
            <v>7675</v>
          </cell>
          <cell r="AH17">
            <v>2.9358695165703536E-3</v>
          </cell>
          <cell r="AJ17">
            <v>5.2910052910052907E-3</v>
          </cell>
          <cell r="AK17">
            <v>8173</v>
          </cell>
          <cell r="AL17">
            <v>3.0318970557248804E-3</v>
          </cell>
          <cell r="AN17">
            <v>5.2910052910052907E-3</v>
          </cell>
          <cell r="AP17">
            <v>3.1198927126863088E-3</v>
          </cell>
          <cell r="AR17">
            <v>5.2910052910052907E-3</v>
          </cell>
          <cell r="AT17">
            <v>3.0767721176747976E-3</v>
          </cell>
          <cell r="AV17">
            <v>5.2910052910052907E-3</v>
          </cell>
          <cell r="AX17">
            <v>3.0420833145948533E-3</v>
          </cell>
        </row>
        <row r="18">
          <cell r="A18">
            <v>52</v>
          </cell>
          <cell r="C18" t="str">
            <v>developing</v>
          </cell>
          <cell r="D18">
            <v>5.4945054945054949E-3</v>
          </cell>
          <cell r="F18">
            <v>7.4431296434132035E-4</v>
          </cell>
          <cell r="G18">
            <v>5.434782608695652E-3</v>
          </cell>
          <cell r="I18">
            <v>7.4011791227440455E-4</v>
          </cell>
          <cell r="J18">
            <v>5.3475935828877002E-3</v>
          </cell>
          <cell r="L18">
            <v>7.3892415603512293E-4</v>
          </cell>
          <cell r="M18">
            <v>5.3191489361702126E-3</v>
          </cell>
          <cell r="O18">
            <v>7.2243393988340101E-4</v>
          </cell>
          <cell r="P18">
            <v>5.3191489361702126E-3</v>
          </cell>
          <cell r="R18">
            <v>7.0435339752026043E-4</v>
          </cell>
          <cell r="S18">
            <v>5.2910052910052907E-3</v>
          </cell>
          <cell r="U18">
            <v>6.9524441802619225E-4</v>
          </cell>
          <cell r="V18">
            <v>5.2910052910052907E-3</v>
          </cell>
          <cell r="W18">
            <v>1656</v>
          </cell>
          <cell r="X18">
            <v>6.8680179298400454E-4</v>
          </cell>
          <cell r="Y18">
            <v>5.2910052910052907E-3</v>
          </cell>
          <cell r="Z18">
            <v>1670</v>
          </cell>
          <cell r="AA18">
            <v>6.7965831500901256E-4</v>
          </cell>
          <cell r="AB18">
            <v>5.2910052910052907E-3</v>
          </cell>
          <cell r="AC18">
            <v>1690</v>
          </cell>
          <cell r="AD18">
            <v>6.6861157465542768E-4</v>
          </cell>
          <cell r="AF18">
            <v>5.2910052910052907E-3</v>
          </cell>
          <cell r="AG18">
            <v>1716</v>
          </cell>
          <cell r="AH18">
            <v>6.5641069582211419E-4</v>
          </cell>
          <cell r="AJ18">
            <v>5.2910052910052907E-3</v>
          </cell>
          <cell r="AK18">
            <v>1740</v>
          </cell>
          <cell r="AL18">
            <v>6.4547912357289759E-4</v>
          </cell>
          <cell r="AN18">
            <v>5.2910052910052907E-3</v>
          </cell>
          <cell r="AP18">
            <v>6.3344253973534508E-4</v>
          </cell>
          <cell r="AR18">
            <v>5.2910052910052907E-3</v>
          </cell>
          <cell r="AT18">
            <v>6.2862580493045937E-4</v>
          </cell>
          <cell r="AV18">
            <v>5.2910052910052907E-3</v>
          </cell>
          <cell r="AX18">
            <v>6.240349682700879E-4</v>
          </cell>
        </row>
        <row r="19">
          <cell r="A19">
            <v>112</v>
          </cell>
          <cell r="C19" t="str">
            <v>developed</v>
          </cell>
          <cell r="D19">
            <v>5.4945054945054949E-3</v>
          </cell>
          <cell r="F19">
            <v>2.219891670777577E-3</v>
          </cell>
          <cell r="G19">
            <v>5.434782608695652E-3</v>
          </cell>
          <cell r="I19">
            <v>2.2073800505479531E-3</v>
          </cell>
          <cell r="J19">
            <v>5.3475935828877002E-3</v>
          </cell>
          <cell r="L19">
            <v>2.2038197074403126E-3</v>
          </cell>
          <cell r="M19">
            <v>5.3191489361702126E-3</v>
          </cell>
          <cell r="O19">
            <v>2.1235862287776581E-3</v>
          </cell>
          <cell r="P19">
            <v>5.3191489361702126E-3</v>
          </cell>
          <cell r="R19">
            <v>2.1169564313915632E-3</v>
          </cell>
          <cell r="S19">
            <v>5.2910052910052907E-3</v>
          </cell>
          <cell r="U19">
            <v>2.0776835015237334E-3</v>
          </cell>
          <cell r="V19">
            <v>5.2910052910052907E-3</v>
          </cell>
          <cell r="W19">
            <v>4919</v>
          </cell>
          <cell r="X19">
            <v>2.0400833452224143E-3</v>
          </cell>
          <cell r="Y19">
            <v>5.2910052910052907E-3</v>
          </cell>
          <cell r="Z19">
            <v>4933</v>
          </cell>
          <cell r="AA19">
            <v>2.0076374059517718E-3</v>
          </cell>
          <cell r="AB19">
            <v>5.2910052910052907E-3</v>
          </cell>
          <cell r="AC19">
            <v>5120</v>
          </cell>
          <cell r="AD19">
            <v>2.0256161315004672E-3</v>
          </cell>
          <cell r="AF19">
            <v>5.2910052910052907E-3</v>
          </cell>
          <cell r="AG19">
            <v>5315</v>
          </cell>
          <cell r="AH19">
            <v>2.0331135479571896E-3</v>
          </cell>
          <cell r="AJ19">
            <v>5.2910052910052907E-3</v>
          </cell>
          <cell r="AK19">
            <v>5339</v>
          </cell>
          <cell r="AL19">
            <v>1.9805822073308624E-3</v>
          </cell>
          <cell r="AN19">
            <v>5.2910052910052907E-3</v>
          </cell>
          <cell r="AP19">
            <v>1.9236291274588916E-3</v>
          </cell>
          <cell r="AR19">
            <v>5.2910052910052907E-3</v>
          </cell>
          <cell r="AT19">
            <v>1.8989370188241838E-3</v>
          </cell>
          <cell r="AV19">
            <v>5.2910052910052907E-3</v>
          </cell>
          <cell r="AX19">
            <v>1.8787287396689965E-3</v>
          </cell>
        </row>
        <row r="20">
          <cell r="A20">
            <v>56</v>
          </cell>
          <cell r="C20" t="str">
            <v>developed</v>
          </cell>
          <cell r="D20">
            <v>5.4945054945054949E-3</v>
          </cell>
          <cell r="F20">
            <v>1.816235466326362E-2</v>
          </cell>
          <cell r="G20">
            <v>5.434782608695652E-3</v>
          </cell>
          <cell r="I20">
            <v>1.8059989089747638E-2</v>
          </cell>
          <cell r="J20">
            <v>5.3475935828877002E-3</v>
          </cell>
          <cell r="L20">
            <v>1.8030859643885434E-2</v>
          </cell>
          <cell r="M20">
            <v>5.3191489361702126E-3</v>
          </cell>
          <cell r="O20">
            <v>1.6435259463298733E-2</v>
          </cell>
          <cell r="P20">
            <v>5.3191489361702126E-3</v>
          </cell>
          <cell r="R20">
            <v>1.6378056382905036E-2</v>
          </cell>
          <cell r="S20">
            <v>5.2910052910052907E-3</v>
          </cell>
          <cell r="U20">
            <v>1.6144414255518633E-2</v>
          </cell>
          <cell r="V20">
            <v>5.2910052910052907E-3</v>
          </cell>
          <cell r="W20">
            <v>38121</v>
          </cell>
          <cell r="X20">
            <v>1.5810127506245913E-2</v>
          </cell>
          <cell r="Y20">
            <v>5.2910052910052907E-3</v>
          </cell>
          <cell r="Z20">
            <v>38135</v>
          </cell>
          <cell r="AA20">
            <v>1.5520221462795625E-2</v>
          </cell>
          <cell r="AB20">
            <v>5.2910052910052907E-3</v>
          </cell>
          <cell r="AC20">
            <v>38155</v>
          </cell>
          <cell r="AD20">
            <v>1.5095192089336001E-2</v>
          </cell>
          <cell r="AF20">
            <v>5.2910052910052907E-3</v>
          </cell>
          <cell r="AG20">
            <v>39354</v>
          </cell>
          <cell r="AH20">
            <v>1.5053838300340025E-2</v>
          </cell>
          <cell r="AJ20">
            <v>5.2910052910052907E-3</v>
          </cell>
          <cell r="AK20">
            <v>39378</v>
          </cell>
          <cell r="AL20">
            <v>1.4607860303479058E-2</v>
          </cell>
          <cell r="AN20">
            <v>5.2910052910052907E-3</v>
          </cell>
          <cell r="AP20">
            <v>1.4546593875144783E-2</v>
          </cell>
          <cell r="AR20">
            <v>5.2910052910052907E-3</v>
          </cell>
          <cell r="AT20">
            <v>1.5570577629815993E-2</v>
          </cell>
          <cell r="AV20">
            <v>5.2910052910052907E-3</v>
          </cell>
          <cell r="AX20">
            <v>1.5382287656414017E-2</v>
          </cell>
        </row>
        <row r="21">
          <cell r="A21">
            <v>84</v>
          </cell>
          <cell r="C21" t="str">
            <v>developing</v>
          </cell>
          <cell r="D21">
            <v>5.4945054945054949E-3</v>
          </cell>
          <cell r="F21">
            <v>5.1940370466556243E-4</v>
          </cell>
          <cell r="G21">
            <v>5.434782608695652E-3</v>
          </cell>
          <cell r="I21">
            <v>5.1647627267228902E-4</v>
          </cell>
          <cell r="J21">
            <v>5.3475935828877002E-3</v>
          </cell>
          <cell r="L21">
            <v>5.156432340946267E-4</v>
          </cell>
          <cell r="M21">
            <v>5.3191489361702126E-3</v>
          </cell>
          <cell r="O21">
            <v>5.5928915745184077E-4</v>
          </cell>
          <cell r="P21">
            <v>5.3191489361702126E-3</v>
          </cell>
          <cell r="R21">
            <v>5.4763801343769478E-4</v>
          </cell>
          <cell r="S21">
            <v>5.2910052910052907E-3</v>
          </cell>
          <cell r="U21">
            <v>5.4187544829707485E-4</v>
          </cell>
          <cell r="V21">
            <v>5.2910052910052907E-3</v>
          </cell>
          <cell r="W21">
            <v>1294</v>
          </cell>
          <cell r="X21">
            <v>5.3666758461431269E-4</v>
          </cell>
          <cell r="Y21">
            <v>5.2910052910052907E-3</v>
          </cell>
          <cell r="Z21">
            <v>1308</v>
          </cell>
          <cell r="AA21">
            <v>5.32331183252568E-4</v>
          </cell>
          <cell r="AB21">
            <v>5.2910052910052907E-3</v>
          </cell>
          <cell r="AC21">
            <v>1328</v>
          </cell>
          <cell r="AD21">
            <v>5.2539418410793364E-4</v>
          </cell>
          <cell r="AF21">
            <v>5.2910052910052907E-3</v>
          </cell>
          <cell r="AG21">
            <v>1354</v>
          </cell>
          <cell r="AH21">
            <v>5.1793711080602722E-4</v>
          </cell>
          <cell r="AJ21">
            <v>5.2910052910052907E-3</v>
          </cell>
          <cell r="AK21">
            <v>1378</v>
          </cell>
          <cell r="AL21">
            <v>5.1118978866865111E-4</v>
          </cell>
          <cell r="AN21">
            <v>5.2910052910052907E-3</v>
          </cell>
          <cell r="AP21">
            <v>5.0367106300405198E-4</v>
          </cell>
          <cell r="AR21">
            <v>5.2910052910052907E-3</v>
          </cell>
          <cell r="AT21">
            <v>5.2203119904107209E-4</v>
          </cell>
          <cell r="AV21">
            <v>5.2910052910052907E-3</v>
          </cell>
          <cell r="AX21">
            <v>5.1875085630496694E-4</v>
          </cell>
        </row>
        <row r="22">
          <cell r="A22">
            <v>204</v>
          </cell>
          <cell r="C22" t="str">
            <v>developing</v>
          </cell>
          <cell r="D22">
            <v>5.4945054945054949E-3</v>
          </cell>
          <cell r="F22">
            <v>6.9460926054557275E-4</v>
          </cell>
          <cell r="G22">
            <v>5.434782608695652E-3</v>
          </cell>
          <cell r="I22">
            <v>6.9069434551150607E-4</v>
          </cell>
          <cell r="J22">
            <v>5.3475935828877002E-3</v>
          </cell>
          <cell r="L22">
            <v>6.8958030588252707E-4</v>
          </cell>
          <cell r="M22">
            <v>5.3191489361702126E-3</v>
          </cell>
          <cell r="O22">
            <v>6.863798443184154E-4</v>
          </cell>
          <cell r="P22">
            <v>5.3191489361702126E-3</v>
          </cell>
          <cell r="R22">
            <v>6.697201634688647E-4</v>
          </cell>
          <cell r="S22">
            <v>5.2910052910052907E-3</v>
          </cell>
          <cell r="U22">
            <v>7.147332926326546E-4</v>
          </cell>
          <cell r="V22">
            <v>5.2910052910052907E-3</v>
          </cell>
          <cell r="W22">
            <v>1968</v>
          </cell>
          <cell r="X22">
            <v>8.1619923224186038E-4</v>
          </cell>
          <cell r="Y22">
            <v>5.2910052910052907E-3</v>
          </cell>
          <cell r="Z22">
            <v>1982</v>
          </cell>
          <cell r="AA22">
            <v>8.0663639541788204E-4</v>
          </cell>
          <cell r="AB22">
            <v>5.2910052910052907E-3</v>
          </cell>
          <cell r="AC22">
            <v>2002</v>
          </cell>
          <cell r="AD22">
            <v>7.920475576687374E-4</v>
          </cell>
          <cell r="AF22">
            <v>5.2910052910052907E-3</v>
          </cell>
          <cell r="AG22">
            <v>2167</v>
          </cell>
          <cell r="AH22">
            <v>8.2892889151895191E-4</v>
          </cell>
          <cell r="AJ22">
            <v>5.2910052910052907E-3</v>
          </cell>
          <cell r="AK22">
            <v>2251</v>
          </cell>
          <cell r="AL22">
            <v>8.350422454957428E-4</v>
          </cell>
          <cell r="AN22">
            <v>5.2910052910052907E-3</v>
          </cell>
          <cell r="AP22">
            <v>8.3921278184518548E-4</v>
          </cell>
          <cell r="AR22">
            <v>5.2910052910052907E-3</v>
          </cell>
          <cell r="AT22">
            <v>8.3122614857452661E-4</v>
          </cell>
          <cell r="AV22">
            <v>5.2910052910052907E-3</v>
          </cell>
          <cell r="AX22">
            <v>8.2902522600350232E-4</v>
          </cell>
        </row>
        <row r="23">
          <cell r="A23">
            <v>64</v>
          </cell>
          <cell r="C23" t="str">
            <v>developing</v>
          </cell>
          <cell r="D23">
            <v>5.4945054945054949E-3</v>
          </cell>
          <cell r="F23">
            <v>4.5292500083874999E-4</v>
          </cell>
          <cell r="G23">
            <v>5.434782608695652E-3</v>
          </cell>
          <cell r="I23">
            <v>4.5037225212691233E-4</v>
          </cell>
          <cell r="J23">
            <v>5.3475935828877002E-3</v>
          </cell>
          <cell r="L23">
            <v>4.4964583451552974E-4</v>
          </cell>
          <cell r="M23">
            <v>5.3191489361702126E-3</v>
          </cell>
          <cell r="O23">
            <v>5.6289456700833935E-4</v>
          </cell>
          <cell r="P23">
            <v>5.3191489361702126E-3</v>
          </cell>
          <cell r="R23">
            <v>5.8833206344808479E-4</v>
          </cell>
          <cell r="S23">
            <v>5.2910052910052907E-3</v>
          </cell>
          <cell r="U23">
            <v>5.8170053988419377E-4</v>
          </cell>
          <cell r="V23">
            <v>5.2910052910052907E-3</v>
          </cell>
          <cell r="W23">
            <v>1388</v>
          </cell>
          <cell r="X23">
            <v>5.7565271054456411E-4</v>
          </cell>
          <cell r="Y23">
            <v>5.2910052910052907E-3</v>
          </cell>
          <cell r="Z23">
            <v>1402</v>
          </cell>
          <cell r="AA23">
            <v>5.7058739978600942E-4</v>
          </cell>
          <cell r="AB23">
            <v>5.2910052910052907E-3</v>
          </cell>
          <cell r="AC23">
            <v>1422</v>
          </cell>
          <cell r="AD23">
            <v>5.6258323027220003E-4</v>
          </cell>
          <cell r="AF23">
            <v>5.2910052910052907E-3</v>
          </cell>
          <cell r="AG23">
            <v>1448</v>
          </cell>
          <cell r="AH23">
            <v>5.5389434006434819E-4</v>
          </cell>
          <cell r="AJ23">
            <v>5.2910052910052907E-3</v>
          </cell>
          <cell r="AK23">
            <v>1472</v>
          </cell>
          <cell r="AL23">
            <v>5.4606049994212948E-4</v>
          </cell>
          <cell r="AN23">
            <v>5.2910052910052907E-3</v>
          </cell>
          <cell r="AP23">
            <v>5.6604740817323704E-4</v>
          </cell>
          <cell r="AR23">
            <v>5.2910052910052907E-3</v>
          </cell>
          <cell r="AT23">
            <v>5.8662329466278688E-4</v>
          </cell>
          <cell r="AV23">
            <v>5.2910052910052907E-3</v>
          </cell>
          <cell r="AX23">
            <v>5.8254884468118264E-4</v>
          </cell>
        </row>
        <row r="24">
          <cell r="A24">
            <v>68</v>
          </cell>
          <cell r="C24" t="str">
            <v>developing</v>
          </cell>
          <cell r="D24">
            <v>5.4945054945054949E-3</v>
          </cell>
          <cell r="F24">
            <v>1.2643379653043297E-3</v>
          </cell>
          <cell r="G24">
            <v>5.434782608695652E-3</v>
          </cell>
          <cell r="I24">
            <v>1.2572119795312298E-3</v>
          </cell>
          <cell r="J24">
            <v>5.3475935828877002E-3</v>
          </cell>
          <cell r="L24">
            <v>1.2551841882566571E-3</v>
          </cell>
          <cell r="M24">
            <v>5.3191489361702126E-3</v>
          </cell>
          <cell r="O24">
            <v>1.099649914732064E-3</v>
          </cell>
          <cell r="P24">
            <v>5.3191489361702126E-3</v>
          </cell>
          <cell r="R24">
            <v>1.0667036087829882E-3</v>
          </cell>
          <cell r="S24">
            <v>5.2910052910052907E-3</v>
          </cell>
          <cell r="U24">
            <v>1.1511146153425742E-3</v>
          </cell>
          <cell r="V24">
            <v>5.2910052910052907E-3</v>
          </cell>
          <cell r="W24">
            <v>3273</v>
          </cell>
          <cell r="X24">
            <v>1.3574289060607769E-3</v>
          </cell>
          <cell r="Y24">
            <v>5.2910052910052907E-3</v>
          </cell>
          <cell r="Z24">
            <v>3287</v>
          </cell>
          <cell r="AA24">
            <v>1.3377466355895954E-3</v>
          </cell>
          <cell r="AB24">
            <v>5.2910052910052907E-3</v>
          </cell>
          <cell r="AC24">
            <v>3307</v>
          </cell>
          <cell r="AD24">
            <v>1.3083422943109464E-3</v>
          </cell>
          <cell r="AF24">
            <v>5.2910052910052907E-3</v>
          </cell>
          <cell r="AG24">
            <v>3473</v>
          </cell>
          <cell r="AH24">
            <v>1.3285048639803047E-3</v>
          </cell>
          <cell r="AJ24">
            <v>5.2910052910052907E-3</v>
          </cell>
          <cell r="AK24">
            <v>3638</v>
          </cell>
          <cell r="AL24">
            <v>1.3495707192863226E-3</v>
          </cell>
          <cell r="AN24">
            <v>5.2910052910052907E-3</v>
          </cell>
          <cell r="AP24">
            <v>1.3138465807187548E-3</v>
          </cell>
          <cell r="AR24">
            <v>5.2910052910052907E-3</v>
          </cell>
          <cell r="AT24">
            <v>1.2985481955862775E-3</v>
          </cell>
          <cell r="AV24">
            <v>5.2910052910052907E-3</v>
          </cell>
          <cell r="AX24">
            <v>1.2857212083687622E-3</v>
          </cell>
        </row>
        <row r="25">
          <cell r="A25">
            <v>70</v>
          </cell>
          <cell r="C25" t="str">
            <v>developed</v>
          </cell>
          <cell r="D25">
            <v>5.4945054945054949E-3</v>
          </cell>
          <cell r="F25">
            <v>4.9641574166002912E-4</v>
          </cell>
          <cell r="G25">
            <v>5.434782608695652E-3</v>
          </cell>
          <cell r="I25">
            <v>4.9361787304444849E-4</v>
          </cell>
          <cell r="J25">
            <v>5.3475935828877002E-3</v>
          </cell>
          <cell r="L25">
            <v>4.9282170339905109E-4</v>
          </cell>
          <cell r="M25">
            <v>5.3191489361702126E-3</v>
          </cell>
          <cell r="O25">
            <v>5.4261413825303485E-4</v>
          </cell>
          <cell r="P25">
            <v>5.3191489361702126E-3</v>
          </cell>
          <cell r="R25">
            <v>5.3162014268892427E-4</v>
          </cell>
          <cell r="S25">
            <v>5.2910052910052907E-3</v>
          </cell>
          <cell r="U25">
            <v>5.702614178325745E-4</v>
          </cell>
          <cell r="V25">
            <v>5.2910052910052907E-3</v>
          </cell>
          <cell r="W25">
            <v>1535</v>
          </cell>
          <cell r="X25">
            <v>6.3661881173336166E-4</v>
          </cell>
          <cell r="Y25">
            <v>5.2910052910052907E-3</v>
          </cell>
          <cell r="Z25">
            <v>1549</v>
          </cell>
          <cell r="AA25">
            <v>6.3041361074788057E-4</v>
          </cell>
          <cell r="AB25">
            <v>5.2910052910052907E-3</v>
          </cell>
          <cell r="AC25">
            <v>1569</v>
          </cell>
          <cell r="AD25">
            <v>6.2074056842270175E-4</v>
          </cell>
          <cell r="AF25">
            <v>5.2910052910052907E-3</v>
          </cell>
          <cell r="AG25">
            <v>1655</v>
          </cell>
          <cell r="AH25">
            <v>6.3307674917575702E-4</v>
          </cell>
          <cell r="AJ25">
            <v>5.2910052910052907E-3</v>
          </cell>
          <cell r="AK25">
            <v>1710</v>
          </cell>
          <cell r="AL25">
            <v>6.3435017316646836E-4</v>
          </cell>
          <cell r="AN25">
            <v>5.2910052910052907E-3</v>
          </cell>
          <cell r="AP25">
            <v>6.3344253973534508E-4</v>
          </cell>
          <cell r="AR25">
            <v>5.2910052910052907E-3</v>
          </cell>
          <cell r="AT25">
            <v>6.3992059760748052E-4</v>
          </cell>
          <cell r="AV25">
            <v>5.2910052910052907E-3</v>
          </cell>
          <cell r="AX25">
            <v>6.3519090066374313E-4</v>
          </cell>
        </row>
        <row r="26">
          <cell r="A26">
            <v>72</v>
          </cell>
          <cell r="C26" t="str">
            <v>developing</v>
          </cell>
          <cell r="D26">
            <v>5.4945054945054949E-3</v>
          </cell>
          <cell r="F26">
            <v>5.3742129729152089E-4</v>
          </cell>
          <cell r="G26">
            <v>5.434782608695652E-3</v>
          </cell>
          <cell r="I26">
            <v>5.3439231562383974E-4</v>
          </cell>
          <cell r="J26">
            <v>5.3475935828877002E-3</v>
          </cell>
          <cell r="L26">
            <v>5.3353037977494266E-4</v>
          </cell>
          <cell r="M26">
            <v>5.3191489361702126E-3</v>
          </cell>
          <cell r="O26">
            <v>5.723587670941481E-4</v>
          </cell>
          <cell r="P26">
            <v>5.3191489361702126E-3</v>
          </cell>
          <cell r="R26">
            <v>5.6019256078132572E-4</v>
          </cell>
          <cell r="S26">
            <v>5.2910052910052907E-3</v>
          </cell>
          <cell r="U26">
            <v>5.5416191272288811E-4</v>
          </cell>
          <cell r="V26">
            <v>5.2910052910052907E-3</v>
          </cell>
          <cell r="W26">
            <v>1487</v>
          </cell>
          <cell r="X26">
            <v>6.1671151338599922E-4</v>
          </cell>
          <cell r="Y26">
            <v>5.2910052910052907E-3</v>
          </cell>
          <cell r="Z26">
            <v>1638</v>
          </cell>
          <cell r="AA26">
            <v>6.6663492214656445E-4</v>
          </cell>
          <cell r="AB26">
            <v>5.2910052910052907E-3</v>
          </cell>
          <cell r="AC26">
            <v>1658</v>
          </cell>
          <cell r="AD26">
            <v>6.5595147383354976E-4</v>
          </cell>
          <cell r="AF26">
            <v>5.2910052910052907E-3</v>
          </cell>
          <cell r="AG26">
            <v>1684</v>
          </cell>
          <cell r="AH26">
            <v>6.4416993692566454E-4</v>
          </cell>
          <cell r="AJ26">
            <v>5.2910052910052907E-3</v>
          </cell>
          <cell r="AK26">
            <v>1708</v>
          </cell>
          <cell r="AL26">
            <v>6.3360824313937302E-4</v>
          </cell>
          <cell r="AN26">
            <v>5.2910052910052907E-3</v>
          </cell>
          <cell r="AP26">
            <v>6.2197102798009266E-4</v>
          </cell>
          <cell r="AR26">
            <v>5.2910052910052907E-3</v>
          </cell>
          <cell r="AT26">
            <v>6.1733101225343822E-4</v>
          </cell>
          <cell r="AV26">
            <v>5.2910052910052907E-3</v>
          </cell>
          <cell r="AX26">
            <v>6.1287903587643267E-4</v>
          </cell>
        </row>
        <row r="27">
          <cell r="A27">
            <v>76</v>
          </cell>
          <cell r="C27" t="str">
            <v>developing</v>
          </cell>
          <cell r="D27">
            <v>5.4945054945054949E-3</v>
          </cell>
          <cell r="F27">
            <v>2.0836413927474842E-2</v>
          </cell>
          <cell r="G27">
            <v>5.434782608695652E-3</v>
          </cell>
          <cell r="I27">
            <v>2.0718976981591575E-2</v>
          </cell>
          <cell r="J27">
            <v>5.3475935828877002E-3</v>
          </cell>
          <cell r="L27">
            <v>2.068555878209509E-2</v>
          </cell>
          <cell r="M27">
            <v>5.3191489361702126E-3</v>
          </cell>
          <cell r="O27">
            <v>1.9206918059857008E-2</v>
          </cell>
          <cell r="P27">
            <v>5.3191489361702126E-3</v>
          </cell>
          <cell r="R27">
            <v>1.8460379580245202E-2</v>
          </cell>
          <cell r="S27">
            <v>5.2910052910052907E-3</v>
          </cell>
          <cell r="U27">
            <v>1.8283106407984338E-2</v>
          </cell>
          <cell r="V27">
            <v>5.2910052910052907E-3</v>
          </cell>
          <cell r="W27">
            <v>54217</v>
          </cell>
          <cell r="X27">
            <v>2.2485708218728123E-2</v>
          </cell>
          <cell r="Y27">
            <v>5.2910052910052907E-3</v>
          </cell>
          <cell r="Z27">
            <v>54231</v>
          </cell>
          <cell r="AA27">
            <v>2.2070988072607042E-2</v>
          </cell>
          <cell r="AB27">
            <v>5.2910052910052907E-3</v>
          </cell>
          <cell r="AC27">
            <v>54251</v>
          </cell>
          <cell r="AD27">
            <v>2.1463222802740597E-2</v>
          </cell>
          <cell r="AF27">
            <v>5.2910052910052907E-3</v>
          </cell>
          <cell r="AG27">
            <v>54277</v>
          </cell>
          <cell r="AH27">
            <v>2.0762239706956231E-2</v>
          </cell>
          <cell r="AJ27">
            <v>5.2910052910052907E-3</v>
          </cell>
          <cell r="AK27">
            <v>54301</v>
          </cell>
          <cell r="AL27">
            <v>2.0143771200650525E-2</v>
          </cell>
          <cell r="AN27">
            <v>5.2910052910052907E-3</v>
          </cell>
          <cell r="AP27">
            <v>1.947575908247981E-2</v>
          </cell>
          <cell r="AR27">
            <v>5.2910052910052907E-3</v>
          </cell>
          <cell r="AT27">
            <v>1.9180675739208883E-2</v>
          </cell>
          <cell r="AV27">
            <v>5.2910052910052907E-3</v>
          </cell>
          <cell r="AX27">
            <v>1.894800254773606E-2</v>
          </cell>
        </row>
        <row r="28">
          <cell r="A28">
            <v>96</v>
          </cell>
          <cell r="C28" t="str">
            <v>developing</v>
          </cell>
          <cell r="D28">
            <v>5.4945054945054949E-3</v>
          </cell>
          <cell r="F28">
            <v>1.6296601882030744E-3</v>
          </cell>
          <cell r="G28">
            <v>5.434782608695652E-3</v>
          </cell>
          <cell r="I28">
            <v>1.6204751952385336E-3</v>
          </cell>
          <cell r="J28">
            <v>5.3475935828877002E-3</v>
          </cell>
          <cell r="L28">
            <v>1.6178614868782367E-3</v>
          </cell>
          <cell r="M28">
            <v>5.3191489361702126E-3</v>
          </cell>
          <cell r="O28">
            <v>1.3646475171347088E-3</v>
          </cell>
          <cell r="P28">
            <v>5.3191489361702126E-3</v>
          </cell>
          <cell r="R28">
            <v>1.3212578790607467E-3</v>
          </cell>
          <cell r="S28">
            <v>5.2910052910052907E-3</v>
          </cell>
          <cell r="U28">
            <v>1.2989758596394303E-3</v>
          </cell>
          <cell r="V28">
            <v>5.2910052910052907E-3</v>
          </cell>
          <cell r="W28">
            <v>3081</v>
          </cell>
          <cell r="X28">
            <v>1.2777997126713272E-3</v>
          </cell>
          <cell r="Y28">
            <v>5.2910052910052907E-3</v>
          </cell>
          <cell r="Z28">
            <v>3095</v>
          </cell>
          <cell r="AA28">
            <v>1.2596062784149065E-3</v>
          </cell>
          <cell r="AB28">
            <v>5.2910052910052907E-3</v>
          </cell>
          <cell r="AC28">
            <v>3115</v>
          </cell>
          <cell r="AD28">
            <v>1.2323816893796788E-3</v>
          </cell>
          <cell r="AF28">
            <v>5.2910052910052907E-3</v>
          </cell>
          <cell r="AG28">
            <v>3141</v>
          </cell>
          <cell r="AH28">
            <v>1.2015069904296391E-3</v>
          </cell>
          <cell r="AJ28">
            <v>5.2910052910052907E-3</v>
          </cell>
          <cell r="AK28">
            <v>3165</v>
          </cell>
          <cell r="AL28">
            <v>1.1741042678782879E-3</v>
          </cell>
          <cell r="AN28">
            <v>5.2910052910052907E-3</v>
          </cell>
          <cell r="AP28">
            <v>1.1442832975864297E-3</v>
          </cell>
          <cell r="AR28">
            <v>5.2910052910052907E-3</v>
          </cell>
          <cell r="AT28">
            <v>1.1315970413290583E-3</v>
          </cell>
          <cell r="AV28">
            <v>5.2910052910052907E-3</v>
          </cell>
          <cell r="AX28">
            <v>1.1208225826750461E-3</v>
          </cell>
        </row>
        <row r="29">
          <cell r="A29">
            <v>100</v>
          </cell>
          <cell r="C29" t="str">
            <v>developed</v>
          </cell>
          <cell r="D29">
            <v>5.4945054945054949E-3</v>
          </cell>
          <cell r="F29">
            <v>3.395384265547008E-3</v>
          </cell>
          <cell r="G29">
            <v>5.434782608695652E-3</v>
          </cell>
          <cell r="I29">
            <v>3.3762474044905016E-3</v>
          </cell>
          <cell r="J29">
            <v>5.3475935828877002E-3</v>
          </cell>
          <cell r="L29">
            <v>3.3708017635492044E-3</v>
          </cell>
          <cell r="M29">
            <v>5.3191489361702126E-3</v>
          </cell>
          <cell r="O29">
            <v>2.6454692620808259E-3</v>
          </cell>
          <cell r="P29">
            <v>5.3191489361702126E-3</v>
          </cell>
          <cell r="R29">
            <v>3.1546547066565074E-3</v>
          </cell>
          <cell r="S29">
            <v>5.2910052910052907E-3</v>
          </cell>
          <cell r="U29">
            <v>3.0932233369952646E-3</v>
          </cell>
          <cell r="V29">
            <v>5.2910052910052907E-3</v>
          </cell>
          <cell r="W29">
            <v>7316</v>
          </cell>
          <cell r="X29">
            <v>3.0342040564438266E-3</v>
          </cell>
          <cell r="Y29">
            <v>5.2910052910052907E-3</v>
          </cell>
          <cell r="Z29">
            <v>7330</v>
          </cell>
          <cell r="AA29">
            <v>2.9831709275545282E-3</v>
          </cell>
          <cell r="AB29">
            <v>5.2910052910052907E-3</v>
          </cell>
          <cell r="AC29">
            <v>7350</v>
          </cell>
          <cell r="AD29">
            <v>2.9078669075250849E-3</v>
          </cell>
          <cell r="AF29">
            <v>5.2910052910052907E-3</v>
          </cell>
          <cell r="AG29">
            <v>7376</v>
          </cell>
          <cell r="AH29">
            <v>2.821494925631652E-3</v>
          </cell>
          <cell r="AJ29">
            <v>5.2910052910052907E-3</v>
          </cell>
          <cell r="AK29">
            <v>7400</v>
          </cell>
          <cell r="AL29">
            <v>2.7451411002525528E-3</v>
          </cell>
          <cell r="AN29">
            <v>5.2910052910052907E-3</v>
          </cell>
          <cell r="AP29">
            <v>3.0213094085396086E-3</v>
          </cell>
          <cell r="AR29">
            <v>5.2910052910052907E-3</v>
          </cell>
          <cell r="AT29">
            <v>2.9797074931066469E-3</v>
          </cell>
          <cell r="AV29">
            <v>5.2910052910052907E-3</v>
          </cell>
          <cell r="AX29">
            <v>2.9462120205868787E-3</v>
          </cell>
        </row>
        <row r="30">
          <cell r="A30">
            <v>854</v>
          </cell>
          <cell r="C30" t="str">
            <v>developing</v>
          </cell>
          <cell r="D30">
            <v>5.4945054945054949E-3</v>
          </cell>
          <cell r="F30">
            <v>6.9460926054557275E-4</v>
          </cell>
          <cell r="G30">
            <v>5.434782608695652E-3</v>
          </cell>
          <cell r="I30">
            <v>6.9069434551150607E-4</v>
          </cell>
          <cell r="J30">
            <v>5.3475935828877002E-3</v>
          </cell>
          <cell r="L30">
            <v>6.8958030588252707E-4</v>
          </cell>
          <cell r="M30">
            <v>5.3191489361702126E-3</v>
          </cell>
          <cell r="O30">
            <v>6.863798443184154E-4</v>
          </cell>
          <cell r="P30">
            <v>5.3191489361702126E-3</v>
          </cell>
          <cell r="R30">
            <v>8.3942301032070377E-4</v>
          </cell>
          <cell r="S30">
            <v>5.2910052910052907E-3</v>
          </cell>
          <cell r="U30">
            <v>8.2742982840045909E-4</v>
          </cell>
          <cell r="V30">
            <v>5.2910052910052907E-3</v>
          </cell>
          <cell r="W30">
            <v>1968</v>
          </cell>
          <cell r="X30">
            <v>8.1619923224186038E-4</v>
          </cell>
          <cell r="Y30">
            <v>5.2910052910052907E-3</v>
          </cell>
          <cell r="Z30">
            <v>1982</v>
          </cell>
          <cell r="AA30">
            <v>8.0663639541788204E-4</v>
          </cell>
          <cell r="AB30">
            <v>5.2910052910052907E-3</v>
          </cell>
          <cell r="AC30">
            <v>2002</v>
          </cell>
          <cell r="AD30">
            <v>7.920475576687374E-4</v>
          </cell>
          <cell r="AF30">
            <v>5.2910052910052907E-3</v>
          </cell>
          <cell r="AG30">
            <v>2028</v>
          </cell>
          <cell r="AH30">
            <v>7.7575809506249865E-4</v>
          </cell>
          <cell r="AJ30">
            <v>5.2910052910052907E-3</v>
          </cell>
          <cell r="AK30">
            <v>2189</v>
          </cell>
          <cell r="AL30">
            <v>8.12042414655789E-4</v>
          </cell>
          <cell r="AN30">
            <v>5.2910052910052907E-3</v>
          </cell>
          <cell r="AP30">
            <v>8.3813732761813062E-4</v>
          </cell>
          <cell r="AR30">
            <v>5.2910052910052907E-3</v>
          </cell>
          <cell r="AT30">
            <v>8.3016726176105579E-4</v>
          </cell>
          <cell r="AV30">
            <v>5.2910052910052907E-3</v>
          </cell>
          <cell r="AX30">
            <v>8.230986369193729E-4</v>
          </cell>
        </row>
        <row r="31">
          <cell r="A31">
            <v>108</v>
          </cell>
          <cell r="C31" t="str">
            <v>developing</v>
          </cell>
          <cell r="D31">
            <v>5.4945054945054949E-3</v>
          </cell>
          <cell r="F31">
            <v>6.001722233336523E-4</v>
          </cell>
          <cell r="G31">
            <v>5.434782608695652E-3</v>
          </cell>
          <cell r="I31">
            <v>5.9678956866199902E-4</v>
          </cell>
          <cell r="J31">
            <v>5.3475935828877002E-3</v>
          </cell>
          <cell r="L31">
            <v>5.9582699059259497E-4</v>
          </cell>
          <cell r="M31">
            <v>5.3191489361702126E-3</v>
          </cell>
          <cell r="O31">
            <v>6.6609941556311091E-4</v>
          </cell>
          <cell r="P31">
            <v>5.3191489361702126E-3</v>
          </cell>
          <cell r="R31">
            <v>7.4548036295629281E-4</v>
          </cell>
          <cell r="S31">
            <v>5.2910052910052907E-3</v>
          </cell>
          <cell r="U31">
            <v>7.3549318080040811E-4</v>
          </cell>
          <cell r="V31">
            <v>5.2910052910052907E-3</v>
          </cell>
          <cell r="W31">
            <v>1751</v>
          </cell>
          <cell r="X31">
            <v>7.2620165429649263E-4</v>
          </cell>
          <cell r="Y31">
            <v>5.2910052910052907E-3</v>
          </cell>
          <cell r="Z31">
            <v>1765</v>
          </cell>
          <cell r="AA31">
            <v>7.1832151256940549E-4</v>
          </cell>
          <cell r="AB31">
            <v>5.2910052910052907E-3</v>
          </cell>
          <cell r="AC31">
            <v>1785</v>
          </cell>
          <cell r="AD31">
            <v>7.0619624897037771E-4</v>
          </cell>
          <cell r="AF31">
            <v>5.2910052910052907E-3</v>
          </cell>
          <cell r="AG31">
            <v>1811</v>
          </cell>
          <cell r="AH31">
            <v>6.927504487959492E-4</v>
          </cell>
          <cell r="AJ31">
            <v>5.2910052910052907E-3</v>
          </cell>
          <cell r="AK31">
            <v>1835</v>
          </cell>
          <cell r="AL31">
            <v>6.8072079985992363E-4</v>
          </cell>
          <cell r="AN31">
            <v>5.2910052910052907E-3</v>
          </cell>
          <cell r="AP31">
            <v>6.6749859025875072E-4</v>
          </cell>
          <cell r="AR31">
            <v>5.2910052910052907E-3</v>
          </cell>
          <cell r="AT31">
            <v>6.6215722069036596E-4</v>
          </cell>
          <cell r="AV31">
            <v>5.2910052910052907E-3</v>
          </cell>
          <cell r="AX31">
            <v>6.5715414256375178E-4</v>
          </cell>
        </row>
        <row r="32">
          <cell r="A32">
            <v>132</v>
          </cell>
          <cell r="C32" t="str">
            <v>developing</v>
          </cell>
          <cell r="D32">
            <v>5.4945054945054949E-3</v>
          </cell>
          <cell r="F32">
            <v>2.8828148201533605E-4</v>
          </cell>
          <cell r="G32">
            <v>5.434782608695652E-3</v>
          </cell>
          <cell r="I32">
            <v>2.8665668722481112E-4</v>
          </cell>
          <cell r="J32">
            <v>5.3475935828877002E-3</v>
          </cell>
          <cell r="L32">
            <v>2.8619433088505599E-4</v>
          </cell>
          <cell r="M32">
            <v>5.3191489361702126E-3</v>
          </cell>
          <cell r="O32">
            <v>5.2413641427597965E-4</v>
          </cell>
          <cell r="P32">
            <v>5.3191489361702126E-3</v>
          </cell>
          <cell r="R32">
            <v>5.1387061023758403E-4</v>
          </cell>
          <cell r="S32">
            <v>5.2910052910052907E-3</v>
          </cell>
          <cell r="U32">
            <v>5.3721506523900773E-4</v>
          </cell>
          <cell r="V32">
            <v>5.2910052910052907E-3</v>
          </cell>
          <cell r="W32">
            <v>1437</v>
          </cell>
          <cell r="X32">
            <v>5.9597474427416333E-4</v>
          </cell>
          <cell r="Y32">
            <v>5.2910052910052907E-3</v>
          </cell>
          <cell r="Z32">
            <v>1451</v>
          </cell>
          <cell r="AA32">
            <v>5.905294701066331E-4</v>
          </cell>
          <cell r="AB32">
            <v>5.2910052910052907E-3</v>
          </cell>
          <cell r="AC32">
            <v>1471</v>
          </cell>
          <cell r="AD32">
            <v>5.8196900965570061E-4</v>
          </cell>
          <cell r="AF32">
            <v>5.2910052910052907E-3</v>
          </cell>
          <cell r="AG32">
            <v>1497</v>
          </cell>
          <cell r="AH32">
            <v>5.7263800212453675E-4</v>
          </cell>
          <cell r="AJ32">
            <v>5.2910052910052907E-3</v>
          </cell>
          <cell r="AK32">
            <v>1521</v>
          </cell>
          <cell r="AL32">
            <v>5.6423778560596395E-4</v>
          </cell>
          <cell r="AN32">
            <v>5.2910052910052907E-3</v>
          </cell>
          <cell r="AP32">
            <v>5.5493438116033624E-4</v>
          </cell>
          <cell r="AR32">
            <v>5.2910052910052907E-3</v>
          </cell>
          <cell r="AT32">
            <v>5.5132706754709574E-4</v>
          </cell>
          <cell r="AV32">
            <v>5.2910052910052907E-3</v>
          </cell>
          <cell r="AX32">
            <v>5.4768655595101008E-4</v>
          </cell>
        </row>
        <row r="33">
          <cell r="A33">
            <v>116</v>
          </cell>
          <cell r="C33" t="str">
            <v>developing</v>
          </cell>
          <cell r="D33">
            <v>5.4945054945054949E-3</v>
          </cell>
          <cell r="F33">
            <v>1.1040435205630435E-3</v>
          </cell>
          <cell r="G33">
            <v>5.434782608695652E-3</v>
          </cell>
          <cell r="I33">
            <v>1.0978209767208823E-3</v>
          </cell>
          <cell r="J33">
            <v>5.3475935828877002E-3</v>
          </cell>
          <cell r="L33">
            <v>1.0960502715145356E-3</v>
          </cell>
          <cell r="M33">
            <v>5.3191489361702126E-3</v>
          </cell>
          <cell r="O33">
            <v>3.9163761307465719E-4</v>
          </cell>
          <cell r="P33">
            <v>5.3191489361702126E-3</v>
          </cell>
          <cell r="R33">
            <v>3.865934750987047E-4</v>
          </cell>
          <cell r="S33">
            <v>5.2910052910052907E-3</v>
          </cell>
          <cell r="U33">
            <v>5.0247402789705298E-4</v>
          </cell>
          <cell r="V33">
            <v>5.2910052910052907E-3</v>
          </cell>
          <cell r="W33">
            <v>1201</v>
          </cell>
          <cell r="X33">
            <v>4.9809719406629794E-4</v>
          </cell>
          <cell r="Y33">
            <v>5.2910052910052907E-3</v>
          </cell>
          <cell r="Z33">
            <v>1215</v>
          </cell>
          <cell r="AA33">
            <v>4.9448194774607797E-4</v>
          </cell>
          <cell r="AB33">
            <v>5.2910052910052907E-3</v>
          </cell>
          <cell r="AC33">
            <v>1235</v>
          </cell>
          <cell r="AD33">
            <v>4.8860076609435099E-4</v>
          </cell>
          <cell r="AF33">
            <v>5.2910052910052907E-3</v>
          </cell>
          <cell r="AG33">
            <v>1261</v>
          </cell>
          <cell r="AH33">
            <v>4.8236240526322029E-4</v>
          </cell>
          <cell r="AJ33">
            <v>5.2910052910052907E-3</v>
          </cell>
          <cell r="AK33">
            <v>1360</v>
          </cell>
          <cell r="AL33">
            <v>5.0451241842479355E-4</v>
          </cell>
          <cell r="AN33">
            <v>5.2910052910052907E-3</v>
          </cell>
          <cell r="AP33">
            <v>5.1550105950165601E-4</v>
          </cell>
          <cell r="AR33">
            <v>5.2910052910052907E-3</v>
          </cell>
          <cell r="AT33">
            <v>5.1250121771983549E-4</v>
          </cell>
          <cell r="AV33">
            <v>5.2910052910052907E-3</v>
          </cell>
          <cell r="AX33">
            <v>5.0933803834782038E-4</v>
          </cell>
        </row>
        <row r="34">
          <cell r="A34">
            <v>120</v>
          </cell>
          <cell r="C34" t="str">
            <v>developing</v>
          </cell>
          <cell r="D34">
            <v>5.4945054945054949E-3</v>
          </cell>
          <cell r="F34">
            <v>2.7986291718493133E-2</v>
          </cell>
          <cell r="G34">
            <v>5.434782608695652E-3</v>
          </cell>
          <cell r="I34">
            <v>2.7828557060434519E-2</v>
          </cell>
          <cell r="J34">
            <v>5.3475935828877002E-3</v>
          </cell>
          <cell r="L34">
            <v>2.7783671626546005E-2</v>
          </cell>
          <cell r="M34">
            <v>5.3191489361702126E-3</v>
          </cell>
          <cell r="O34">
            <v>1.0784681335876348E-3</v>
          </cell>
          <cell r="P34">
            <v>5.3191489361702126E-3</v>
          </cell>
          <cell r="R34">
            <v>1.0463565837777933E-3</v>
          </cell>
          <cell r="S34">
            <v>5.2910052910052907E-3</v>
          </cell>
          <cell r="U34">
            <v>1.0299446558328295E-3</v>
          </cell>
          <cell r="V34">
            <v>5.2910052910052907E-3</v>
          </cell>
          <cell r="W34">
            <v>2910</v>
          </cell>
          <cell r="X34">
            <v>1.2068799623088484E-3</v>
          </cell>
          <cell r="Y34">
            <v>5.2910052910052907E-3</v>
          </cell>
          <cell r="Z34">
            <v>2924</v>
          </cell>
          <cell r="AA34">
            <v>1.1900125228061992E-3</v>
          </cell>
          <cell r="AB34">
            <v>5.2910052910052907E-3</v>
          </cell>
          <cell r="AC34">
            <v>2944</v>
          </cell>
          <cell r="AD34">
            <v>1.1647292756127687E-3</v>
          </cell>
          <cell r="AF34">
            <v>5.2910052910052907E-3</v>
          </cell>
          <cell r="AG34">
            <v>2970</v>
          </cell>
          <cell r="AH34">
            <v>1.1360954350767361E-3</v>
          </cell>
          <cell r="AJ34">
            <v>5.2910052910052907E-3</v>
          </cell>
          <cell r="AK34">
            <v>2994</v>
          </cell>
          <cell r="AL34">
            <v>1.110669250561641E-3</v>
          </cell>
          <cell r="AN34">
            <v>5.2910052910052907E-3</v>
          </cell>
          <cell r="AP34">
            <v>1.0829824066442995E-3</v>
          </cell>
          <cell r="AR34">
            <v>5.2910052910052907E-3</v>
          </cell>
          <cell r="AT34">
            <v>1.0712404929612263E-3</v>
          </cell>
          <cell r="AV34">
            <v>5.2910052910052907E-3</v>
          </cell>
          <cell r="AX34">
            <v>1.0612080689464511E-3</v>
          </cell>
        </row>
        <row r="35">
          <cell r="A35">
            <v>124</v>
          </cell>
          <cell r="C35" t="str">
            <v>developed</v>
          </cell>
          <cell r="D35">
            <v>5.4945054945054949E-3</v>
          </cell>
          <cell r="F35">
            <v>4.7094259346470849E-4</v>
          </cell>
          <cell r="G35">
            <v>5.434782608695652E-3</v>
          </cell>
          <cell r="I35">
            <v>4.6828829507846299E-4</v>
          </cell>
          <cell r="J35">
            <v>5.3475935828877002E-3</v>
          </cell>
          <cell r="L35">
            <v>4.6753298019584576E-4</v>
          </cell>
          <cell r="M35">
            <v>5.3191489361702126E-3</v>
          </cell>
          <cell r="O35">
            <v>2.6593951564928019E-2</v>
          </cell>
          <cell r="P35">
            <v>5.3191489361702126E-3</v>
          </cell>
          <cell r="R35">
            <v>2.5556296321950545E-2</v>
          </cell>
          <cell r="S35">
            <v>5.2910052910052907E-3</v>
          </cell>
          <cell r="U35">
            <v>2.5016512584517106E-2</v>
          </cell>
          <cell r="V35">
            <v>5.2910052910052907E-3</v>
          </cell>
          <cell r="W35">
            <v>59062</v>
          </cell>
          <cell r="X35">
            <v>2.449510114566502E-2</v>
          </cell>
          <cell r="Y35">
            <v>5.2910052910052907E-3</v>
          </cell>
          <cell r="Z35">
            <v>71177</v>
          </cell>
          <cell r="AA35">
            <v>2.8967688555327241E-2</v>
          </cell>
          <cell r="AB35">
            <v>5.2910052910052907E-3</v>
          </cell>
          <cell r="AC35">
            <v>71197</v>
          </cell>
          <cell r="AD35">
            <v>2.8167537444226322E-2</v>
          </cell>
          <cell r="AF35">
            <v>5.2910052910052907E-3</v>
          </cell>
          <cell r="AG35">
            <v>71223</v>
          </cell>
          <cell r="AH35">
            <v>2.7244486590057366E-2</v>
          </cell>
          <cell r="AJ35">
            <v>5.2910052910052907E-3</v>
          </cell>
          <cell r="AK35">
            <v>71247</v>
          </cell>
          <cell r="AL35">
            <v>2.643014432022887E-2</v>
          </cell>
          <cell r="AN35">
            <v>5.2910052910052907E-3</v>
          </cell>
          <cell r="AP35">
            <v>2.5550641526370675E-2</v>
          </cell>
          <cell r="AR35">
            <v>5.2910052910052907E-3</v>
          </cell>
          <cell r="AT35">
            <v>2.5161974386233906E-2</v>
          </cell>
          <cell r="AV35">
            <v>5.2910052910052907E-3</v>
          </cell>
          <cell r="AX35">
            <v>2.4855765995951094E-2</v>
          </cell>
        </row>
        <row r="36">
          <cell r="A36">
            <v>140</v>
          </cell>
          <cell r="C36" t="str">
            <v>developing</v>
          </cell>
          <cell r="D36">
            <v>5.4945054945054949E-3</v>
          </cell>
          <cell r="F36">
            <v>6.9088148276089166E-4</v>
          </cell>
          <cell r="G36">
            <v>5.434782608695652E-3</v>
          </cell>
          <cell r="I36">
            <v>6.8698757800428876E-4</v>
          </cell>
          <cell r="J36">
            <v>5.3475935828877002E-3</v>
          </cell>
          <cell r="L36">
            <v>6.8587951712108242E-4</v>
          </cell>
          <cell r="M36">
            <v>5.3191489361702126E-3</v>
          </cell>
          <cell r="O36">
            <v>6.8367578715104141E-4</v>
          </cell>
          <cell r="P36">
            <v>5.3191489361702126E-3</v>
          </cell>
          <cell r="R36">
            <v>7.160421140126065E-4</v>
          </cell>
          <cell r="S36">
            <v>5.2910052910052907E-3</v>
          </cell>
          <cell r="U36">
            <v>7.0668354007781141E-4</v>
          </cell>
          <cell r="V36">
            <v>5.2910052910052907E-3</v>
          </cell>
          <cell r="W36">
            <v>1683</v>
          </cell>
          <cell r="X36">
            <v>6.9799964830439588E-4</v>
          </cell>
          <cell r="Y36">
            <v>5.2910052910052907E-3</v>
          </cell>
          <cell r="Z36">
            <v>1697</v>
          </cell>
          <cell r="AA36">
            <v>6.9064680273670323E-4</v>
          </cell>
          <cell r="AB36">
            <v>5.2910052910052907E-3</v>
          </cell>
          <cell r="AC36">
            <v>1717</v>
          </cell>
          <cell r="AD36">
            <v>6.7929353472388711E-4</v>
          </cell>
          <cell r="AF36">
            <v>5.2910052910052907E-3</v>
          </cell>
          <cell r="AG36">
            <v>1743</v>
          </cell>
          <cell r="AH36">
            <v>6.6673883614099363E-4</v>
          </cell>
          <cell r="AJ36">
            <v>5.2910052910052907E-3</v>
          </cell>
          <cell r="AK36">
            <v>1767</v>
          </cell>
          <cell r="AL36">
            <v>6.5549517893868394E-4</v>
          </cell>
          <cell r="AN36">
            <v>5.2910052910052907E-3</v>
          </cell>
          <cell r="AP36">
            <v>6.431216277788393E-4</v>
          </cell>
          <cell r="AR36">
            <v>5.2910052910052907E-3</v>
          </cell>
          <cell r="AT36">
            <v>6.3815578625169597E-4</v>
          </cell>
          <cell r="AV36">
            <v>5.2910052910052907E-3</v>
          </cell>
          <cell r="AX36">
            <v>6.3344778622723445E-4</v>
          </cell>
        </row>
        <row r="37">
          <cell r="A37">
            <v>148</v>
          </cell>
          <cell r="C37" t="str">
            <v>developing</v>
          </cell>
          <cell r="D37">
            <v>5.4945054945054949E-3</v>
          </cell>
          <cell r="F37">
            <v>6.9088148276089166E-4</v>
          </cell>
          <cell r="G37">
            <v>5.434782608695652E-3</v>
          </cell>
          <cell r="I37">
            <v>6.8698757800428876E-4</v>
          </cell>
          <cell r="J37">
            <v>5.3475935828877002E-3</v>
          </cell>
          <cell r="L37">
            <v>6.8587951712108242E-4</v>
          </cell>
          <cell r="M37">
            <v>5.3191489361702126E-3</v>
          </cell>
          <cell r="O37">
            <v>6.8367578715104141E-4</v>
          </cell>
          <cell r="P37">
            <v>5.3191489361702126E-3</v>
          </cell>
          <cell r="R37">
            <v>6.6712267091500999E-4</v>
          </cell>
          <cell r="S37">
            <v>5.2910052910052907E-3</v>
          </cell>
          <cell r="U37">
            <v>7.0668354007781141E-4</v>
          </cell>
          <cell r="V37">
            <v>5.2910052910052907E-3</v>
          </cell>
          <cell r="W37">
            <v>1683</v>
          </cell>
          <cell r="X37">
            <v>6.9799964830439588E-4</v>
          </cell>
          <cell r="Y37">
            <v>5.2910052910052907E-3</v>
          </cell>
          <cell r="Z37">
            <v>1697</v>
          </cell>
          <cell r="AA37">
            <v>6.9064680273670323E-4</v>
          </cell>
          <cell r="AB37">
            <v>5.2910052910052907E-3</v>
          </cell>
          <cell r="AC37">
            <v>1717</v>
          </cell>
          <cell r="AD37">
            <v>6.7929353472388711E-4</v>
          </cell>
          <cell r="AF37">
            <v>5.2910052910052907E-3</v>
          </cell>
          <cell r="AG37">
            <v>1743</v>
          </cell>
          <cell r="AH37">
            <v>6.6673883614099363E-4</v>
          </cell>
          <cell r="AJ37">
            <v>5.2910052910052907E-3</v>
          </cell>
          <cell r="AK37">
            <v>1767</v>
          </cell>
          <cell r="AL37">
            <v>6.5549517893868394E-4</v>
          </cell>
          <cell r="AN37">
            <v>5.2910052910052907E-3</v>
          </cell>
          <cell r="AP37">
            <v>6.431216277788393E-4</v>
          </cell>
          <cell r="AR37">
            <v>5.2910052910052907E-3</v>
          </cell>
          <cell r="AT37">
            <v>6.3815578625169597E-4</v>
          </cell>
          <cell r="AV37">
            <v>5.2910052910052907E-3</v>
          </cell>
          <cell r="AX37">
            <v>6.3344778622723445E-4</v>
          </cell>
        </row>
        <row r="38">
          <cell r="A38">
            <v>152</v>
          </cell>
          <cell r="C38" t="str">
            <v>developing</v>
          </cell>
          <cell r="D38">
            <v>5.4945054945054949E-3</v>
          </cell>
          <cell r="F38">
            <v>4.4615287119657938E-3</v>
          </cell>
          <cell r="G38">
            <v>5.434782608695652E-3</v>
          </cell>
          <cell r="I38">
            <v>4.4363829115546738E-3</v>
          </cell>
          <cell r="J38">
            <v>5.3475935828877002E-3</v>
          </cell>
          <cell r="L38">
            <v>4.4292273493223852E-3</v>
          </cell>
          <cell r="M38">
            <v>5.3191489361702126E-3</v>
          </cell>
          <cell r="O38">
            <v>4.6171776132909815E-3</v>
          </cell>
          <cell r="P38">
            <v>5.3191489361702126E-3</v>
          </cell>
          <cell r="R38">
            <v>4.6287317309690375E-3</v>
          </cell>
          <cell r="S38">
            <v>5.2910052910052907E-3</v>
          </cell>
          <cell r="U38">
            <v>4.5358237290605815E-3</v>
          </cell>
          <cell r="V38">
            <v>5.2910052910052907E-3</v>
          </cell>
          <cell r="W38">
            <v>10721</v>
          </cell>
          <cell r="X38">
            <v>4.4463780329598501E-3</v>
          </cell>
          <cell r="Y38">
            <v>5.2910052910052907E-3</v>
          </cell>
          <cell r="Z38">
            <v>10735</v>
          </cell>
          <cell r="AA38">
            <v>4.368941324324401E-3</v>
          </cell>
          <cell r="AB38">
            <v>5.2910052910052907E-3</v>
          </cell>
          <cell r="AC38">
            <v>10755</v>
          </cell>
          <cell r="AD38">
            <v>4.2549807606030322E-3</v>
          </cell>
          <cell r="AF38">
            <v>5.2910052910052907E-3</v>
          </cell>
          <cell r="AG38">
            <v>10781</v>
          </cell>
          <cell r="AH38">
            <v>4.1239881769570006E-3</v>
          </cell>
          <cell r="AJ38">
            <v>5.2910052910052907E-3</v>
          </cell>
          <cell r="AK38">
            <v>10805</v>
          </cell>
          <cell r="AL38">
            <v>4.0082769713822748E-3</v>
          </cell>
          <cell r="AN38">
            <v>5.2910052910052907E-3</v>
          </cell>
          <cell r="AP38">
            <v>4.5190586620847536E-3</v>
          </cell>
          <cell r="AR38">
            <v>5.2910052910052907E-3</v>
          </cell>
          <cell r="AT38">
            <v>4.4543838620002231E-3</v>
          </cell>
          <cell r="AV38">
            <v>5.2910052910052907E-3</v>
          </cell>
          <cell r="AX38">
            <v>4.4027584437334863E-3</v>
          </cell>
        </row>
        <row r="39">
          <cell r="A39">
            <v>156</v>
          </cell>
          <cell r="C39" t="str">
            <v>developing</v>
          </cell>
          <cell r="D39">
            <v>5.4945054945054949E-3</v>
          </cell>
          <cell r="F39">
            <v>2.798877690368292E-2</v>
          </cell>
          <cell r="G39">
            <v>5.434782608695652E-3</v>
          </cell>
          <cell r="I39">
            <v>2.7831028238772666E-2</v>
          </cell>
          <cell r="J39">
            <v>5.3475935828877002E-3</v>
          </cell>
          <cell r="L39">
            <v>2.7786138819053636E-2</v>
          </cell>
          <cell r="M39">
            <v>5.3191489361702126E-3</v>
          </cell>
          <cell r="O39">
            <v>4.8334571190614399E-2</v>
          </cell>
          <cell r="P39">
            <v>5.3191489361702126E-3</v>
          </cell>
          <cell r="R39">
            <v>4.644013645494216E-2</v>
          </cell>
          <cell r="S39">
            <v>5.2910052910052907E-3</v>
          </cell>
          <cell r="U39">
            <v>4.5454410650076833E-2</v>
          </cell>
          <cell r="V39">
            <v>5.2910052910052907E-3</v>
          </cell>
          <cell r="W39">
            <v>107302</v>
          </cell>
          <cell r="X39">
            <v>4.4501935984764283E-2</v>
          </cell>
          <cell r="Y39">
            <v>5.2910052910052907E-3</v>
          </cell>
          <cell r="Z39">
            <v>107316</v>
          </cell>
          <cell r="AA39">
            <v>4.3675575888327663E-2</v>
          </cell>
          <cell r="AB39">
            <v>5.2910052910052907E-3</v>
          </cell>
          <cell r="AC39">
            <v>119374</v>
          </cell>
          <cell r="AD39">
            <v>4.7227714859714214E-2</v>
          </cell>
          <cell r="AF39">
            <v>5.2910052910052907E-3</v>
          </cell>
          <cell r="AG39">
            <v>131439</v>
          </cell>
          <cell r="AH39">
            <v>5.0278534643451556E-2</v>
          </cell>
          <cell r="AJ39">
            <v>5.2910052910052907E-3</v>
          </cell>
          <cell r="AK39">
            <v>143699</v>
          </cell>
          <cell r="AL39">
            <v>5.330730148178265E-2</v>
          </cell>
          <cell r="AN39">
            <v>5.2910052910052907E-3</v>
          </cell>
          <cell r="AP39">
            <v>5.5822527109512431E-2</v>
          </cell>
          <cell r="AR39">
            <v>5.2910052910052907E-3</v>
          </cell>
          <cell r="AT39">
            <v>5.9188949174844803E-2</v>
          </cell>
          <cell r="AV39">
            <v>5.2910052910052907E-3</v>
          </cell>
          <cell r="AX39">
            <v>5.8464406823386598E-2</v>
          </cell>
        </row>
        <row r="40">
          <cell r="A40">
            <v>170</v>
          </cell>
          <cell r="C40" t="str">
            <v>developing</v>
          </cell>
          <cell r="D40">
            <v>5.4945054945054949E-3</v>
          </cell>
          <cell r="F40">
            <v>4.1017981557440707E-3</v>
          </cell>
          <cell r="G40">
            <v>5.434782608695652E-3</v>
          </cell>
          <cell r="I40">
            <v>4.0786798471081961E-3</v>
          </cell>
          <cell r="J40">
            <v>5.3475935828877002E-3</v>
          </cell>
          <cell r="L40">
            <v>4.0721012338429735E-3</v>
          </cell>
          <cell r="M40">
            <v>5.3191489361702126E-3</v>
          </cell>
          <cell r="O40">
            <v>4.6802722805297072E-3</v>
          </cell>
          <cell r="P40">
            <v>5.3191489361702126E-3</v>
          </cell>
          <cell r="R40">
            <v>4.5062166655122256E-3</v>
          </cell>
          <cell r="S40">
            <v>5.2910052910052907E-3</v>
          </cell>
          <cell r="U40">
            <v>4.4159247831121271E-3</v>
          </cell>
          <cell r="V40">
            <v>5.2910052910052907E-3</v>
          </cell>
          <cell r="W40">
            <v>10438</v>
          </cell>
          <cell r="X40">
            <v>4.3290079197868588E-3</v>
          </cell>
          <cell r="Y40">
            <v>5.2910052910052907E-3</v>
          </cell>
          <cell r="Z40">
            <v>10452</v>
          </cell>
          <cell r="AA40">
            <v>4.2537656936971254E-3</v>
          </cell>
          <cell r="AB40">
            <v>5.2910052910052907E-3</v>
          </cell>
          <cell r="AC40">
            <v>10472</v>
          </cell>
          <cell r="AD40">
            <v>4.1430179939595498E-3</v>
          </cell>
          <cell r="AF40">
            <v>5.2910052910052907E-3</v>
          </cell>
          <cell r="AG40">
            <v>10498</v>
          </cell>
          <cell r="AH40">
            <v>4.0157339654665241E-3</v>
          </cell>
          <cell r="AJ40">
            <v>5.2910052910052907E-3</v>
          </cell>
          <cell r="AK40">
            <v>11213</v>
          </cell>
          <cell r="AL40">
            <v>4.1596306969097132E-3</v>
          </cell>
          <cell r="AN40">
            <v>5.2910052910052907E-3</v>
          </cell>
          <cell r="AP40">
            <v>4.5258698721894345E-3</v>
          </cell>
          <cell r="AR40">
            <v>5.2910052910052907E-3</v>
          </cell>
          <cell r="AT40">
            <v>4.4610901451522045E-3</v>
          </cell>
          <cell r="AV40">
            <v>5.2910052910052907E-3</v>
          </cell>
          <cell r="AX40">
            <v>4.4093822785922186E-3</v>
          </cell>
        </row>
        <row r="41">
          <cell r="A41">
            <v>174</v>
          </cell>
          <cell r="C41" t="str">
            <v>developing</v>
          </cell>
          <cell r="D41">
            <v>5.4945054945054949E-3</v>
          </cell>
          <cell r="F41">
            <v>3.3052963024172153E-4</v>
          </cell>
          <cell r="G41">
            <v>5.434782608695652E-3</v>
          </cell>
          <cell r="I41">
            <v>3.2866671897327482E-4</v>
          </cell>
          <cell r="J41">
            <v>5.3475935828877002E-3</v>
          </cell>
          <cell r="L41">
            <v>3.2813660351476245E-4</v>
          </cell>
          <cell r="M41">
            <v>5.3191489361702126E-3</v>
          </cell>
          <cell r="O41">
            <v>4.2228359430489509E-4</v>
          </cell>
          <cell r="P41">
            <v>5.3191489361702126E-3</v>
          </cell>
          <cell r="R41">
            <v>4.1603172404239107E-4</v>
          </cell>
          <cell r="S41">
            <v>5.2910052910052907E-3</v>
          </cell>
          <cell r="U41">
            <v>4.1307940741958403E-4</v>
          </cell>
          <cell r="V41">
            <v>5.2910052910052907E-3</v>
          </cell>
          <cell r="W41">
            <v>1077</v>
          </cell>
          <cell r="X41">
            <v>4.4667000666894494E-4</v>
          </cell>
          <cell r="Y41">
            <v>5.2910052910052907E-3</v>
          </cell>
          <cell r="Z41">
            <v>1091</v>
          </cell>
          <cell r="AA41">
            <v>4.4401630040409145E-4</v>
          </cell>
          <cell r="AB41">
            <v>5.2910052910052907E-3</v>
          </cell>
          <cell r="AC41">
            <v>1111</v>
          </cell>
          <cell r="AD41">
            <v>4.3954287540957405E-4</v>
          </cell>
          <cell r="AF41">
            <v>5.2910052910052907E-3</v>
          </cell>
          <cell r="AG41">
            <v>1137</v>
          </cell>
          <cell r="AH41">
            <v>4.3492946453947776E-4</v>
          </cell>
          <cell r="AJ41">
            <v>5.2910052910052907E-3</v>
          </cell>
          <cell r="AK41">
            <v>1161</v>
          </cell>
          <cell r="AL41">
            <v>4.3069038072881269E-4</v>
          </cell>
          <cell r="AN41">
            <v>5.2910052910052907E-3</v>
          </cell>
          <cell r="AP41">
            <v>4.2587987391374643E-4</v>
          </cell>
          <cell r="AR41">
            <v>5.2910052910052907E-3</v>
          </cell>
          <cell r="AT41">
            <v>4.2426064993060763E-4</v>
          </cell>
          <cell r="AV41">
            <v>5.2910052910052907E-3</v>
          </cell>
          <cell r="AX41">
            <v>4.2218231652238909E-4</v>
          </cell>
        </row>
        <row r="42">
          <cell r="A42">
            <v>178</v>
          </cell>
          <cell r="C42" t="str">
            <v>developing</v>
          </cell>
          <cell r="D42">
            <v>5.4945054945054949E-3</v>
          </cell>
          <cell r="F42">
            <v>7.3126574209493654E-4</v>
          </cell>
          <cell r="G42">
            <v>5.434782608695652E-3</v>
          </cell>
          <cell r="I42">
            <v>7.2714422599914376E-4</v>
          </cell>
          <cell r="J42">
            <v>5.3475935828877002E-3</v>
          </cell>
          <cell r="L42">
            <v>7.259713953700665E-4</v>
          </cell>
          <cell r="M42">
            <v>5.3191489361702126E-3</v>
          </cell>
          <cell r="O42">
            <v>7.1296973979759226E-4</v>
          </cell>
          <cell r="P42">
            <v>5.3191489361702126E-3</v>
          </cell>
          <cell r="R42">
            <v>7.4894368636143239E-4</v>
          </cell>
          <cell r="S42">
            <v>5.2910052910052907E-3</v>
          </cell>
          <cell r="U42">
            <v>7.3888255029718418E-4</v>
          </cell>
          <cell r="V42">
            <v>5.2910052910052907E-3</v>
          </cell>
          <cell r="W42">
            <v>1759</v>
          </cell>
          <cell r="X42">
            <v>7.2951953735438644E-4</v>
          </cell>
          <cell r="Y42">
            <v>5.2910052910052907E-3</v>
          </cell>
          <cell r="Z42">
            <v>1773</v>
          </cell>
          <cell r="AA42">
            <v>7.2157736078501758E-4</v>
          </cell>
          <cell r="AB42">
            <v>5.2910052910052907E-3</v>
          </cell>
          <cell r="AC42">
            <v>1793</v>
          </cell>
          <cell r="AD42">
            <v>7.0936127417584721E-4</v>
          </cell>
          <cell r="AF42">
            <v>5.2910052910052907E-3</v>
          </cell>
          <cell r="AG42">
            <v>1819</v>
          </cell>
          <cell r="AH42">
            <v>6.9581063852006163E-4</v>
          </cell>
          <cell r="AJ42">
            <v>5.2910052910052907E-3</v>
          </cell>
          <cell r="AK42">
            <v>1843</v>
          </cell>
          <cell r="AL42">
            <v>6.8368851996830475E-4</v>
          </cell>
          <cell r="AN42">
            <v>5.2910052910052907E-3</v>
          </cell>
          <cell r="AP42">
            <v>6.7036646819756377E-4</v>
          </cell>
          <cell r="AR42">
            <v>5.2910052910052907E-3</v>
          </cell>
          <cell r="AT42">
            <v>6.6498091885962122E-4</v>
          </cell>
          <cell r="AV42">
            <v>5.2910052910052907E-3</v>
          </cell>
          <cell r="AX42">
            <v>6.5994312566216564E-4</v>
          </cell>
        </row>
        <row r="43">
          <cell r="A43">
            <v>180</v>
          </cell>
          <cell r="C43" t="str">
            <v>developing</v>
          </cell>
          <cell r="D43">
            <v>5.4945054945054949E-3</v>
          </cell>
          <cell r="F43">
            <v>1.7974101885137226E-3</v>
          </cell>
          <cell r="G43">
            <v>5.434782608695652E-3</v>
          </cell>
          <cell r="I43">
            <v>1.7872797330633159E-3</v>
          </cell>
          <cell r="J43">
            <v>5.3475935828877002E-3</v>
          </cell>
          <cell r="L43">
            <v>1.7843969811432478E-3</v>
          </cell>
          <cell r="M43">
            <v>5.3191489361702126E-3</v>
          </cell>
          <cell r="O43">
            <v>1.4863300896665356E-3</v>
          </cell>
          <cell r="P43">
            <v>5.3191489361702126E-3</v>
          </cell>
          <cell r="R43">
            <v>1.4381450439842072E-3</v>
          </cell>
          <cell r="S43">
            <v>5.2910052910052907E-3</v>
          </cell>
          <cell r="U43">
            <v>1.4133670801556228E-3</v>
          </cell>
          <cell r="V43">
            <v>5.2910052910052907E-3</v>
          </cell>
          <cell r="W43">
            <v>4124</v>
          </cell>
          <cell r="X43">
            <v>1.7103687163442238E-3</v>
          </cell>
          <cell r="Y43">
            <v>5.2910052910052907E-3</v>
          </cell>
          <cell r="Z43">
            <v>4138</v>
          </cell>
          <cell r="AA43">
            <v>1.6840874895253258E-3</v>
          </cell>
          <cell r="AB43">
            <v>5.2910052910052907E-3</v>
          </cell>
          <cell r="AC43">
            <v>4158</v>
          </cell>
          <cell r="AD43">
            <v>1.6450218505427623E-3</v>
          </cell>
          <cell r="AF43">
            <v>5.2910052910052907E-3</v>
          </cell>
          <cell r="AG43">
            <v>4184</v>
          </cell>
          <cell r="AH43">
            <v>1.6004792257107961E-3</v>
          </cell>
          <cell r="AJ43">
            <v>5.2910052910052907E-3</v>
          </cell>
          <cell r="AK43">
            <v>4208</v>
          </cell>
          <cell r="AL43">
            <v>1.5610207770084788E-3</v>
          </cell>
          <cell r="AN43">
            <v>5.2910052910052907E-3</v>
          </cell>
          <cell r="AP43">
            <v>1.5181828838591886E-3</v>
          </cell>
          <cell r="AR43">
            <v>5.2910052910052907E-3</v>
          </cell>
          <cell r="AT43">
            <v>1.499736690145717E-3</v>
          </cell>
          <cell r="AV43">
            <v>5.2910052910052907E-3</v>
          </cell>
          <cell r="AX43">
            <v>1.4844362541307455E-3</v>
          </cell>
        </row>
        <row r="44">
          <cell r="A44">
            <v>188</v>
          </cell>
          <cell r="C44" t="str">
            <v>developing</v>
          </cell>
          <cell r="D44">
            <v>5.4945054945054949E-3</v>
          </cell>
          <cell r="F44">
            <v>3.0008611166682615E-4</v>
          </cell>
          <cell r="G44">
            <v>5.434782608695652E-3</v>
          </cell>
          <cell r="I44">
            <v>2.9839478433099951E-4</v>
          </cell>
          <cell r="J44">
            <v>5.3475935828877002E-3</v>
          </cell>
          <cell r="L44">
            <v>2.9791349529629748E-4</v>
          </cell>
          <cell r="M44">
            <v>5.3191489361702126E-3</v>
          </cell>
          <cell r="O44">
            <v>6.9449201582053716E-4</v>
          </cell>
          <cell r="P44">
            <v>5.3191489361702126E-3</v>
          </cell>
          <cell r="R44">
            <v>7.8011359700768854E-4</v>
          </cell>
          <cell r="S44">
            <v>5.2910052910052907E-3</v>
          </cell>
          <cell r="U44">
            <v>7.6938687576816886E-4</v>
          </cell>
          <cell r="V44">
            <v>5.2910052910052907E-3</v>
          </cell>
          <cell r="W44">
            <v>1831</v>
          </cell>
          <cell r="X44">
            <v>7.593804848754301E-4</v>
          </cell>
          <cell r="Y44">
            <v>5.2910052910052907E-3</v>
          </cell>
          <cell r="Z44">
            <v>1845</v>
          </cell>
          <cell r="AA44">
            <v>7.5087999472552589E-4</v>
          </cell>
          <cell r="AB44">
            <v>5.2910052910052907E-3</v>
          </cell>
          <cell r="AC44">
            <v>1918</v>
          </cell>
          <cell r="AD44">
            <v>7.588147930113079E-4</v>
          </cell>
          <cell r="AF44">
            <v>5.2910052910052907E-3</v>
          </cell>
          <cell r="AG44">
            <v>1998</v>
          </cell>
          <cell r="AH44">
            <v>7.6428238359707709E-4</v>
          </cell>
          <cell r="AJ44">
            <v>5.2910052910052907E-3</v>
          </cell>
          <cell r="AK44">
            <v>2066</v>
          </cell>
          <cell r="AL44">
            <v>7.6641371798942895E-4</v>
          </cell>
          <cell r="AN44">
            <v>5.2910052910052907E-3</v>
          </cell>
          <cell r="AP44">
            <v>7.9260976533947246E-4</v>
          </cell>
          <cell r="AR44">
            <v>5.2910052910052907E-3</v>
          </cell>
          <cell r="AT44">
            <v>7.8534105332412805E-4</v>
          </cell>
          <cell r="AV44">
            <v>5.2910052910052907E-3</v>
          </cell>
          <cell r="AX44">
            <v>7.788235302320539E-4</v>
          </cell>
        </row>
        <row r="45">
          <cell r="A45">
            <v>384</v>
          </cell>
          <cell r="C45" t="str">
            <v>developing</v>
          </cell>
          <cell r="D45">
            <v>5.4945054945054949E-3</v>
          </cell>
          <cell r="F45">
            <v>1.7185055587379732E-3</v>
          </cell>
          <cell r="G45">
            <v>5.434782608695652E-3</v>
          </cell>
          <cell r="I45">
            <v>1.7088198208272147E-3</v>
          </cell>
          <cell r="J45">
            <v>5.3475935828877002E-3</v>
          </cell>
          <cell r="L45">
            <v>1.7060636190260017E-3</v>
          </cell>
          <cell r="M45">
            <v>5.3191489361702126E-3</v>
          </cell>
          <cell r="O45">
            <v>1.7634959493223632E-3</v>
          </cell>
          <cell r="P45">
            <v>5.3191489361702126E-3</v>
          </cell>
          <cell r="R45">
            <v>1.8113181408879961E-3</v>
          </cell>
          <cell r="S45">
            <v>5.2910052910052907E-3</v>
          </cell>
          <cell r="U45">
            <v>1.7785716434332449E-3</v>
          </cell>
          <cell r="V45">
            <v>5.2910052910052907E-3</v>
          </cell>
          <cell r="W45">
            <v>4213</v>
          </cell>
          <cell r="X45">
            <v>1.7472801653632916E-3</v>
          </cell>
          <cell r="Y45">
            <v>5.2910052910052907E-3</v>
          </cell>
          <cell r="Z45">
            <v>4227</v>
          </cell>
          <cell r="AA45">
            <v>1.7203088009240097E-3</v>
          </cell>
          <cell r="AB45">
            <v>5.2910052910052907E-3</v>
          </cell>
          <cell r="AC45">
            <v>4438</v>
          </cell>
          <cell r="AD45">
            <v>1.755797732734194E-3</v>
          </cell>
          <cell r="AF45">
            <v>5.2910052910052907E-3</v>
          </cell>
          <cell r="AG45">
            <v>4848</v>
          </cell>
          <cell r="AH45">
            <v>1.8544749728121269E-3</v>
          </cell>
          <cell r="AJ45">
            <v>5.2910052910052907E-3</v>
          </cell>
          <cell r="AK45">
            <v>4872</v>
          </cell>
          <cell r="AL45">
            <v>1.8073415460041133E-3</v>
          </cell>
          <cell r="AN45">
            <v>5.2910052910052907E-3</v>
          </cell>
          <cell r="AP45">
            <v>1.8243288538274877E-3</v>
          </cell>
          <cell r="AR45">
            <v>5.2910052910052907E-3</v>
          </cell>
          <cell r="AT45">
            <v>1.8011664697137194E-3</v>
          </cell>
          <cell r="AV45">
            <v>5.2910052910052907E-3</v>
          </cell>
          <cell r="AX45">
            <v>1.7821601998864187E-3</v>
          </cell>
        </row>
        <row r="46">
          <cell r="A46">
            <v>191</v>
          </cell>
          <cell r="C46" t="str">
            <v>developed</v>
          </cell>
          <cell r="D46">
            <v>5.4945054945054949E-3</v>
          </cell>
          <cell r="F46">
            <v>1.5799564844073267E-3</v>
          </cell>
          <cell r="G46">
            <v>5.434782608695652E-3</v>
          </cell>
          <cell r="I46">
            <v>1.5710516284756352E-3</v>
          </cell>
          <cell r="J46">
            <v>5.3475935828877002E-3</v>
          </cell>
          <cell r="L46">
            <v>1.5685176367256407E-3</v>
          </cell>
          <cell r="M46">
            <v>5.3191489361702126E-3</v>
          </cell>
          <cell r="O46">
            <v>1.549875433099823E-3</v>
          </cell>
          <cell r="P46">
            <v>5.3191489361702126E-3</v>
          </cell>
          <cell r="R46">
            <v>1.5520018009281707E-3</v>
          </cell>
          <cell r="S46">
            <v>5.2910052910052907E-3</v>
          </cell>
          <cell r="U46">
            <v>1.5247926023621364E-3</v>
          </cell>
          <cell r="V46">
            <v>5.2910052910052907E-3</v>
          </cell>
          <cell r="W46">
            <v>3614</v>
          </cell>
          <cell r="X46">
            <v>1.4988536714034978E-3</v>
          </cell>
          <cell r="Y46">
            <v>5.2910052910052907E-3</v>
          </cell>
          <cell r="Z46">
            <v>3628</v>
          </cell>
          <cell r="AA46">
            <v>1.4765271657800586E-3</v>
          </cell>
          <cell r="AB46">
            <v>5.2910052910052907E-3</v>
          </cell>
          <cell r="AC46">
            <v>3741</v>
          </cell>
          <cell r="AD46">
            <v>1.4800449117076655E-3</v>
          </cell>
          <cell r="AF46">
            <v>5.2910052910052907E-3</v>
          </cell>
          <cell r="AG46">
            <v>3861</v>
          </cell>
          <cell r="AH46">
            <v>1.4769240655997571E-3</v>
          </cell>
          <cell r="AJ46">
            <v>5.2910052910052907E-3</v>
          </cell>
          <cell r="AK46">
            <v>3979</v>
          </cell>
          <cell r="AL46">
            <v>1.4760697889060687E-3</v>
          </cell>
          <cell r="AN46">
            <v>5.2910052910052907E-3</v>
          </cell>
          <cell r="AP46">
            <v>1.4697874436417175E-3</v>
          </cell>
          <cell r="AR46">
            <v>5.2910052910052907E-3</v>
          </cell>
          <cell r="AT46">
            <v>1.4856181992994404E-3</v>
          </cell>
          <cell r="AV46">
            <v>5.2910052910052907E-3</v>
          </cell>
          <cell r="AX46">
            <v>1.4704913386386763E-3</v>
          </cell>
        </row>
        <row r="47">
          <cell r="A47">
            <v>196</v>
          </cell>
          <cell r="C47" t="str">
            <v>developed</v>
          </cell>
          <cell r="D47">
            <v>5.4945054945054949E-3</v>
          </cell>
          <cell r="F47">
            <v>1.0630379649315517E-3</v>
          </cell>
          <cell r="G47">
            <v>5.434782608695652E-3</v>
          </cell>
          <cell r="I47">
            <v>1.0570465341414911E-3</v>
          </cell>
          <cell r="J47">
            <v>5.3475935828877002E-3</v>
          </cell>
          <cell r="L47">
            <v>1.0553415951386439E-3</v>
          </cell>
          <cell r="M47">
            <v>5.3191489361702126E-3</v>
          </cell>
          <cell r="O47">
            <v>9.536308276938719E-4</v>
          </cell>
          <cell r="P47">
            <v>5.3191489361702126E-3</v>
          </cell>
          <cell r="R47">
            <v>9.2643901087483547E-4</v>
          </cell>
          <cell r="S47">
            <v>5.2910052910052907E-3</v>
          </cell>
          <cell r="U47">
            <v>9.1258773700695793E-4</v>
          </cell>
          <cell r="V47">
            <v>5.2910052910052907E-3</v>
          </cell>
          <cell r="W47">
            <v>2559</v>
          </cell>
          <cell r="X47">
            <v>1.0613078431437606E-3</v>
          </cell>
          <cell r="Y47">
            <v>5.2910052910052907E-3</v>
          </cell>
          <cell r="Z47">
            <v>2573</v>
          </cell>
          <cell r="AA47">
            <v>1.0471621823462212E-3</v>
          </cell>
          <cell r="AB47">
            <v>5.2910052910052907E-3</v>
          </cell>
          <cell r="AC47">
            <v>2593</v>
          </cell>
          <cell r="AD47">
            <v>1.0258637947227953E-3</v>
          </cell>
          <cell r="AF47">
            <v>5.2910052910052907E-3</v>
          </cell>
          <cell r="AG47">
            <v>2619</v>
          </cell>
          <cell r="AH47">
            <v>1.0018296109313037E-3</v>
          </cell>
          <cell r="AJ47">
            <v>5.2910052910052907E-3</v>
          </cell>
          <cell r="AK47">
            <v>2643</v>
          </cell>
          <cell r="AL47">
            <v>9.8046053080641862E-4</v>
          </cell>
          <cell r="AN47">
            <v>5.2910052910052907E-3</v>
          </cell>
          <cell r="AP47">
            <v>1.0503602950903005E-3</v>
          </cell>
          <cell r="AR47">
            <v>5.2910052910052907E-3</v>
          </cell>
          <cell r="AT47">
            <v>1.0391209262859474E-3</v>
          </cell>
          <cell r="AV47">
            <v>5.2910052910052907E-3</v>
          </cell>
          <cell r="AX47">
            <v>1.0294833862019941E-3</v>
          </cell>
        </row>
        <row r="48">
          <cell r="A48">
            <v>203</v>
          </cell>
          <cell r="C48" t="str">
            <v>developed</v>
          </cell>
          <cell r="D48">
            <v>5.4945054945054949E-3</v>
          </cell>
          <cell r="F48">
            <v>4.0744611186564091E-3</v>
          </cell>
          <cell r="G48">
            <v>5.434782608695652E-3</v>
          </cell>
          <cell r="I48">
            <v>4.0514968853886018E-3</v>
          </cell>
          <cell r="J48">
            <v>5.3475935828877002E-3</v>
          </cell>
          <cell r="L48">
            <v>4.044962116259045E-3</v>
          </cell>
          <cell r="M48">
            <v>5.3191489361702126E-3</v>
          </cell>
          <cell r="O48">
            <v>3.7730611008757538E-3</v>
          </cell>
          <cell r="P48">
            <v>5.3191489361702126E-3</v>
          </cell>
          <cell r="R48">
            <v>3.7542425711712961E-3</v>
          </cell>
          <cell r="S48">
            <v>5.2910052910052907E-3</v>
          </cell>
          <cell r="U48">
            <v>3.6800079311246226E-3</v>
          </cell>
          <cell r="V48">
            <v>5.2910052910052907E-3</v>
          </cell>
          <cell r="W48">
            <v>8701</v>
          </cell>
          <cell r="X48">
            <v>3.6086125608416806E-3</v>
          </cell>
          <cell r="Y48">
            <v>5.2910052910052907E-3</v>
          </cell>
          <cell r="Z48">
            <v>8715</v>
          </cell>
          <cell r="AA48">
            <v>3.5468396498823623E-3</v>
          </cell>
          <cell r="AB48">
            <v>5.2910052910052907E-3</v>
          </cell>
          <cell r="AC48">
            <v>9029</v>
          </cell>
          <cell r="AD48">
            <v>3.5721265725229918E-3</v>
          </cell>
          <cell r="AF48">
            <v>5.2910052910052907E-3</v>
          </cell>
          <cell r="AG48">
            <v>9346</v>
          </cell>
          <cell r="AH48">
            <v>3.5750666451943355E-3</v>
          </cell>
          <cell r="AJ48">
            <v>5.2910052910052907E-3</v>
          </cell>
          <cell r="AK48">
            <v>9661</v>
          </cell>
          <cell r="AL48">
            <v>3.5838929958837721E-3</v>
          </cell>
          <cell r="AN48">
            <v>5.2910052910052907E-3</v>
          </cell>
          <cell r="AP48">
            <v>3.6816383039513264E-3</v>
          </cell>
          <cell r="AR48">
            <v>5.2910052910052907E-3</v>
          </cell>
          <cell r="AT48">
            <v>3.6298639965776777E-3</v>
          </cell>
          <cell r="AV48">
            <v>5.2910052910052907E-3</v>
          </cell>
          <cell r="AX48">
            <v>3.5883753789966565E-3</v>
          </cell>
        </row>
        <row r="49">
          <cell r="A49">
            <v>208</v>
          </cell>
          <cell r="C49" t="str">
            <v>developed</v>
          </cell>
          <cell r="D49">
            <v>5.4945054945054949E-3</v>
          </cell>
          <cell r="F49">
            <v>8.5123805713192228E-3</v>
          </cell>
          <cell r="G49">
            <v>5.434782608695652E-3</v>
          </cell>
          <cell r="I49">
            <v>8.4644036027308987E-3</v>
          </cell>
          <cell r="J49">
            <v>5.3475935828877002E-3</v>
          </cell>
          <cell r="L49">
            <v>8.4507511367589473E-3</v>
          </cell>
          <cell r="M49">
            <v>5.3191489361702126E-3</v>
          </cell>
          <cell r="O49">
            <v>8.3154264658693907E-3</v>
          </cell>
          <cell r="P49">
            <v>5.3191489361702126E-3</v>
          </cell>
          <cell r="R49">
            <v>7.9981124887441996E-3</v>
          </cell>
          <cell r="S49">
            <v>5.2910052910052907E-3</v>
          </cell>
          <cell r="U49">
            <v>7.8332565782366047E-3</v>
          </cell>
          <cell r="V49">
            <v>5.2910052910052907E-3</v>
          </cell>
          <cell r="W49">
            <v>18504</v>
          </cell>
          <cell r="X49">
            <v>7.6742635129082243E-3</v>
          </cell>
          <cell r="Y49">
            <v>5.2910052910052907E-3</v>
          </cell>
          <cell r="Z49">
            <v>18518</v>
          </cell>
          <cell r="AA49">
            <v>7.5364746570879609E-3</v>
          </cell>
          <cell r="AB49">
            <v>5.2910052910052907E-3</v>
          </cell>
          <cell r="AC49">
            <v>18538</v>
          </cell>
          <cell r="AD49">
            <v>7.3341546573741524E-3</v>
          </cell>
          <cell r="AF49">
            <v>5.2910052910052907E-3</v>
          </cell>
          <cell r="AG49">
            <v>20045</v>
          </cell>
          <cell r="AH49">
            <v>7.6676878774791842E-3</v>
          </cell>
          <cell r="AJ49">
            <v>5.2910052910052907E-3</v>
          </cell>
          <cell r="AK49">
            <v>20436</v>
          </cell>
          <cell r="AL49">
            <v>7.581041016859618E-3</v>
          </cell>
          <cell r="AN49">
            <v>5.2910052910052907E-3</v>
          </cell>
          <cell r="AP49">
            <v>7.5564998840301862E-3</v>
          </cell>
          <cell r="AR49">
            <v>5.2910052910052907E-3</v>
          </cell>
          <cell r="AT49">
            <v>7.7277559647094202E-3</v>
          </cell>
          <cell r="AV49">
            <v>5.2910052910052907E-3</v>
          </cell>
          <cell r="AX49">
            <v>7.6358871005696846E-3</v>
          </cell>
        </row>
        <row r="50">
          <cell r="A50">
            <v>262</v>
          </cell>
          <cell r="C50" t="str">
            <v>developing</v>
          </cell>
          <cell r="D50">
            <v>5.4945054945054949E-3</v>
          </cell>
          <cell r="F50">
            <v>5.0262870463449764E-4</v>
          </cell>
          <cell r="G50">
            <v>5.434782608695652E-3</v>
          </cell>
          <cell r="I50">
            <v>4.9979581888981081E-4</v>
          </cell>
          <cell r="J50">
            <v>5.3475935828877002E-3</v>
          </cell>
          <cell r="L50">
            <v>4.9898968466812561E-4</v>
          </cell>
          <cell r="M50">
            <v>5.3191489361702126E-3</v>
          </cell>
          <cell r="O50">
            <v>5.4712090019865803E-4</v>
          </cell>
          <cell r="P50">
            <v>5.3191489361702126E-3</v>
          </cell>
          <cell r="R50">
            <v>5.3594929694534871E-4</v>
          </cell>
          <cell r="S50">
            <v>5.2910052910052907E-3</v>
          </cell>
          <cell r="U50">
            <v>5.6136432290353731E-4</v>
          </cell>
          <cell r="V50">
            <v>5.2910052910052907E-3</v>
          </cell>
          <cell r="W50">
            <v>1509</v>
          </cell>
          <cell r="X50">
            <v>6.2583569179520699E-4</v>
          </cell>
          <cell r="Y50">
            <v>5.2910052910052907E-3</v>
          </cell>
          <cell r="Z50">
            <v>1523</v>
          </cell>
          <cell r="AA50">
            <v>6.1983210404714141E-4</v>
          </cell>
          <cell r="AB50">
            <v>5.2910052910052907E-3</v>
          </cell>
          <cell r="AC50">
            <v>1543</v>
          </cell>
          <cell r="AD50">
            <v>6.1045423650492596E-4</v>
          </cell>
          <cell r="AF50">
            <v>5.2910052910052907E-3</v>
          </cell>
          <cell r="AG50">
            <v>1569</v>
          </cell>
          <cell r="AH50">
            <v>6.0017970964154849E-4</v>
          </cell>
          <cell r="AJ50">
            <v>5.2910052910052907E-3</v>
          </cell>
          <cell r="AK50">
            <v>1593</v>
          </cell>
          <cell r="AL50">
            <v>5.909472665813942E-4</v>
          </cell>
          <cell r="AN50">
            <v>5.2910052910052907E-3</v>
          </cell>
          <cell r="AP50">
            <v>5.8074528260965424E-4</v>
          </cell>
          <cell r="AR50">
            <v>5.2910052910052907E-3</v>
          </cell>
          <cell r="AT50">
            <v>5.7674035107039342E-4</v>
          </cell>
          <cell r="AV50">
            <v>5.2910052910052907E-3</v>
          </cell>
          <cell r="AX50">
            <v>5.7278740383673429E-4</v>
          </cell>
        </row>
        <row r="51">
          <cell r="A51">
            <v>212</v>
          </cell>
          <cell r="C51" t="str">
            <v>developing</v>
          </cell>
          <cell r="D51">
            <v>5.4945054945054949E-3</v>
          </cell>
          <cell r="F51">
            <v>4.6845740827492112E-4</v>
          </cell>
          <cell r="G51">
            <v>5.434782608695652E-3</v>
          </cell>
          <cell r="I51">
            <v>4.6581711674031808E-4</v>
          </cell>
          <cell r="J51">
            <v>5.3475935828877002E-3</v>
          </cell>
          <cell r="L51">
            <v>4.6506578768821594E-4</v>
          </cell>
          <cell r="M51">
            <v>5.3191489361702126E-3</v>
          </cell>
          <cell r="O51">
            <v>5.2233370949773036E-4</v>
          </cell>
          <cell r="P51">
            <v>5.3191489361702126E-3</v>
          </cell>
          <cell r="R51">
            <v>5.1213894853501419E-4</v>
          </cell>
          <cell r="S51">
            <v>5.2910052910052907E-3</v>
          </cell>
          <cell r="U51">
            <v>5.071344109551201E-4</v>
          </cell>
          <cell r="V51">
            <v>5.2910052910052907E-3</v>
          </cell>
          <cell r="W51">
            <v>1347</v>
          </cell>
          <cell r="X51">
            <v>5.5864855987285871E-4</v>
          </cell>
          <cell r="Y51">
            <v>5.2910052910052907E-3</v>
          </cell>
          <cell r="Z51">
            <v>1366</v>
          </cell>
          <cell r="AA51">
            <v>5.5593608281575516E-4</v>
          </cell>
          <cell r="AB51">
            <v>5.2910052910052907E-3</v>
          </cell>
          <cell r="AC51">
            <v>1386</v>
          </cell>
          <cell r="AD51">
            <v>5.4834061684758747E-4</v>
          </cell>
          <cell r="AF51">
            <v>5.2910052910052907E-3</v>
          </cell>
          <cell r="AG51">
            <v>1412</v>
          </cell>
          <cell r="AH51">
            <v>5.4012348630584227E-4</v>
          </cell>
          <cell r="AJ51">
            <v>5.2910052910052907E-3</v>
          </cell>
          <cell r="AK51">
            <v>1436</v>
          </cell>
          <cell r="AL51">
            <v>5.3270575945441436E-4</v>
          </cell>
          <cell r="AN51">
            <v>5.2910052910052907E-3</v>
          </cell>
          <cell r="AP51">
            <v>5.3916105249686419E-4</v>
          </cell>
          <cell r="AR51">
            <v>5.2910052910052907E-3</v>
          </cell>
          <cell r="AT51">
            <v>5.4073819941238843E-4</v>
          </cell>
          <cell r="AV51">
            <v>5.2910052910052907E-3</v>
          </cell>
          <cell r="AX51">
            <v>5.3722786933195835E-4</v>
          </cell>
        </row>
        <row r="52">
          <cell r="A52">
            <v>214</v>
          </cell>
          <cell r="C52" t="str">
            <v>developing</v>
          </cell>
          <cell r="D52">
            <v>5.4945054945054949E-3</v>
          </cell>
          <cell r="F52">
            <v>1.4550759286205109E-3</v>
          </cell>
          <cell r="G52">
            <v>5.434782608695652E-3</v>
          </cell>
          <cell r="I52">
            <v>1.4468749169838527E-3</v>
          </cell>
          <cell r="J52">
            <v>5.3475935828877002E-3</v>
          </cell>
          <cell r="L52">
            <v>1.4445412132172437E-3</v>
          </cell>
          <cell r="M52">
            <v>5.3191489361702126E-3</v>
          </cell>
          <cell r="O52">
            <v>1.2380075064626966E-3</v>
          </cell>
          <cell r="P52">
            <v>5.3191489361702126E-3</v>
          </cell>
          <cell r="R52">
            <v>1.1996086444552192E-3</v>
          </cell>
          <cell r="S52">
            <v>5.2910052910052907E-3</v>
          </cell>
          <cell r="U52">
            <v>1.1799242560651708E-3</v>
          </cell>
          <cell r="V52">
            <v>5.2910052910052907E-3</v>
          </cell>
          <cell r="W52">
            <v>3359</v>
          </cell>
          <cell r="X52">
            <v>1.3930961489331346E-3</v>
          </cell>
          <cell r="Y52">
            <v>5.2910052910052907E-3</v>
          </cell>
          <cell r="Z52">
            <v>3373</v>
          </cell>
          <cell r="AA52">
            <v>1.3727470039074248E-3</v>
          </cell>
          <cell r="AB52">
            <v>5.2910052910052907E-3</v>
          </cell>
          <cell r="AC52">
            <v>3393</v>
          </cell>
          <cell r="AD52">
            <v>1.3423663152697433E-3</v>
          </cell>
          <cell r="AF52">
            <v>5.2910052910052907E-3</v>
          </cell>
          <cell r="AG52">
            <v>3419</v>
          </cell>
          <cell r="AH52">
            <v>1.3078485833425458E-3</v>
          </cell>
          <cell r="AJ52">
            <v>5.2910052910052907E-3</v>
          </cell>
          <cell r="AK52">
            <v>3443</v>
          </cell>
          <cell r="AL52">
            <v>1.2772325416445325E-3</v>
          </cell>
          <cell r="AN52">
            <v>5.2910052910052907E-3</v>
          </cell>
          <cell r="AP52">
            <v>1.2439420559601853E-3</v>
          </cell>
          <cell r="AR52">
            <v>5.2910052910052907E-3</v>
          </cell>
          <cell r="AT52">
            <v>1.2297205527106796E-3</v>
          </cell>
          <cell r="AV52">
            <v>5.2910052910052907E-3</v>
          </cell>
          <cell r="AX52">
            <v>1.3889135830100728E-3</v>
          </cell>
        </row>
        <row r="53">
          <cell r="A53">
            <v>218</v>
          </cell>
          <cell r="C53" t="str">
            <v>developing</v>
          </cell>
          <cell r="D53">
            <v>5.4945054945054949E-3</v>
          </cell>
          <cell r="F53">
            <v>1.8769361145869188E-3</v>
          </cell>
          <cell r="G53">
            <v>5.434782608695652E-3</v>
          </cell>
          <cell r="I53">
            <v>1.8663574398839534E-3</v>
          </cell>
          <cell r="J53">
            <v>5.3475935828877002E-3</v>
          </cell>
          <cell r="L53">
            <v>1.8633471413874011E-3</v>
          </cell>
          <cell r="M53">
            <v>5.3191489361702126E-3</v>
          </cell>
          <cell r="O53">
            <v>1.5440166425705127E-3</v>
          </cell>
          <cell r="P53">
            <v>5.3191489361702126E-3</v>
          </cell>
          <cell r="R53">
            <v>1.4935582184664403E-3</v>
          </cell>
          <cell r="S53">
            <v>5.2910052910052907E-3</v>
          </cell>
          <cell r="U53">
            <v>1.5735147888782924E-3</v>
          </cell>
          <cell r="V53">
            <v>5.2910052910052907E-3</v>
          </cell>
          <cell r="W53">
            <v>4536</v>
          </cell>
          <cell r="X53">
            <v>1.8812396938257515E-3</v>
          </cell>
          <cell r="Y53">
            <v>5.2910052910052907E-3</v>
          </cell>
          <cell r="Z53">
            <v>4550</v>
          </cell>
          <cell r="AA53">
            <v>1.8517636726293456E-3</v>
          </cell>
          <cell r="AB53">
            <v>5.2910052910052907E-3</v>
          </cell>
          <cell r="AC53">
            <v>4570</v>
          </cell>
          <cell r="AD53">
            <v>1.8080206486244404E-3</v>
          </cell>
          <cell r="AF53">
            <v>5.2910052910052907E-3</v>
          </cell>
          <cell r="AG53">
            <v>4596</v>
          </cell>
          <cell r="AH53">
            <v>1.7580789965025857E-3</v>
          </cell>
          <cell r="AJ53">
            <v>5.2910052910052907E-3</v>
          </cell>
          <cell r="AK53">
            <v>4620</v>
          </cell>
          <cell r="AL53">
            <v>1.7138583625901074E-3</v>
          </cell>
          <cell r="AN53">
            <v>5.2910052910052907E-3</v>
          </cell>
          <cell r="AP53">
            <v>1.6658785977080636E-3</v>
          </cell>
          <cell r="AR53">
            <v>5.2910052910052907E-3</v>
          </cell>
          <cell r="AT53">
            <v>1.6451571458623645E-3</v>
          </cell>
          <cell r="AV53">
            <v>5.2910052910052907E-3</v>
          </cell>
          <cell r="AX53">
            <v>1.6280688836990561E-3</v>
          </cell>
        </row>
        <row r="54">
          <cell r="A54">
            <v>818</v>
          </cell>
          <cell r="C54" t="str">
            <v>developing</v>
          </cell>
          <cell r="D54">
            <v>5.4945054945054949E-3</v>
          </cell>
          <cell r="F54">
            <v>4.5714981566138853E-3</v>
          </cell>
          <cell r="G54">
            <v>5.434782608695652E-3</v>
          </cell>
          <cell r="I54">
            <v>4.5457325530175868E-3</v>
          </cell>
          <cell r="J54">
            <v>5.3475935828877002E-3</v>
          </cell>
          <cell r="L54">
            <v>4.5384006177850043E-3</v>
          </cell>
          <cell r="M54">
            <v>5.3191489361702126E-3</v>
          </cell>
          <cell r="O54">
            <v>4.8555853202144495E-3</v>
          </cell>
          <cell r="P54">
            <v>5.3191489361702126E-3</v>
          </cell>
          <cell r="R54">
            <v>4.9183521507238344E-3</v>
          </cell>
          <cell r="S54">
            <v>5.2910052910052907E-3</v>
          </cell>
          <cell r="U54">
            <v>4.8192597532284807E-3</v>
          </cell>
          <cell r="V54">
            <v>5.2910052910052907E-3</v>
          </cell>
          <cell r="W54">
            <v>11390</v>
          </cell>
          <cell r="X54">
            <v>4.7238360036762142E-3</v>
          </cell>
          <cell r="Y54">
            <v>5.2910052910052907E-3</v>
          </cell>
          <cell r="Z54">
            <v>11404</v>
          </cell>
          <cell r="AA54">
            <v>4.641211631354958E-3</v>
          </cell>
          <cell r="AB54">
            <v>5.2910052910052907E-3</v>
          </cell>
          <cell r="AC54">
            <v>11424</v>
          </cell>
          <cell r="AD54">
            <v>4.5196559934104173E-3</v>
          </cell>
          <cell r="AF54">
            <v>5.2910052910052907E-3</v>
          </cell>
          <cell r="AG54">
            <v>11450</v>
          </cell>
          <cell r="AH54">
            <v>4.3798965426359018E-3</v>
          </cell>
          <cell r="AJ54">
            <v>5.2910052910052907E-3</v>
          </cell>
          <cell r="AK54">
            <v>11474</v>
          </cell>
          <cell r="AL54">
            <v>4.2564525654456477E-3</v>
          </cell>
          <cell r="AN54">
            <v>5.2910052910052907E-3</v>
          </cell>
          <cell r="AP54">
            <v>4.1229330217861931E-3</v>
          </cell>
          <cell r="AR54">
            <v>5.2910052910052907E-3</v>
          </cell>
          <cell r="AT54">
            <v>4.0643605523718361E-3</v>
          </cell>
          <cell r="AV54">
            <v>5.2910052910052907E-3</v>
          </cell>
          <cell r="AX54">
            <v>4.0175301532650804E-3</v>
          </cell>
        </row>
        <row r="55">
          <cell r="A55">
            <v>222</v>
          </cell>
          <cell r="C55" t="str">
            <v>developing</v>
          </cell>
          <cell r="D55">
            <v>5.4945054945054949E-3</v>
          </cell>
          <cell r="F55">
            <v>2.429268523017164E-4</v>
          </cell>
          <cell r="G55">
            <v>5.434782608695652E-3</v>
          </cell>
          <cell r="I55">
            <v>2.4155768255366627E-4</v>
          </cell>
          <cell r="J55">
            <v>5.3475935828877002E-3</v>
          </cell>
          <cell r="L55">
            <v>2.4116806762081226E-4</v>
          </cell>
          <cell r="M55">
            <v>5.3191489361702126E-3</v>
          </cell>
          <cell r="O55">
            <v>3.5873825087160777E-4</v>
          </cell>
          <cell r="P55">
            <v>5.3191489361702126E-3</v>
          </cell>
          <cell r="R55">
            <v>3.5499064902680611E-4</v>
          </cell>
          <cell r="S55">
            <v>5.2910052910052907E-3</v>
          </cell>
          <cell r="U55">
            <v>3.533417700389057E-4</v>
          </cell>
          <cell r="V55">
            <v>5.2910052910052907E-3</v>
          </cell>
          <cell r="W55">
            <v>1038</v>
          </cell>
          <cell r="X55">
            <v>4.3049532676171293E-4</v>
          </cell>
          <cell r="Y55">
            <v>5.2910052910052907E-3</v>
          </cell>
          <cell r="Z55">
            <v>1052</v>
          </cell>
          <cell r="AA55">
            <v>4.2814404035298277E-4</v>
          </cell>
          <cell r="AB55">
            <v>5.2910052910052907E-3</v>
          </cell>
          <cell r="AC55">
            <v>1072</v>
          </cell>
          <cell r="AD55">
            <v>4.2411337753291031E-4</v>
          </cell>
          <cell r="AF55">
            <v>5.2910052910052907E-3</v>
          </cell>
          <cell r="AG55">
            <v>1098</v>
          </cell>
          <cell r="AH55">
            <v>4.2001103963442972E-4</v>
          </cell>
          <cell r="AJ55">
            <v>5.2910052910052907E-3</v>
          </cell>
          <cell r="AK55">
            <v>1195</v>
          </cell>
          <cell r="AL55">
            <v>4.4330319118943254E-4</v>
          </cell>
          <cell r="AN55">
            <v>5.2910052910052907E-3</v>
          </cell>
          <cell r="AP55">
            <v>4.3806835515370214E-4</v>
          </cell>
          <cell r="AR55">
            <v>5.2910052910052907E-3</v>
          </cell>
          <cell r="AT55">
            <v>4.6238057521555404E-4</v>
          </cell>
          <cell r="AV55">
            <v>5.2910052910052907E-3</v>
          </cell>
          <cell r="AX55">
            <v>4.859803048986048E-4</v>
          </cell>
        </row>
        <row r="56">
          <cell r="A56">
            <v>226</v>
          </cell>
          <cell r="C56" t="str">
            <v>developing</v>
          </cell>
          <cell r="D56">
            <v>5.4945054945054949E-3</v>
          </cell>
          <cell r="F56">
            <v>5.9955092703620541E-4</v>
          </cell>
          <cell r="G56">
            <v>5.434782608695652E-3</v>
          </cell>
          <cell r="I56">
            <v>5.9617177407746277E-4</v>
          </cell>
          <cell r="J56">
            <v>5.3475935828877002E-3</v>
          </cell>
          <cell r="L56">
            <v>5.9521019246568747E-4</v>
          </cell>
          <cell r="M56">
            <v>5.3191489361702126E-3</v>
          </cell>
          <cell r="O56">
            <v>6.1742638655038016E-4</v>
          </cell>
          <cell r="P56">
            <v>5.3191489361702126E-3</v>
          </cell>
          <cell r="R56">
            <v>6.0348410334557043E-4</v>
          </cell>
          <cell r="S56">
            <v>5.2910052910052907E-3</v>
          </cell>
          <cell r="U56">
            <v>5.96529031432589E-4</v>
          </cell>
          <cell r="V56">
            <v>5.2910052910052907E-3</v>
          </cell>
          <cell r="W56">
            <v>1423</v>
          </cell>
          <cell r="X56">
            <v>5.9016844892284927E-4</v>
          </cell>
          <cell r="Y56">
            <v>5.2910052910052907E-3</v>
          </cell>
          <cell r="Z56">
            <v>1437</v>
          </cell>
          <cell r="AA56">
            <v>5.8483173572931207E-4</v>
          </cell>
          <cell r="AB56">
            <v>5.2910052910052907E-3</v>
          </cell>
          <cell r="AC56">
            <v>1457</v>
          </cell>
          <cell r="AD56">
            <v>5.7643021554612908E-4</v>
          </cell>
          <cell r="AF56">
            <v>5.2910052910052907E-3</v>
          </cell>
          <cell r="AG56">
            <v>1483</v>
          </cell>
          <cell r="AH56">
            <v>5.6728267010733996E-4</v>
          </cell>
          <cell r="AJ56">
            <v>5.2910052910052907E-3</v>
          </cell>
          <cell r="AK56">
            <v>1507</v>
          </cell>
          <cell r="AL56">
            <v>5.5904427541629694E-4</v>
          </cell>
          <cell r="AN56">
            <v>5.2910052910052907E-3</v>
          </cell>
          <cell r="AP56">
            <v>5.4991559476741327E-4</v>
          </cell>
          <cell r="AR56">
            <v>5.2910052910052907E-3</v>
          </cell>
          <cell r="AT56">
            <v>5.4638559575089895E-4</v>
          </cell>
          <cell r="AV56">
            <v>5.2910052910052907E-3</v>
          </cell>
          <cell r="AX56">
            <v>5.4280583552878596E-4</v>
          </cell>
        </row>
        <row r="57">
          <cell r="A57">
            <v>232</v>
          </cell>
          <cell r="C57" t="str">
            <v>developing</v>
          </cell>
          <cell r="D57">
            <v>5.4945054945054949E-3</v>
          </cell>
          <cell r="F57">
            <v>5.237527787476903E-4</v>
          </cell>
          <cell r="G57">
            <v>5.434782608695652E-3</v>
          </cell>
          <cell r="I57">
            <v>5.2080083476404259E-4</v>
          </cell>
          <cell r="J57">
            <v>5.3475935828877002E-3</v>
          </cell>
          <cell r="L57">
            <v>5.1996082098297884E-4</v>
          </cell>
          <cell r="M57">
            <v>5.3191489361702126E-3</v>
          </cell>
          <cell r="O57">
            <v>5.6244389081377695E-4</v>
          </cell>
          <cell r="P57">
            <v>5.3191489361702126E-3</v>
          </cell>
          <cell r="R57">
            <v>5.5066842141719198E-4</v>
          </cell>
          <cell r="S57">
            <v>5.2910052910052907E-3</v>
          </cell>
          <cell r="U57">
            <v>5.4484114660675387E-4</v>
          </cell>
          <cell r="V57">
            <v>5.2910052910052907E-3</v>
          </cell>
          <cell r="W57">
            <v>1301</v>
          </cell>
          <cell r="X57">
            <v>5.3957073228996972E-4</v>
          </cell>
          <cell r="Y57">
            <v>5.2910052910052907E-3</v>
          </cell>
          <cell r="Z57">
            <v>1315</v>
          </cell>
          <cell r="AA57">
            <v>5.3518005044122846E-4</v>
          </cell>
          <cell r="AB57">
            <v>5.2910052910052907E-3</v>
          </cell>
          <cell r="AC57">
            <v>1335</v>
          </cell>
          <cell r="AD57">
            <v>5.2816358116271952E-4</v>
          </cell>
          <cell r="AF57">
            <v>5.2910052910052907E-3</v>
          </cell>
          <cell r="AG57">
            <v>1361</v>
          </cell>
          <cell r="AH57">
            <v>5.2061477681462562E-4</v>
          </cell>
          <cell r="AJ57">
            <v>5.2910052910052907E-3</v>
          </cell>
          <cell r="AK57">
            <v>1385</v>
          </cell>
          <cell r="AL57">
            <v>5.1378654376348456E-4</v>
          </cell>
          <cell r="AN57">
            <v>5.2910052910052907E-3</v>
          </cell>
          <cell r="AP57">
            <v>5.0618045620051341E-4</v>
          </cell>
          <cell r="AR57">
            <v>5.2910052910052907E-3</v>
          </cell>
          <cell r="AT57">
            <v>5.0332419866975576E-4</v>
          </cell>
          <cell r="AV57">
            <v>5.2910052910052907E-3</v>
          </cell>
          <cell r="AX57">
            <v>5.0027384327797552E-4</v>
          </cell>
        </row>
        <row r="58">
          <cell r="A58">
            <v>233</v>
          </cell>
          <cell r="C58" t="str">
            <v>developed</v>
          </cell>
          <cell r="D58">
            <v>5.4945054945054949E-3</v>
          </cell>
          <cell r="F58">
            <v>7.2878055690514922E-4</v>
          </cell>
          <cell r="G58">
            <v>5.434782608695652E-3</v>
          </cell>
          <cell r="I58">
            <v>7.2467304766099885E-4</v>
          </cell>
          <cell r="J58">
            <v>5.3475935828877002E-3</v>
          </cell>
          <cell r="L58">
            <v>7.2350420286243673E-4</v>
          </cell>
          <cell r="M58">
            <v>5.3191489361702126E-3</v>
          </cell>
          <cell r="O58">
            <v>7.810218451765028E-4</v>
          </cell>
          <cell r="P58">
            <v>5.3191489361702126E-3</v>
          </cell>
          <cell r="R58">
            <v>8.004606220128836E-4</v>
          </cell>
          <cell r="S58">
            <v>5.2910052910052907E-3</v>
          </cell>
          <cell r="U58">
            <v>7.8929942156172827E-4</v>
          </cell>
          <cell r="V58">
            <v>5.2910052910052907E-3</v>
          </cell>
          <cell r="W58">
            <v>1878</v>
          </cell>
          <cell r="X58">
            <v>7.7887304784055576E-4</v>
          </cell>
          <cell r="Y58">
            <v>5.2910052910052907E-3</v>
          </cell>
          <cell r="Z58">
            <v>1892</v>
          </cell>
          <cell r="AA58">
            <v>7.7000810299224665E-4</v>
          </cell>
          <cell r="AB58">
            <v>5.2910052910052907E-3</v>
          </cell>
          <cell r="AC58">
            <v>1912</v>
          </cell>
          <cell r="AD58">
            <v>7.5644102410720576E-4</v>
          </cell>
          <cell r="AF58">
            <v>5.2910052910052907E-3</v>
          </cell>
          <cell r="AG58">
            <v>2040</v>
          </cell>
          <cell r="AH58">
            <v>7.8034837964866726E-4</v>
          </cell>
          <cell r="AJ58">
            <v>5.2910052910052907E-3</v>
          </cell>
          <cell r="AK58">
            <v>2064</v>
          </cell>
          <cell r="AL58">
            <v>7.6567178796233372E-4</v>
          </cell>
          <cell r="AN58">
            <v>5.2910052910052907E-3</v>
          </cell>
          <cell r="AP58">
            <v>7.6751583337485781E-4</v>
          </cell>
          <cell r="AR58">
            <v>5.2910052910052907E-3</v>
          </cell>
          <cell r="AT58">
            <v>7.7828180790098984E-4</v>
          </cell>
          <cell r="AV58">
            <v>5.2910052910052907E-3</v>
          </cell>
          <cell r="AX58">
            <v>7.718510724860194E-4</v>
          </cell>
        </row>
        <row r="59">
          <cell r="A59">
            <v>748</v>
          </cell>
          <cell r="C59" t="str">
            <v>developing</v>
          </cell>
          <cell r="D59">
            <v>5.4945054945054949E-3</v>
          </cell>
          <cell r="F59">
            <v>4.2869444523832307E-4</v>
          </cell>
          <cell r="G59">
            <v>5.434782608695652E-3</v>
          </cell>
          <cell r="I59">
            <v>4.2627826332999929E-4</v>
          </cell>
          <cell r="J59">
            <v>5.3475935828877002E-3</v>
          </cell>
          <cell r="L59">
            <v>4.2559070756613925E-4</v>
          </cell>
          <cell r="M59">
            <v>5.3191489361702126E-3</v>
          </cell>
          <cell r="O59">
            <v>4.9349043304574181E-4</v>
          </cell>
          <cell r="P59">
            <v>5.3191489361702126E-3</v>
          </cell>
          <cell r="R59">
            <v>4.844323612938976E-4</v>
          </cell>
          <cell r="S59">
            <v>5.2910052910052907E-3</v>
          </cell>
          <cell r="U59">
            <v>5.0501605501963507E-4</v>
          </cell>
          <cell r="V59">
            <v>5.2910052910052907E-3</v>
          </cell>
          <cell r="W59">
            <v>1207</v>
          </cell>
          <cell r="X59">
            <v>5.0058560635971819E-4</v>
          </cell>
          <cell r="Y59">
            <v>5.2910052910052907E-3</v>
          </cell>
          <cell r="Z59">
            <v>1221</v>
          </cell>
          <cell r="AA59">
            <v>4.9692383390778703E-4</v>
          </cell>
          <cell r="AB59">
            <v>5.2910052910052907E-3</v>
          </cell>
          <cell r="AC59">
            <v>1241</v>
          </cell>
          <cell r="AD59">
            <v>4.9097453499845312E-4</v>
          </cell>
          <cell r="AF59">
            <v>5.2910052910052907E-3</v>
          </cell>
          <cell r="AG59">
            <v>1267</v>
          </cell>
          <cell r="AH59">
            <v>4.846575475563046E-4</v>
          </cell>
          <cell r="AJ59">
            <v>5.2910052910052907E-3</v>
          </cell>
          <cell r="AK59">
            <v>1291</v>
          </cell>
          <cell r="AL59">
            <v>4.7891583249000619E-4</v>
          </cell>
          <cell r="AN59">
            <v>5.2910052910052907E-3</v>
          </cell>
          <cell r="AP59">
            <v>5.0510500197345856E-4</v>
          </cell>
          <cell r="AR59">
            <v>5.2910052910052907E-3</v>
          </cell>
          <cell r="AT59">
            <v>5.0897159500826639E-4</v>
          </cell>
          <cell r="AV59">
            <v>5.2910052910052907E-3</v>
          </cell>
          <cell r="AX59">
            <v>5.0585180947480314E-4</v>
          </cell>
        </row>
        <row r="60">
          <cell r="A60">
            <v>231</v>
          </cell>
          <cell r="C60" t="str">
            <v>developing</v>
          </cell>
          <cell r="D60">
            <v>5.4945054945054949E-3</v>
          </cell>
          <cell r="F60">
            <v>7.6295185326472569E-4</v>
          </cell>
          <cell r="G60">
            <v>5.434782608695652E-3</v>
          </cell>
          <cell r="I60">
            <v>7.5865174981049153E-4</v>
          </cell>
          <cell r="J60">
            <v>5.3475935828877002E-3</v>
          </cell>
          <cell r="L60">
            <v>7.574280998423464E-4</v>
          </cell>
          <cell r="M60">
            <v>5.3191489361702126E-3</v>
          </cell>
          <cell r="O60">
            <v>7.3595422572027074E-4</v>
          </cell>
          <cell r="P60">
            <v>5.3191489361702126E-3</v>
          </cell>
          <cell r="R60">
            <v>7.1734086028953385E-4</v>
          </cell>
          <cell r="S60">
            <v>5.2910052910052907E-3</v>
          </cell>
          <cell r="U60">
            <v>7.850627096907582E-4</v>
          </cell>
          <cell r="V60">
            <v>5.2910052910052907E-3</v>
          </cell>
          <cell r="W60">
            <v>2178</v>
          </cell>
          <cell r="X60">
            <v>9.032936625115711E-4</v>
          </cell>
          <cell r="Y60">
            <v>5.2910052910052907E-3</v>
          </cell>
          <cell r="Z60">
            <v>2192</v>
          </cell>
          <cell r="AA60">
            <v>8.9210241107769801E-4</v>
          </cell>
          <cell r="AB60">
            <v>5.2910052910052907E-3</v>
          </cell>
          <cell r="AC60">
            <v>2212</v>
          </cell>
          <cell r="AD60">
            <v>8.7512946931231122E-4</v>
          </cell>
          <cell r="AF60">
            <v>5.2910052910052907E-3</v>
          </cell>
          <cell r="AG60">
            <v>2238</v>
          </cell>
          <cell r="AH60">
            <v>8.5608807532044971E-4</v>
          </cell>
          <cell r="AJ60">
            <v>5.2910052910052907E-3</v>
          </cell>
          <cell r="AK60">
            <v>2262</v>
          </cell>
          <cell r="AL60">
            <v>8.3912286064476691E-4</v>
          </cell>
          <cell r="AN60">
            <v>5.2910052910052907E-3</v>
          </cell>
          <cell r="AP60">
            <v>8.2057157524290027E-4</v>
          </cell>
          <cell r="AR60">
            <v>5.2910052910052907E-3</v>
          </cell>
          <cell r="AT60">
            <v>8.1287211047436714E-4</v>
          </cell>
          <cell r="AV60">
            <v>5.2910052910052907E-3</v>
          </cell>
          <cell r="AX60">
            <v>8.0601611544158837E-4</v>
          </cell>
        </row>
        <row r="61">
          <cell r="A61">
            <v>242</v>
          </cell>
          <cell r="C61" t="str">
            <v>developing</v>
          </cell>
          <cell r="D61">
            <v>5.4945054945054949E-3</v>
          </cell>
          <cell r="F61">
            <v>7.6854351994174721E-4</v>
          </cell>
          <cell r="G61">
            <v>5.434782608695652E-3</v>
          </cell>
          <cell r="I61">
            <v>7.642119010713176E-4</v>
          </cell>
          <cell r="J61">
            <v>5.3475935828877002E-3</v>
          </cell>
          <cell r="L61">
            <v>7.6297928298451343E-4</v>
          </cell>
          <cell r="M61">
            <v>5.3191489361702126E-3</v>
          </cell>
          <cell r="O61">
            <v>7.4001031147133162E-4</v>
          </cell>
          <cell r="P61">
            <v>5.3191489361702126E-3</v>
          </cell>
          <cell r="R61">
            <v>7.212370991203158E-4</v>
          </cell>
          <cell r="S61">
            <v>5.2910052910052907E-3</v>
          </cell>
          <cell r="U61">
            <v>7.1176759432297558E-4</v>
          </cell>
          <cell r="V61">
            <v>5.2910052910052907E-3</v>
          </cell>
          <cell r="W61">
            <v>1959</v>
          </cell>
          <cell r="X61">
            <v>8.124666138017299E-4</v>
          </cell>
          <cell r="Y61">
            <v>5.2910052910052907E-3</v>
          </cell>
          <cell r="Z61">
            <v>1973</v>
          </cell>
          <cell r="AA61">
            <v>8.0297356617531845E-4</v>
          </cell>
          <cell r="AB61">
            <v>5.2910052910052907E-3</v>
          </cell>
          <cell r="AC61">
            <v>1993</v>
          </cell>
          <cell r="AD61">
            <v>7.8848690431258426E-4</v>
          </cell>
          <cell r="AF61">
            <v>5.2910052910052907E-3</v>
          </cell>
          <cell r="AG61">
            <v>2019</v>
          </cell>
          <cell r="AH61">
            <v>7.7231538162287217E-4</v>
          </cell>
          <cell r="AJ61">
            <v>5.2910052910052907E-3</v>
          </cell>
          <cell r="AK61">
            <v>2094</v>
          </cell>
          <cell r="AL61">
            <v>7.7680073836876296E-4</v>
          </cell>
          <cell r="AN61">
            <v>5.2910052910052907E-3</v>
          </cell>
          <cell r="AP61">
            <v>7.7898734513011023E-4</v>
          </cell>
          <cell r="AR61">
            <v>5.2910052910052907E-3</v>
          </cell>
          <cell r="AT61">
            <v>7.906354873914817E-4</v>
          </cell>
          <cell r="AV61">
            <v>5.2910052910052907E-3</v>
          </cell>
          <cell r="AX61">
            <v>7.8405287354157971E-4</v>
          </cell>
        </row>
        <row r="62">
          <cell r="A62">
            <v>246</v>
          </cell>
          <cell r="C62" t="str">
            <v>developed</v>
          </cell>
          <cell r="D62">
            <v>5.4945054945054949E-3</v>
          </cell>
          <cell r="F62">
            <v>5.4736203805067045E-3</v>
          </cell>
          <cell r="G62">
            <v>5.434782608695652E-3</v>
          </cell>
          <cell r="I62">
            <v>5.442770289764194E-3</v>
          </cell>
          <cell r="J62">
            <v>5.3475935828877002E-3</v>
          </cell>
          <cell r="L62">
            <v>5.4339914980546184E-3</v>
          </cell>
          <cell r="M62">
            <v>5.3191489361702126E-3</v>
          </cell>
          <cell r="O62">
            <v>5.227843856922927E-3</v>
          </cell>
          <cell r="P62">
            <v>5.3191489361702126E-3</v>
          </cell>
          <cell r="R62">
            <v>5.2460691279351667E-3</v>
          </cell>
          <cell r="S62">
            <v>5.2910052910052907E-3</v>
          </cell>
          <cell r="U62">
            <v>5.139978841860916E-3</v>
          </cell>
          <cell r="V62">
            <v>5.2910052910052907E-3</v>
          </cell>
          <cell r="W62">
            <v>12147</v>
          </cell>
          <cell r="X62">
            <v>5.0377906880294098E-3</v>
          </cell>
          <cell r="Y62">
            <v>5.2910052910052907E-3</v>
          </cell>
          <cell r="Z62">
            <v>12161</v>
          </cell>
          <cell r="AA62">
            <v>4.9492962687572471E-3</v>
          </cell>
          <cell r="AB62">
            <v>5.2910052910052907E-3</v>
          </cell>
          <cell r="AC62">
            <v>12181</v>
          </cell>
          <cell r="AD62">
            <v>4.8191465034779675E-3</v>
          </cell>
          <cell r="AF62">
            <v>5.2910052910052907E-3</v>
          </cell>
          <cell r="AG62">
            <v>12778</v>
          </cell>
          <cell r="AH62">
            <v>4.8878880368385643E-3</v>
          </cell>
          <cell r="AJ62">
            <v>5.2910052910052907E-3</v>
          </cell>
          <cell r="AK62">
            <v>13374</v>
          </cell>
          <cell r="AL62">
            <v>4.9612860911861676E-3</v>
          </cell>
          <cell r="AN62">
            <v>5.2910052910052907E-3</v>
          </cell>
          <cell r="AP62">
            <v>5.0087488201370914E-3</v>
          </cell>
          <cell r="AR62">
            <v>5.2910052910052907E-3</v>
          </cell>
          <cell r="AT62">
            <v>5.1387777057734741E-3</v>
          </cell>
          <cell r="AV62">
            <v>5.2910052910052907E-3</v>
          </cell>
          <cell r="AX62">
            <v>5.0787382222115315E-3</v>
          </cell>
        </row>
        <row r="63">
          <cell r="A63">
            <v>250</v>
          </cell>
          <cell r="C63" t="str">
            <v>developed</v>
          </cell>
          <cell r="D63">
            <v>5.4945054945054949E-3</v>
          </cell>
          <cell r="F63">
            <v>4.3271423228280412E-2</v>
          </cell>
          <cell r="G63">
            <v>5.434782608695652E-3</v>
          </cell>
          <cell r="I63">
            <v>4.3027539429194871E-2</v>
          </cell>
          <cell r="J63">
            <v>5.3475935828877002E-3</v>
          </cell>
          <cell r="L63">
            <v>4.2958139144723045E-2</v>
          </cell>
          <cell r="M63">
            <v>5.3191489361702126E-3</v>
          </cell>
          <cell r="O63">
            <v>3.9319695270784286E-2</v>
          </cell>
          <cell r="P63">
            <v>5.3191489361702126E-3</v>
          </cell>
          <cell r="R63">
            <v>3.9431235713790952E-2</v>
          </cell>
          <cell r="S63">
            <v>5.2910052910052907E-3</v>
          </cell>
          <cell r="U63">
            <v>3.8595174130976254E-2</v>
          </cell>
          <cell r="V63">
            <v>5.2910052910052907E-3</v>
          </cell>
          <cell r="W63">
            <v>91112</v>
          </cell>
          <cell r="X63">
            <v>3.778737014635182E-2</v>
          </cell>
          <cell r="Y63">
            <v>5.2910052910052907E-3</v>
          </cell>
          <cell r="Z63">
            <v>91126</v>
          </cell>
          <cell r="AA63">
            <v>3.7086553061982802E-2</v>
          </cell>
          <cell r="AB63">
            <v>5.2910052910052907E-3</v>
          </cell>
          <cell r="AC63">
            <v>98428</v>
          </cell>
          <cell r="AD63">
            <v>3.8940887615493747E-2</v>
          </cell>
          <cell r="AF63">
            <v>5.2910052910052907E-3</v>
          </cell>
          <cell r="AG63">
            <v>102096</v>
          </cell>
          <cell r="AH63">
            <v>3.905414125912271E-2</v>
          </cell>
          <cell r="AJ63">
            <v>5.2910052910052907E-3</v>
          </cell>
          <cell r="AK63">
            <v>105761</v>
          </cell>
          <cell r="AL63">
            <v>3.9233630797812197E-2</v>
          </cell>
          <cell r="AN63">
            <v>5.2910052910052907E-3</v>
          </cell>
          <cell r="AP63">
            <v>3.9228985355539793E-2</v>
          </cell>
          <cell r="AR63">
            <v>5.2910052910052907E-3</v>
          </cell>
          <cell r="AT63">
            <v>3.8629602804497024E-2</v>
          </cell>
          <cell r="AV63">
            <v>5.2910052910052907E-3</v>
          </cell>
          <cell r="AX63">
            <v>3.8157820883835715E-2</v>
          </cell>
        </row>
        <row r="64">
          <cell r="A64">
            <v>266</v>
          </cell>
          <cell r="C64" t="str">
            <v>developing</v>
          </cell>
          <cell r="D64">
            <v>5.4945054945054949E-3</v>
          </cell>
          <cell r="F64">
            <v>7.6854351994174721E-4</v>
          </cell>
          <cell r="G64">
            <v>5.434782608695652E-3</v>
          </cell>
          <cell r="I64">
            <v>7.642119010713176E-4</v>
          </cell>
          <cell r="J64">
            <v>5.3475935828877002E-3</v>
          </cell>
          <cell r="L64">
            <v>7.6297928298451343E-4</v>
          </cell>
          <cell r="M64">
            <v>5.3191489361702126E-3</v>
          </cell>
          <cell r="O64">
            <v>7.4001031147133162E-4</v>
          </cell>
          <cell r="P64">
            <v>5.3191489361702126E-3</v>
          </cell>
          <cell r="R64">
            <v>7.212370991203158E-4</v>
          </cell>
          <cell r="S64">
            <v>5.2910052910052907E-3</v>
          </cell>
          <cell r="U64">
            <v>7.1176759432297558E-4</v>
          </cell>
          <cell r="V64">
            <v>5.2910052910052907E-3</v>
          </cell>
          <cell r="W64">
            <v>1695</v>
          </cell>
          <cell r="X64">
            <v>7.0297647289123649E-4</v>
          </cell>
          <cell r="Y64">
            <v>5.2910052910052907E-3</v>
          </cell>
          <cell r="Z64">
            <v>1709</v>
          </cell>
          <cell r="AA64">
            <v>6.9553057506012124E-4</v>
          </cell>
          <cell r="AB64">
            <v>5.2910052910052907E-3</v>
          </cell>
          <cell r="AC64">
            <v>1729</v>
          </cell>
          <cell r="AD64">
            <v>6.8404107253209137E-4</v>
          </cell>
          <cell r="AF64">
            <v>5.2910052910052907E-3</v>
          </cell>
          <cell r="AG64">
            <v>1755</v>
          </cell>
          <cell r="AH64">
            <v>6.7132912072716223E-4</v>
          </cell>
          <cell r="AJ64">
            <v>5.2910052910052907E-3</v>
          </cell>
          <cell r="AK64">
            <v>1779</v>
          </cell>
          <cell r="AL64">
            <v>6.5994675910125561E-4</v>
          </cell>
          <cell r="AN64">
            <v>5.2910052910052907E-3</v>
          </cell>
          <cell r="AP64">
            <v>6.4742344468705893E-4</v>
          </cell>
          <cell r="AR64">
            <v>5.2910052910052907E-3</v>
          </cell>
          <cell r="AT64">
            <v>6.8580569285787909E-4</v>
          </cell>
          <cell r="AV64">
            <v>5.2910052910052907E-3</v>
          </cell>
          <cell r="AX64">
            <v>6.8051187601296742E-4</v>
          </cell>
        </row>
        <row r="65">
          <cell r="A65">
            <v>270</v>
          </cell>
          <cell r="C65" t="str">
            <v>developing</v>
          </cell>
          <cell r="D65">
            <v>5.4945054945054949E-3</v>
          </cell>
          <cell r="F65">
            <v>4.9268796387534803E-4</v>
          </cell>
          <cell r="G65">
            <v>5.434782608695652E-3</v>
          </cell>
          <cell r="I65">
            <v>4.8991110553723107E-4</v>
          </cell>
          <cell r="J65">
            <v>5.3475935828877002E-3</v>
          </cell>
          <cell r="L65">
            <v>4.8912091463760644E-4</v>
          </cell>
          <cell r="M65">
            <v>5.3191489361702126E-3</v>
          </cell>
          <cell r="O65">
            <v>5.3991008108566097E-4</v>
          </cell>
          <cell r="P65">
            <v>5.3191489361702126E-3</v>
          </cell>
          <cell r="R65">
            <v>5.2902265013506956E-4</v>
          </cell>
          <cell r="S65">
            <v>5.2910052910052907E-3</v>
          </cell>
          <cell r="U65">
            <v>5.5331457034869412E-4</v>
          </cell>
          <cell r="V65">
            <v>5.2910052910052907E-3</v>
          </cell>
          <cell r="W65">
            <v>1485</v>
          </cell>
          <cell r="X65">
            <v>6.1588204262152577E-4</v>
          </cell>
          <cell r="Y65">
            <v>5.2910052910052907E-3</v>
          </cell>
          <cell r="Z65">
            <v>1499</v>
          </cell>
          <cell r="AA65">
            <v>6.1006455940030527E-4</v>
          </cell>
          <cell r="AB65">
            <v>5.2910052910052907E-3</v>
          </cell>
          <cell r="AC65">
            <v>1519</v>
          </cell>
          <cell r="AD65">
            <v>6.0095916088851755E-4</v>
          </cell>
          <cell r="AF65">
            <v>5.2910052910052907E-3</v>
          </cell>
          <cell r="AG65">
            <v>1545</v>
          </cell>
          <cell r="AH65">
            <v>5.9099914046921128E-4</v>
          </cell>
          <cell r="AJ65">
            <v>5.2910052910052907E-3</v>
          </cell>
          <cell r="AK65">
            <v>1569</v>
          </cell>
          <cell r="AL65">
            <v>5.8204410625625075E-4</v>
          </cell>
          <cell r="AN65">
            <v>5.2910052910052907E-3</v>
          </cell>
          <cell r="AP65">
            <v>5.7214164879321487E-4</v>
          </cell>
          <cell r="AR65">
            <v>5.2910052910052907E-3</v>
          </cell>
          <cell r="AT65">
            <v>5.6826925656262752E-4</v>
          </cell>
          <cell r="AV65">
            <v>5.2910052910052907E-3</v>
          </cell>
          <cell r="AX65">
            <v>5.6442045454149293E-4</v>
          </cell>
        </row>
        <row r="66">
          <cell r="A66">
            <v>268</v>
          </cell>
          <cell r="C66" t="str">
            <v>developing</v>
          </cell>
          <cell r="D66">
            <v>5.4945054945054949E-3</v>
          </cell>
          <cell r="F66">
            <v>1.1394574095175136E-3</v>
          </cell>
          <cell r="G66">
            <v>5.434782608695652E-3</v>
          </cell>
          <cell r="I66">
            <v>1.1330352680394475E-3</v>
          </cell>
          <cell r="J66">
            <v>5.3475935828877002E-3</v>
          </cell>
          <cell r="L66">
            <v>1.1312077647482601E-3</v>
          </cell>
          <cell r="M66">
            <v>5.3191489361702126E-3</v>
          </cell>
          <cell r="O66">
            <v>1.1041566766776872E-3</v>
          </cell>
          <cell r="P66">
            <v>5.3191489361702126E-3</v>
          </cell>
          <cell r="R66">
            <v>1.0710327630394127E-3</v>
          </cell>
          <cell r="S66">
            <v>5.2910052910052907E-3</v>
          </cell>
          <cell r="U66">
            <v>1.054093913497359E-3</v>
          </cell>
          <cell r="V66">
            <v>5.2910052910052907E-3</v>
          </cell>
          <cell r="W66">
            <v>2983</v>
          </cell>
          <cell r="X66">
            <v>1.2371556452121289E-3</v>
          </cell>
          <cell r="Y66">
            <v>5.2910052910052907E-3</v>
          </cell>
          <cell r="Z66">
            <v>2997</v>
          </cell>
          <cell r="AA66">
            <v>1.2197221377736591E-3</v>
          </cell>
          <cell r="AB66">
            <v>5.2910052910052907E-3</v>
          </cell>
          <cell r="AC66">
            <v>3017</v>
          </cell>
          <cell r="AD66">
            <v>1.1936101306126777E-3</v>
          </cell>
          <cell r="AF66">
            <v>5.2910052910052907E-3</v>
          </cell>
          <cell r="AG66">
            <v>3043</v>
          </cell>
          <cell r="AH66">
            <v>1.164019666309262E-3</v>
          </cell>
          <cell r="AJ66">
            <v>5.2910052910052907E-3</v>
          </cell>
          <cell r="AK66">
            <v>3067</v>
          </cell>
          <cell r="AL66">
            <v>1.137749696550619E-3</v>
          </cell>
          <cell r="AN66">
            <v>5.2910052910052907E-3</v>
          </cell>
          <cell r="AP66">
            <v>1.2220744866767352E-3</v>
          </cell>
          <cell r="AR66">
            <v>5.2910052910052907E-3</v>
          </cell>
          <cell r="AT66">
            <v>1.208189854170108E-3</v>
          </cell>
          <cell r="AV66">
            <v>5.2910052910052907E-3</v>
          </cell>
          <cell r="AX66">
            <v>1.1964737492195206E-3</v>
          </cell>
        </row>
        <row r="67">
          <cell r="A67">
            <v>276</v>
          </cell>
          <cell r="C67" t="str">
            <v>developed</v>
          </cell>
          <cell r="D67">
            <v>5.4945054945054949E-3</v>
          </cell>
          <cell r="F67">
            <v>4.5136554713215843E-2</v>
          </cell>
          <cell r="G67">
            <v>5.434782608695652E-3</v>
          </cell>
          <cell r="I67">
            <v>4.4882158771972637E-2</v>
          </cell>
          <cell r="J67">
            <v>5.3475935828877002E-3</v>
          </cell>
          <cell r="L67">
            <v>4.4809767121699207E-2</v>
          </cell>
          <cell r="M67">
            <v>5.3191489361702126E-3</v>
          </cell>
          <cell r="O67">
            <v>4.3818795721099937E-2</v>
          </cell>
          <cell r="P67">
            <v>5.3191489361702126E-3</v>
          </cell>
          <cell r="R67">
            <v>4.2102323890004852E-2</v>
          </cell>
          <cell r="S67">
            <v>5.2910052910052907E-3</v>
          </cell>
          <cell r="U67">
            <v>4.1209225355364802E-2</v>
          </cell>
          <cell r="V67">
            <v>5.2910052910052907E-3</v>
          </cell>
          <cell r="W67">
            <v>97282</v>
          </cell>
          <cell r="X67">
            <v>4.0346287454752369E-2</v>
          </cell>
          <cell r="Y67">
            <v>5.2910052910052907E-3</v>
          </cell>
          <cell r="Z67">
            <v>97296</v>
          </cell>
          <cell r="AA67">
            <v>3.9597625998273586E-2</v>
          </cell>
          <cell r="AB67">
            <v>5.2910052910052907E-3</v>
          </cell>
          <cell r="AC67">
            <v>106117</v>
          </cell>
          <cell r="AD67">
            <v>4.19828724661006E-2</v>
          </cell>
          <cell r="AF67">
            <v>5.2910052910052907E-3</v>
          </cell>
          <cell r="AG67">
            <v>110544</v>
          </cell>
          <cell r="AH67">
            <v>4.2285701607785428E-2</v>
          </cell>
          <cell r="AJ67">
            <v>5.2910052910052907E-3</v>
          </cell>
          <cell r="AK67">
            <v>110568</v>
          </cell>
          <cell r="AL67">
            <v>4.1016859617935712E-2</v>
          </cell>
          <cell r="AN67">
            <v>5.2910052910052907E-3</v>
          </cell>
          <cell r="AP67">
            <v>4.2802002782558572E-2</v>
          </cell>
          <cell r="AR67">
            <v>5.2910052910052907E-3</v>
          </cell>
          <cell r="AT67">
            <v>4.2147577761117959E-2</v>
          </cell>
          <cell r="AV67">
            <v>5.2910052910052907E-3</v>
          </cell>
          <cell r="AX67">
            <v>4.1632545201572009E-2</v>
          </cell>
        </row>
        <row r="68">
          <cell r="A68">
            <v>288</v>
          </cell>
          <cell r="C68" t="str">
            <v>developing</v>
          </cell>
          <cell r="D68">
            <v>5.4945054945054949E-3</v>
          </cell>
          <cell r="F68">
            <v>1.1028009279681499E-3</v>
          </cell>
          <cell r="G68">
            <v>5.434782608695652E-3</v>
          </cell>
          <cell r="I68">
            <v>1.0965853875518098E-3</v>
          </cell>
          <cell r="J68">
            <v>5.3475935828877002E-3</v>
          </cell>
          <cell r="L68">
            <v>1.0948166752607206E-3</v>
          </cell>
          <cell r="M68">
            <v>5.3191489361702126E-3</v>
          </cell>
          <cell r="O68">
            <v>9.8247410414586045E-4</v>
          </cell>
          <cell r="P68">
            <v>5.3191489361702126E-3</v>
          </cell>
          <cell r="R68">
            <v>1.0463565837777933E-3</v>
          </cell>
          <cell r="S68">
            <v>5.2910052910052907E-3</v>
          </cell>
          <cell r="U68">
            <v>1.1269653576780447E-3</v>
          </cell>
          <cell r="V68">
            <v>5.2910052910052907E-3</v>
          </cell>
          <cell r="W68">
            <v>2910</v>
          </cell>
          <cell r="X68">
            <v>1.2068799623088484E-3</v>
          </cell>
          <cell r="Y68">
            <v>5.2910052910052907E-3</v>
          </cell>
          <cell r="Z68">
            <v>2924</v>
          </cell>
          <cell r="AA68">
            <v>1.1900125228061992E-3</v>
          </cell>
          <cell r="AB68">
            <v>5.2910052910052907E-3</v>
          </cell>
          <cell r="AC68">
            <v>2944</v>
          </cell>
          <cell r="AD68">
            <v>1.1647292756127687E-3</v>
          </cell>
          <cell r="AF68">
            <v>5.2910052910052907E-3</v>
          </cell>
          <cell r="AG68">
            <v>2970</v>
          </cell>
          <cell r="AH68">
            <v>1.1360954350767361E-3</v>
          </cell>
          <cell r="AJ68">
            <v>5.2910052910052907E-3</v>
          </cell>
          <cell r="AK68">
            <v>2994</v>
          </cell>
          <cell r="AL68">
            <v>1.110669250561641E-3</v>
          </cell>
          <cell r="AN68">
            <v>5.2910052910052907E-3</v>
          </cell>
          <cell r="AP68">
            <v>1.0829824066442995E-3</v>
          </cell>
          <cell r="AR68">
            <v>5.2910052910052907E-3</v>
          </cell>
          <cell r="AT68">
            <v>1.0712404929612263E-3</v>
          </cell>
          <cell r="AV68">
            <v>5.2910052910052907E-3</v>
          </cell>
          <cell r="AX68">
            <v>1.0612080689464511E-3</v>
          </cell>
        </row>
        <row r="69">
          <cell r="A69">
            <v>300</v>
          </cell>
          <cell r="C69" t="str">
            <v>developed</v>
          </cell>
          <cell r="D69">
            <v>5.4945054945054949E-3</v>
          </cell>
          <cell r="F69">
            <v>1.2015870392621981E-3</v>
          </cell>
          <cell r="G69">
            <v>5.434782608695652E-3</v>
          </cell>
          <cell r="I69">
            <v>1.1948147264930706E-3</v>
          </cell>
          <cell r="J69">
            <v>5.3475935828877002E-3</v>
          </cell>
          <cell r="L69">
            <v>1.1928875774390049E-3</v>
          </cell>
          <cell r="M69">
            <v>5.3191489361702126E-3</v>
          </cell>
          <cell r="O69">
            <v>1.0541316190812696E-3</v>
          </cell>
          <cell r="P69">
            <v>5.3191489361702126E-3</v>
          </cell>
          <cell r="R69">
            <v>1.0229791507931011E-3</v>
          </cell>
          <cell r="S69">
            <v>5.2910052910052907E-3</v>
          </cell>
          <cell r="U69">
            <v>1.0765484864135005E-3</v>
          </cell>
          <cell r="V69">
            <v>5.2910052910052907E-3</v>
          </cell>
          <cell r="W69">
            <v>4113</v>
          </cell>
          <cell r="X69">
            <v>1.7058066271396198E-3</v>
          </cell>
          <cell r="Y69">
            <v>5.2910052910052907E-3</v>
          </cell>
          <cell r="Z69">
            <v>4127</v>
          </cell>
          <cell r="AA69">
            <v>1.6796106982288593E-3</v>
          </cell>
          <cell r="AB69">
            <v>5.2910052910052907E-3</v>
          </cell>
          <cell r="AC69">
            <v>4147</v>
          </cell>
          <cell r="AD69">
            <v>1.6406699408852417E-3</v>
          </cell>
          <cell r="AF69">
            <v>5.2910052910052907E-3</v>
          </cell>
          <cell r="AG69">
            <v>4825</v>
          </cell>
          <cell r="AH69">
            <v>1.8456769273553037E-3</v>
          </cell>
          <cell r="AJ69">
            <v>5.2910052910052907E-3</v>
          </cell>
          <cell r="AK69">
            <v>4909</v>
          </cell>
          <cell r="AL69">
            <v>1.821067251505376E-3</v>
          </cell>
          <cell r="AN69">
            <v>5.2910052910052907E-3</v>
          </cell>
          <cell r="AP69">
            <v>1.8501397552768057E-3</v>
          </cell>
          <cell r="AR69">
            <v>5.2910052910052907E-3</v>
          </cell>
          <cell r="AT69">
            <v>1.8682293012335326E-3</v>
          </cell>
          <cell r="AV69">
            <v>5.2910052910052907E-3</v>
          </cell>
          <cell r="AX69">
            <v>1.8483985484737465E-3</v>
          </cell>
        </row>
        <row r="70">
          <cell r="A70">
            <v>308</v>
          </cell>
          <cell r="C70" t="str">
            <v>developing</v>
          </cell>
          <cell r="D70">
            <v>5.4945054945054949E-3</v>
          </cell>
          <cell r="F70">
            <v>4.8523240830598596E-4</v>
          </cell>
          <cell r="G70">
            <v>5.434782608695652E-3</v>
          </cell>
          <cell r="I70">
            <v>4.824975705227963E-4</v>
          </cell>
          <cell r="J70">
            <v>5.3475935828877002E-3</v>
          </cell>
          <cell r="L70">
            <v>4.8171933711471703E-4</v>
          </cell>
          <cell r="M70">
            <v>5.3191489361702126E-3</v>
          </cell>
          <cell r="O70">
            <v>5.345019667509131E-4</v>
          </cell>
          <cell r="P70">
            <v>5.3191489361702126E-3</v>
          </cell>
          <cell r="R70">
            <v>5.2382766502736026E-4</v>
          </cell>
          <cell r="S70">
            <v>5.2910052910052907E-3</v>
          </cell>
          <cell r="U70">
            <v>5.1857353300673937E-4</v>
          </cell>
          <cell r="V70">
            <v>5.2910052910052907E-3</v>
          </cell>
          <cell r="W70">
            <v>1381</v>
          </cell>
          <cell r="X70">
            <v>5.7274956286890708E-4</v>
          </cell>
          <cell r="Y70">
            <v>5.2910052910052907E-3</v>
          </cell>
          <cell r="Z70">
            <v>1395</v>
          </cell>
          <cell r="AA70">
            <v>5.6773853259734885E-4</v>
          </cell>
          <cell r="AB70">
            <v>5.2910052910052907E-3</v>
          </cell>
          <cell r="AC70">
            <v>1415</v>
          </cell>
          <cell r="AD70">
            <v>5.5981383321741427E-4</v>
          </cell>
          <cell r="AF70">
            <v>5.2910052910052907E-3</v>
          </cell>
          <cell r="AG70">
            <v>1441</v>
          </cell>
          <cell r="AH70">
            <v>5.5121667405574979E-4</v>
          </cell>
          <cell r="AJ70">
            <v>5.2910052910052907E-3</v>
          </cell>
          <cell r="AK70">
            <v>1465</v>
          </cell>
          <cell r="AL70">
            <v>5.4346374484729593E-4</v>
          </cell>
          <cell r="AN70">
            <v>5.2910052910052907E-3</v>
          </cell>
          <cell r="AP70">
            <v>5.3485923558864445E-4</v>
          </cell>
          <cell r="AR70">
            <v>5.2910052910052907E-3</v>
          </cell>
          <cell r="AT70">
            <v>5.3156118036230869E-4</v>
          </cell>
          <cell r="AV70">
            <v>5.2910052910052907E-3</v>
          </cell>
          <cell r="AX70">
            <v>5.2816367426211349E-4</v>
          </cell>
        </row>
        <row r="71">
          <cell r="A71">
            <v>320</v>
          </cell>
          <cell r="C71" t="str">
            <v>developing</v>
          </cell>
          <cell r="D71">
            <v>5.4945054945054949E-3</v>
          </cell>
          <cell r="F71">
            <v>1.398537965552848E-3</v>
          </cell>
          <cell r="G71">
            <v>5.434782608695652E-3</v>
          </cell>
          <cell r="I71">
            <v>1.3906556097910557E-3</v>
          </cell>
          <cell r="J71">
            <v>5.3475935828877002E-3</v>
          </cell>
          <cell r="L71">
            <v>1.3884125836686658E-3</v>
          </cell>
          <cell r="M71">
            <v>5.3191489361702126E-3</v>
          </cell>
          <cell r="O71">
            <v>1.1969959727575253E-3</v>
          </cell>
          <cell r="P71">
            <v>5.3191489361702126E-3</v>
          </cell>
          <cell r="R71">
            <v>1.1602133407217566E-3</v>
          </cell>
          <cell r="S71">
            <v>5.2910052910052907E-3</v>
          </cell>
          <cell r="U71">
            <v>1.1413701780393429E-3</v>
          </cell>
          <cell r="V71">
            <v>5.2910052910052907E-3</v>
          </cell>
          <cell r="W71">
            <v>2709</v>
          </cell>
          <cell r="X71">
            <v>1.1235181504792682E-3</v>
          </cell>
          <cell r="Y71">
            <v>5.2910052910052907E-3</v>
          </cell>
          <cell r="Z71">
            <v>2723</v>
          </cell>
          <cell r="AA71">
            <v>1.1082093363889468E-3</v>
          </cell>
          <cell r="AB71">
            <v>5.2910052910052907E-3</v>
          </cell>
          <cell r="AC71">
            <v>2743</v>
          </cell>
          <cell r="AD71">
            <v>1.085208017325348E-3</v>
          </cell>
          <cell r="AF71">
            <v>5.2910052910052907E-3</v>
          </cell>
          <cell r="AG71">
            <v>2769</v>
          </cell>
          <cell r="AH71">
            <v>1.0592081682584116E-3</v>
          </cell>
          <cell r="AJ71">
            <v>5.2910052910052907E-3</v>
          </cell>
          <cell r="AK71">
            <v>2793</v>
          </cell>
          <cell r="AL71">
            <v>1.0361052828385649E-3</v>
          </cell>
          <cell r="AN71">
            <v>5.2910052910052907E-3</v>
          </cell>
          <cell r="AP71">
            <v>1.0109269734316203E-3</v>
          </cell>
          <cell r="AR71">
            <v>5.2910052910052907E-3</v>
          </cell>
          <cell r="AT71">
            <v>1.0002950764586873E-3</v>
          </cell>
          <cell r="AV71">
            <v>5.2910052910052907E-3</v>
          </cell>
          <cell r="AX71">
            <v>9.911348685988045E-4</v>
          </cell>
        </row>
        <row r="72">
          <cell r="A72">
            <v>324</v>
          </cell>
          <cell r="C72" t="str">
            <v>developing</v>
          </cell>
          <cell r="D72">
            <v>5.4945054945054949E-3</v>
          </cell>
          <cell r="F72">
            <v>9.58038890663035E-4</v>
          </cell>
          <cell r="G72">
            <v>5.434782608695652E-3</v>
          </cell>
          <cell r="I72">
            <v>9.5263924935486805E-4</v>
          </cell>
          <cell r="J72">
            <v>5.3475935828877002E-3</v>
          </cell>
          <cell r="L72">
            <v>9.5110271169128512E-4</v>
          </cell>
          <cell r="M72">
            <v>5.3191489361702126E-3</v>
          </cell>
          <cell r="O72">
            <v>8.774665508128396E-4</v>
          </cell>
          <cell r="P72">
            <v>5.3191489361702126E-3</v>
          </cell>
          <cell r="R72">
            <v>8.5327630394126206E-4</v>
          </cell>
          <cell r="S72">
            <v>5.2910052910052907E-3</v>
          </cell>
          <cell r="U72">
            <v>9.1682444887792799E-4</v>
          </cell>
          <cell r="V72">
            <v>5.2910052910052907E-3</v>
          </cell>
          <cell r="W72">
            <v>2572</v>
          </cell>
          <cell r="X72">
            <v>1.066699403112838E-3</v>
          </cell>
          <cell r="Y72">
            <v>5.2910052910052907E-3</v>
          </cell>
          <cell r="Z72">
            <v>2586</v>
          </cell>
          <cell r="AA72">
            <v>1.0524529356965907E-3</v>
          </cell>
          <cell r="AB72">
            <v>5.2910052910052907E-3</v>
          </cell>
          <cell r="AC72">
            <v>2606</v>
          </cell>
          <cell r="AD72">
            <v>1.0310069606816832E-3</v>
          </cell>
          <cell r="AF72">
            <v>5.2910052910052907E-3</v>
          </cell>
          <cell r="AG72">
            <v>2632</v>
          </cell>
          <cell r="AH72">
            <v>1.0068024192329864E-3</v>
          </cell>
          <cell r="AJ72">
            <v>5.2910052910052907E-3</v>
          </cell>
          <cell r="AK72">
            <v>2656</v>
          </cell>
          <cell r="AL72">
            <v>9.8528307598253796E-4</v>
          </cell>
          <cell r="AN72">
            <v>5.2910052910052907E-3</v>
          </cell>
          <cell r="AP72">
            <v>9.6181456372944579E-4</v>
          </cell>
          <cell r="AR72">
            <v>5.2910052910052907E-3</v>
          </cell>
          <cell r="AT72">
            <v>9.519392453101903E-4</v>
          </cell>
          <cell r="AV72">
            <v>5.2910052910052907E-3</v>
          </cell>
          <cell r="AX72">
            <v>9.4337353303846814E-4</v>
          </cell>
        </row>
        <row r="73">
          <cell r="A73">
            <v>624</v>
          </cell>
          <cell r="C73" t="str">
            <v>developing</v>
          </cell>
          <cell r="D73">
            <v>5.4945054945054949E-3</v>
          </cell>
          <cell r="F73">
            <v>4.908240749830076E-4</v>
          </cell>
          <cell r="G73">
            <v>5.434782608695652E-3</v>
          </cell>
          <cell r="I73">
            <v>4.8805772178362237E-4</v>
          </cell>
          <cell r="J73">
            <v>5.3475935828877002E-3</v>
          </cell>
          <cell r="L73">
            <v>4.8727052025688406E-4</v>
          </cell>
          <cell r="M73">
            <v>5.3191489361702126E-3</v>
          </cell>
          <cell r="O73">
            <v>5.3855805250197398E-4</v>
          </cell>
          <cell r="P73">
            <v>5.3191489361702126E-3</v>
          </cell>
          <cell r="R73">
            <v>5.2772390385814232E-4</v>
          </cell>
          <cell r="S73">
            <v>5.2910052910052907E-3</v>
          </cell>
          <cell r="U73">
            <v>5.5331457034869412E-4</v>
          </cell>
          <cell r="V73">
            <v>5.2910052910052907E-3</v>
          </cell>
          <cell r="W73">
            <v>1321</v>
          </cell>
          <cell r="X73">
            <v>5.4786543993470404E-4</v>
          </cell>
          <cell r="Y73">
            <v>5.2910052910052907E-3</v>
          </cell>
          <cell r="Z73">
            <v>1335</v>
          </cell>
          <cell r="AA73">
            <v>5.4331967098025856E-4</v>
          </cell>
          <cell r="AB73">
            <v>5.2910052910052907E-3</v>
          </cell>
          <cell r="AC73">
            <v>1355</v>
          </cell>
          <cell r="AD73">
            <v>5.3607614417639318E-4</v>
          </cell>
          <cell r="AF73">
            <v>5.2910052910052907E-3</v>
          </cell>
          <cell r="AG73">
            <v>1381</v>
          </cell>
          <cell r="AH73">
            <v>5.2826525112490666E-4</v>
          </cell>
          <cell r="AJ73">
            <v>5.2910052910052907E-3</v>
          </cell>
          <cell r="AK73">
            <v>1405</v>
          </cell>
          <cell r="AL73">
            <v>5.2120584403443746E-4</v>
          </cell>
          <cell r="AN73">
            <v>5.2910052910052907E-3</v>
          </cell>
          <cell r="AP73">
            <v>5.133501510475462E-4</v>
          </cell>
          <cell r="AR73">
            <v>5.2910052910052907E-3</v>
          </cell>
          <cell r="AT73">
            <v>5.1038344409289407E-4</v>
          </cell>
          <cell r="AV73">
            <v>5.2910052910052907E-3</v>
          </cell>
          <cell r="AX73">
            <v>5.0724630102401001E-4</v>
          </cell>
        </row>
        <row r="74">
          <cell r="A74">
            <v>328</v>
          </cell>
          <cell r="C74" t="str">
            <v>developing</v>
          </cell>
          <cell r="D74">
            <v>5.4945054945054949E-3</v>
          </cell>
          <cell r="F74">
            <v>8.1265555706047329E-4</v>
          </cell>
          <cell r="G74">
            <v>5.434782608695652E-3</v>
          </cell>
          <cell r="I74">
            <v>8.0807531657339001E-4</v>
          </cell>
          <cell r="J74">
            <v>5.3475935828877002E-3</v>
          </cell>
          <cell r="L74">
            <v>8.0677194999494227E-4</v>
          </cell>
          <cell r="M74">
            <v>5.3191489361702126E-3</v>
          </cell>
          <cell r="O74">
            <v>9.5137744672106031E-4</v>
          </cell>
          <cell r="P74">
            <v>5.3191489361702126E-3</v>
          </cell>
          <cell r="R74">
            <v>9.5457851354159454E-4</v>
          </cell>
          <cell r="S74">
            <v>5.2910052910052907E-3</v>
          </cell>
          <cell r="U74">
            <v>9.4012636416826358E-4</v>
          </cell>
          <cell r="V74">
            <v>5.2910052910052907E-3</v>
          </cell>
          <cell r="W74">
            <v>2234</v>
          </cell>
          <cell r="X74">
            <v>9.2651884391682735E-4</v>
          </cell>
          <cell r="Y74">
            <v>5.2910052910052907E-3</v>
          </cell>
          <cell r="Z74">
            <v>2248</v>
          </cell>
          <cell r="AA74">
            <v>9.1489334858698226E-4</v>
          </cell>
          <cell r="AB74">
            <v>5.2910052910052907E-3</v>
          </cell>
          <cell r="AC74">
            <v>2268</v>
          </cell>
          <cell r="AD74">
            <v>8.9728464575059756E-4</v>
          </cell>
          <cell r="AF74">
            <v>5.2910052910052907E-3</v>
          </cell>
          <cell r="AG74">
            <v>2294</v>
          </cell>
          <cell r="AH74">
            <v>8.7750940338923668E-4</v>
          </cell>
          <cell r="AJ74">
            <v>5.2910052910052907E-3</v>
          </cell>
          <cell r="AK74">
            <v>2318</v>
          </cell>
          <cell r="AL74">
            <v>8.5989690140343483E-4</v>
          </cell>
          <cell r="AN74">
            <v>5.2910052910052907E-3</v>
          </cell>
          <cell r="AP74">
            <v>9.1162669980021649E-4</v>
          </cell>
          <cell r="AR74">
            <v>5.2910052910052907E-3</v>
          </cell>
          <cell r="AT74">
            <v>9.0252452734822274E-4</v>
          </cell>
          <cell r="AV74">
            <v>5.2910052910052907E-3</v>
          </cell>
          <cell r="AX74">
            <v>8.9456632881622659E-4</v>
          </cell>
        </row>
        <row r="75">
          <cell r="A75">
            <v>332</v>
          </cell>
          <cell r="C75" t="str">
            <v>developing</v>
          </cell>
          <cell r="D75">
            <v>5.4945054945054949E-3</v>
          </cell>
          <cell r="F75">
            <v>8.1824722373749481E-4</v>
          </cell>
          <cell r="G75">
            <v>5.434782608695652E-3</v>
          </cell>
          <cell r="I75">
            <v>8.1363546783421608E-4</v>
          </cell>
          <cell r="J75">
            <v>5.3475935828877002E-3</v>
          </cell>
          <cell r="L75">
            <v>8.123231331371093E-4</v>
          </cell>
          <cell r="M75">
            <v>5.3191489361702126E-3</v>
          </cell>
          <cell r="O75">
            <v>7.7606440703631733E-4</v>
          </cell>
          <cell r="P75">
            <v>5.3191489361702126E-3</v>
          </cell>
          <cell r="R75">
            <v>8.2340513957193326E-4</v>
          </cell>
          <cell r="S75">
            <v>5.2910052910052907E-3</v>
          </cell>
          <cell r="U75">
            <v>8.1175399447786976E-4</v>
          </cell>
          <cell r="V75">
            <v>5.2910052910052907E-3</v>
          </cell>
          <cell r="W75">
            <v>2258</v>
          </cell>
          <cell r="X75">
            <v>9.3647249309050857E-4</v>
          </cell>
          <cell r="Y75">
            <v>5.2910052910052907E-3</v>
          </cell>
          <cell r="Z75">
            <v>2272</v>
          </cell>
          <cell r="AA75">
            <v>9.2466089323381829E-4</v>
          </cell>
          <cell r="AB75">
            <v>5.2910052910052907E-3</v>
          </cell>
          <cell r="AC75">
            <v>2292</v>
          </cell>
          <cell r="AD75">
            <v>9.0677972136700609E-4</v>
          </cell>
          <cell r="AF75">
            <v>5.2910052910052907E-3</v>
          </cell>
          <cell r="AG75">
            <v>2318</v>
          </cell>
          <cell r="AH75">
            <v>8.8668997256157389E-4</v>
          </cell>
          <cell r="AJ75">
            <v>5.2910052910052907E-3</v>
          </cell>
          <cell r="AK75">
            <v>2342</v>
          </cell>
          <cell r="AL75">
            <v>8.6880006172857828E-4</v>
          </cell>
          <cell r="AN75">
            <v>5.2910052910052907E-3</v>
          </cell>
          <cell r="AP75">
            <v>8.4925035463103142E-4</v>
          </cell>
          <cell r="AR75">
            <v>5.2910052910052907E-3</v>
          </cell>
          <cell r="AT75">
            <v>8.4110909216692008E-4</v>
          </cell>
          <cell r="AV75">
            <v>5.2910052910052907E-3</v>
          </cell>
          <cell r="AX75">
            <v>8.3390594642572644E-4</v>
          </cell>
        </row>
        <row r="76">
          <cell r="A76">
            <v>340</v>
          </cell>
          <cell r="C76" t="str">
            <v>developing</v>
          </cell>
          <cell r="D76">
            <v>5.4945054945054949E-3</v>
          </cell>
          <cell r="F76">
            <v>5.535750010251389E-4</v>
          </cell>
          <cell r="G76">
            <v>5.434782608695652E-3</v>
          </cell>
          <cell r="I76">
            <v>5.504549748217817E-4</v>
          </cell>
          <cell r="J76">
            <v>5.3475935828877002E-3</v>
          </cell>
          <cell r="L76">
            <v>5.4956713107453636E-4</v>
          </cell>
          <cell r="M76">
            <v>5.3191489361702126E-3</v>
          </cell>
          <cell r="O76">
            <v>5.8407634815276844E-4</v>
          </cell>
          <cell r="P76">
            <v>5.3191489361702126E-3</v>
          </cell>
          <cell r="R76">
            <v>5.7144836184802941E-4</v>
          </cell>
          <cell r="S76">
            <v>5.2910052910052907E-3</v>
          </cell>
          <cell r="U76">
            <v>5.6517736358741033E-4</v>
          </cell>
          <cell r="V76">
            <v>5.2910052910052907E-3</v>
          </cell>
          <cell r="W76">
            <v>1349</v>
          </cell>
          <cell r="X76">
            <v>5.5947803063733216E-4</v>
          </cell>
          <cell r="Y76">
            <v>5.2910052910052907E-3</v>
          </cell>
          <cell r="Z76">
            <v>1363</v>
          </cell>
          <cell r="AA76">
            <v>5.5471513973490074E-4</v>
          </cell>
          <cell r="AB76">
            <v>5.2910052910052907E-3</v>
          </cell>
          <cell r="AC76">
            <v>1383</v>
          </cell>
          <cell r="AD76">
            <v>5.4715373239553635E-4</v>
          </cell>
          <cell r="AF76">
            <v>5.2910052910052907E-3</v>
          </cell>
          <cell r="AG76">
            <v>1409</v>
          </cell>
          <cell r="AH76">
            <v>5.3897591515930003E-4</v>
          </cell>
          <cell r="AJ76">
            <v>5.2910052910052907E-3</v>
          </cell>
          <cell r="AK76">
            <v>1433</v>
          </cell>
          <cell r="AL76">
            <v>5.3159286441377136E-4</v>
          </cell>
          <cell r="AN76">
            <v>5.2910052910052907E-3</v>
          </cell>
          <cell r="AP76">
            <v>5.2338772383339204E-4</v>
          </cell>
          <cell r="AR76">
            <v>5.2910052910052907E-3</v>
          </cell>
          <cell r="AT76">
            <v>5.2026638768528754E-4</v>
          </cell>
          <cell r="AV76">
            <v>5.2910052910052907E-3</v>
          </cell>
          <cell r="AX76">
            <v>5.1700774186845826E-4</v>
          </cell>
        </row>
        <row r="77">
          <cell r="A77">
            <v>348</v>
          </cell>
          <cell r="C77" t="str">
            <v>developed</v>
          </cell>
          <cell r="D77">
            <v>5.4945054945054949E-3</v>
          </cell>
          <cell r="F77">
            <v>5.1567592688088132E-3</v>
          </cell>
          <cell r="G77">
            <v>5.434782608695652E-3</v>
          </cell>
          <cell r="I77">
            <v>5.1276950516507165E-3</v>
          </cell>
          <cell r="J77">
            <v>5.3475935828877002E-3</v>
          </cell>
          <cell r="L77">
            <v>5.11942445333182E-3</v>
          </cell>
          <cell r="M77">
            <v>5.3191489361702126E-3</v>
          </cell>
          <cell r="O77">
            <v>4.9538327306290356E-3</v>
          </cell>
          <cell r="P77">
            <v>5.3191489361702126E-3</v>
          </cell>
          <cell r="R77">
            <v>4.9664057629701464E-3</v>
          </cell>
          <cell r="S77">
            <v>5.2910052910052907E-3</v>
          </cell>
          <cell r="U77">
            <v>4.8662872549962485E-3</v>
          </cell>
          <cell r="V77">
            <v>5.2910052910052907E-3</v>
          </cell>
          <cell r="W77">
            <v>11501</v>
          </cell>
          <cell r="X77">
            <v>4.76987163110449E-3</v>
          </cell>
          <cell r="Y77">
            <v>5.2910052910052907E-3</v>
          </cell>
          <cell r="Z77">
            <v>11515</v>
          </cell>
          <cell r="AA77">
            <v>4.6863865253465751E-3</v>
          </cell>
          <cell r="AB77">
            <v>5.2910052910052907E-3</v>
          </cell>
          <cell r="AC77">
            <v>11535</v>
          </cell>
          <cell r="AD77">
            <v>4.5635707181363068E-3</v>
          </cell>
          <cell r="AF77">
            <v>5.2910052910052907E-3</v>
          </cell>
          <cell r="AG77">
            <v>12392</v>
          </cell>
          <cell r="AH77">
            <v>4.7402338826501396E-3</v>
          </cell>
          <cell r="AJ77">
            <v>5.2910052910052907E-3</v>
          </cell>
          <cell r="AK77">
            <v>12832</v>
          </cell>
          <cell r="AL77">
            <v>4.7602230538433456E-3</v>
          </cell>
          <cell r="AN77">
            <v>5.2910052910052907E-3</v>
          </cell>
          <cell r="AP77">
            <v>4.7588849547179997E-3</v>
          </cell>
          <cell r="AR77">
            <v>5.2910052910052907E-3</v>
          </cell>
          <cell r="AT77">
            <v>4.6905156214041965E-3</v>
          </cell>
          <cell r="AV77">
            <v>5.2910052910052907E-3</v>
          </cell>
          <cell r="AX77">
            <v>4.6359871553383405E-3</v>
          </cell>
        </row>
        <row r="78">
          <cell r="A78">
            <v>352</v>
          </cell>
          <cell r="C78" t="str">
            <v>developed</v>
          </cell>
          <cell r="D78">
            <v>5.4945054945054949E-3</v>
          </cell>
          <cell r="F78">
            <v>9.3691481654984224E-4</v>
          </cell>
          <cell r="G78">
            <v>5.434782608695652E-3</v>
          </cell>
          <cell r="I78">
            <v>9.3163423348063617E-4</v>
          </cell>
          <cell r="J78">
            <v>5.3475935828877002E-3</v>
          </cell>
          <cell r="L78">
            <v>9.3013157537643189E-4</v>
          </cell>
          <cell r="M78">
            <v>5.3191489361702126E-3</v>
          </cell>
          <cell r="O78">
            <v>9.712071992818024E-4</v>
          </cell>
          <cell r="P78">
            <v>5.3191489361702126E-3</v>
          </cell>
          <cell r="R78">
            <v>9.9570547897762703E-4</v>
          </cell>
          <cell r="S78">
            <v>5.2910052910052907E-3</v>
          </cell>
          <cell r="U78">
            <v>1.0316393405812175E-3</v>
          </cell>
          <cell r="V78">
            <v>5.2910052910052907E-3</v>
          </cell>
          <cell r="W78">
            <v>2450</v>
          </cell>
          <cell r="X78">
            <v>1.0161016864799583E-3</v>
          </cell>
          <cell r="Y78">
            <v>5.2910052910052907E-3</v>
          </cell>
          <cell r="Z78">
            <v>2464</v>
          </cell>
          <cell r="AA78">
            <v>1.0028012504085073E-3</v>
          </cell>
          <cell r="AB78">
            <v>5.2910052910052907E-3</v>
          </cell>
          <cell r="AC78">
            <v>2542</v>
          </cell>
          <cell r="AD78">
            <v>1.0056867590379273E-3</v>
          </cell>
          <cell r="AF78">
            <v>5.2910052910052907E-3</v>
          </cell>
          <cell r="AG78">
            <v>2626</v>
          </cell>
          <cell r="AH78">
            <v>1.0045072769399022E-3</v>
          </cell>
          <cell r="AJ78">
            <v>5.2910052910052907E-3</v>
          </cell>
          <cell r="AK78">
            <v>2708</v>
          </cell>
          <cell r="AL78">
            <v>1.0045732566870153E-3</v>
          </cell>
          <cell r="AN78">
            <v>5.2910052910052907E-3</v>
          </cell>
          <cell r="AP78">
            <v>9.80455770331731E-4</v>
          </cell>
          <cell r="AR78">
            <v>5.2910052910052907E-3</v>
          </cell>
          <cell r="AT78">
            <v>9.9111805740860742E-4</v>
          </cell>
          <cell r="AV78">
            <v>5.2910052910052907E-3</v>
          </cell>
          <cell r="AX78">
            <v>9.8207067352895964E-4</v>
          </cell>
        </row>
        <row r="79">
          <cell r="A79">
            <v>356</v>
          </cell>
          <cell r="C79" t="str">
            <v>developing</v>
          </cell>
          <cell r="D79">
            <v>5.4945054945054949E-3</v>
          </cell>
          <cell r="F79">
            <v>2.7986291718493133E-2</v>
          </cell>
          <cell r="G79">
            <v>5.434782608695652E-3</v>
          </cell>
          <cell r="I79">
            <v>2.7828557060434519E-2</v>
          </cell>
          <cell r="J79">
            <v>5.3475935828877002E-3</v>
          </cell>
          <cell r="L79">
            <v>2.7783671626546005E-2</v>
          </cell>
          <cell r="M79">
            <v>5.3191489361702126E-3</v>
          </cell>
          <cell r="O79">
            <v>3.0508524990896339E-2</v>
          </cell>
          <cell r="P79">
            <v>5.3191489361702126E-3</v>
          </cell>
          <cell r="R79">
            <v>3.0564694881208006E-2</v>
          </cell>
          <cell r="S79">
            <v>5.2910052910052907E-3</v>
          </cell>
          <cell r="U79">
            <v>2.9917964548042405E-2</v>
          </cell>
          <cell r="V79">
            <v>5.2910052910052907E-3</v>
          </cell>
          <cell r="W79">
            <v>70631</v>
          </cell>
          <cell r="X79">
            <v>2.9293174782761607E-2</v>
          </cell>
          <cell r="Y79">
            <v>5.2910052910052907E-3</v>
          </cell>
          <cell r="Z79">
            <v>73694</v>
          </cell>
          <cell r="AA79">
            <v>2.9992059800164176E-2</v>
          </cell>
          <cell r="AB79">
            <v>5.2910052910052907E-3</v>
          </cell>
          <cell r="AC79">
            <v>76764</v>
          </cell>
          <cell r="AD79">
            <v>3.0369999359082397E-2</v>
          </cell>
          <cell r="AF79">
            <v>5.2910052910052907E-3</v>
          </cell>
          <cell r="AG79">
            <v>79841</v>
          </cell>
          <cell r="AH79">
            <v>3.0541075970357472E-2</v>
          </cell>
          <cell r="AJ79">
            <v>5.2910052910052907E-3</v>
          </cell>
          <cell r="AK79">
            <v>82916</v>
          </cell>
          <cell r="AL79">
            <v>3.0758935063316308E-2</v>
          </cell>
          <cell r="AN79">
            <v>5.2910052910052907E-3</v>
          </cell>
          <cell r="AP79">
            <v>3.0827536933786794E-2</v>
          </cell>
          <cell r="AR79">
            <v>5.2910052910052907E-3</v>
          </cell>
          <cell r="AT79">
            <v>3.0357579017663644E-2</v>
          </cell>
          <cell r="AV79">
            <v>5.2910052910052907E-3</v>
          </cell>
          <cell r="AX79">
            <v>2.9987494897032486E-2</v>
          </cell>
        </row>
        <row r="80">
          <cell r="A80">
            <v>360</v>
          </cell>
          <cell r="C80" t="str">
            <v>developing</v>
          </cell>
          <cell r="D80">
            <v>5.4945054945054949E-3</v>
          </cell>
          <cell r="F80">
            <v>9.4629639064128957E-3</v>
          </cell>
          <cell r="G80">
            <v>5.434782608695652E-3</v>
          </cell>
          <cell r="I80">
            <v>9.4096293170713319E-3</v>
          </cell>
          <cell r="J80">
            <v>5.3475935828877002E-3</v>
          </cell>
          <cell r="L80">
            <v>9.3944522709273441E-3</v>
          </cell>
          <cell r="M80">
            <v>5.3191489361702126E-3</v>
          </cell>
          <cell r="O80">
            <v>9.788236269699057E-3</v>
          </cell>
          <cell r="P80">
            <v>5.3191489361702126E-3</v>
          </cell>
          <cell r="R80">
            <v>1.0264424741982405E-2</v>
          </cell>
          <cell r="S80">
            <v>5.2910052910052907E-3</v>
          </cell>
          <cell r="U80">
            <v>1.0051175242689447E-2</v>
          </cell>
          <cell r="V80">
            <v>5.2910052910052907E-3</v>
          </cell>
          <cell r="W80">
            <v>23739</v>
          </cell>
          <cell r="X80">
            <v>9.8454032389174405E-3</v>
          </cell>
          <cell r="Y80">
            <v>5.2910052910052907E-3</v>
          </cell>
          <cell r="Z80">
            <v>23753</v>
          </cell>
          <cell r="AA80">
            <v>9.6670203331790869E-3</v>
          </cell>
          <cell r="AB80">
            <v>5.2910052910052907E-3</v>
          </cell>
          <cell r="AC80">
            <v>23773</v>
          </cell>
          <cell r="AD80">
            <v>9.4052680262032441E-3</v>
          </cell>
          <cell r="AF80">
            <v>5.2910052910052907E-3</v>
          </cell>
          <cell r="AG80">
            <v>24965</v>
          </cell>
          <cell r="AH80">
            <v>9.549704557808323E-3</v>
          </cell>
          <cell r="AJ80">
            <v>5.2910052910052907E-3</v>
          </cell>
          <cell r="AK80">
            <v>26155</v>
          </cell>
          <cell r="AL80">
            <v>9.7025899293385846E-3</v>
          </cell>
          <cell r="AN80">
            <v>5.2910052910052907E-3</v>
          </cell>
          <cell r="AP80">
            <v>9.804199218574958E-3</v>
          </cell>
          <cell r="AR80">
            <v>5.2910052910052907E-3</v>
          </cell>
          <cell r="AT80">
            <v>1.0481567604275644E-2</v>
          </cell>
          <cell r="AV80">
            <v>5.2910052910052907E-3</v>
          </cell>
          <cell r="AX80">
            <v>1.0355842867297745E-2</v>
          </cell>
        </row>
        <row r="81">
          <cell r="A81">
            <v>364</v>
          </cell>
          <cell r="C81" t="str">
            <v>developing</v>
          </cell>
          <cell r="D81">
            <v>5.4945054945054949E-3</v>
          </cell>
          <cell r="F81">
            <v>1.4871348175687683E-2</v>
          </cell>
          <cell r="G81">
            <v>5.434782608695652E-3</v>
          </cell>
          <cell r="I81">
            <v>1.4787531175459221E-2</v>
          </cell>
          <cell r="J81">
            <v>5.3475935828877002E-3</v>
          </cell>
          <cell r="L81">
            <v>1.476367996565668E-2</v>
          </cell>
          <cell r="M81">
            <v>5.3191489361702126E-3</v>
          </cell>
          <cell r="O81">
            <v>1.6043171174029515E-2</v>
          </cell>
          <cell r="P81">
            <v>5.3191489361702126E-3</v>
          </cell>
          <cell r="R81">
            <v>1.5429971600748079E-2</v>
          </cell>
          <cell r="S81">
            <v>5.2910052910052907E-3</v>
          </cell>
          <cell r="U81">
            <v>1.5106419847130962E-2</v>
          </cell>
          <cell r="V81">
            <v>5.2910052910052907E-3</v>
          </cell>
          <cell r="W81">
            <v>35671</v>
          </cell>
          <cell r="X81">
            <v>1.4794025819765957E-2</v>
          </cell>
          <cell r="Y81">
            <v>5.2910052910052907E-3</v>
          </cell>
          <cell r="Z81">
            <v>35685</v>
          </cell>
          <cell r="AA81">
            <v>1.452311794676444E-2</v>
          </cell>
          <cell r="AB81">
            <v>5.2910052910052907E-3</v>
          </cell>
          <cell r="AC81">
            <v>35705</v>
          </cell>
          <cell r="AD81">
            <v>1.4125903120160974E-2</v>
          </cell>
          <cell r="AF81">
            <v>5.2910052910052907E-3</v>
          </cell>
          <cell r="AG81">
            <v>35731</v>
          </cell>
          <cell r="AH81">
            <v>1.3667954879032614E-2</v>
          </cell>
          <cell r="AJ81">
            <v>5.2910052910052907E-3</v>
          </cell>
          <cell r="AK81">
            <v>35755</v>
          </cell>
          <cell r="AL81">
            <v>1.326385405939595E-2</v>
          </cell>
          <cell r="AN81">
            <v>5.2910052910052907E-3</v>
          </cell>
          <cell r="AP81">
            <v>1.2827301050826325E-2</v>
          </cell>
          <cell r="AR81">
            <v>5.2910052910052907E-3</v>
          </cell>
          <cell r="AT81">
            <v>1.2634637458332805E-2</v>
          </cell>
          <cell r="AV81">
            <v>5.2910052910052907E-3</v>
          </cell>
          <cell r="AX81">
            <v>1.2482442479838266E-2</v>
          </cell>
        </row>
        <row r="82">
          <cell r="A82">
            <v>368</v>
          </cell>
          <cell r="C82" t="str">
            <v>developing</v>
          </cell>
          <cell r="D82">
            <v>5.4945054945054949E-3</v>
          </cell>
          <cell r="F82">
            <v>1.8999240775924521E-3</v>
          </cell>
          <cell r="G82">
            <v>5.434782608695652E-3</v>
          </cell>
          <cell r="I82">
            <v>1.8892158395117939E-3</v>
          </cell>
          <cell r="J82">
            <v>5.3475935828877002E-3</v>
          </cell>
          <cell r="L82">
            <v>1.8861686720829766E-3</v>
          </cell>
          <cell r="M82">
            <v>5.3191489361702126E-3</v>
          </cell>
          <cell r="O82">
            <v>1.5606916617693187E-3</v>
          </cell>
          <cell r="P82">
            <v>5.3191489361702126E-3</v>
          </cell>
          <cell r="R82">
            <v>1.5095760892152108E-3</v>
          </cell>
          <cell r="S82">
            <v>5.2910052910052907E-3</v>
          </cell>
          <cell r="U82">
            <v>1.5891906228008817E-3</v>
          </cell>
          <cell r="V82">
            <v>5.2910052910052907E-3</v>
          </cell>
          <cell r="W82">
            <v>4583</v>
          </cell>
          <cell r="X82">
            <v>1.9007322567908772E-3</v>
          </cell>
          <cell r="Y82">
            <v>5.2910052910052907E-3</v>
          </cell>
          <cell r="Z82">
            <v>4597</v>
          </cell>
          <cell r="AA82">
            <v>1.8708917808960663E-3</v>
          </cell>
          <cell r="AB82">
            <v>5.2910052910052907E-3</v>
          </cell>
          <cell r="AC82">
            <v>4617</v>
          </cell>
          <cell r="AD82">
            <v>1.8266151717065736E-3</v>
          </cell>
          <cell r="AF82">
            <v>5.2910052910052907E-3</v>
          </cell>
          <cell r="AG82">
            <v>4643</v>
          </cell>
          <cell r="AH82">
            <v>1.7760576111317461E-3</v>
          </cell>
          <cell r="AJ82">
            <v>5.2910052910052907E-3</v>
          </cell>
          <cell r="AK82">
            <v>4667</v>
          </cell>
          <cell r="AL82">
            <v>1.7312937182268466E-3</v>
          </cell>
          <cell r="AN82">
            <v>5.2910052910052907E-3</v>
          </cell>
          <cell r="AP82">
            <v>1.6827273805985906E-3</v>
          </cell>
          <cell r="AR82">
            <v>5.2910052910052907E-3</v>
          </cell>
          <cell r="AT82">
            <v>1.6617463726067393E-3</v>
          </cell>
          <cell r="AV82">
            <v>5.2910052910052907E-3</v>
          </cell>
          <cell r="AX82">
            <v>2.0662878530373248E-3</v>
          </cell>
        </row>
        <row r="83">
          <cell r="A83">
            <v>372</v>
          </cell>
          <cell r="C83" t="str">
            <v>developed</v>
          </cell>
          <cell r="D83">
            <v>5.4945054945054949E-3</v>
          </cell>
          <cell r="F83">
            <v>3.4301768582040313E-3</v>
          </cell>
          <cell r="G83">
            <v>5.434782608695652E-3</v>
          </cell>
          <cell r="I83">
            <v>3.4108439012245305E-3</v>
          </cell>
          <cell r="J83">
            <v>5.3475935828877002E-3</v>
          </cell>
          <cell r="L83">
            <v>3.4053424586560216E-3</v>
          </cell>
          <cell r="M83">
            <v>5.3191489361702126E-3</v>
          </cell>
          <cell r="O83">
            <v>3.4364059835377001E-3</v>
          </cell>
          <cell r="P83">
            <v>5.3191489361702126E-3</v>
          </cell>
          <cell r="R83">
            <v>3.4888654152524763E-3</v>
          </cell>
          <cell r="S83">
            <v>5.2910052910052907E-3</v>
          </cell>
          <cell r="U83">
            <v>3.5927316665826385E-3</v>
          </cell>
          <cell r="V83">
            <v>5.2910052910052907E-3</v>
          </cell>
          <cell r="W83">
            <v>8495</v>
          </cell>
          <cell r="X83">
            <v>3.5231770721009165E-3</v>
          </cell>
          <cell r="Y83">
            <v>5.2910052910052907E-3</v>
          </cell>
          <cell r="Z83">
            <v>8509</v>
          </cell>
          <cell r="AA83">
            <v>3.4630015583303523E-3</v>
          </cell>
          <cell r="AB83">
            <v>5.2910052910052907E-3</v>
          </cell>
          <cell r="AC83">
            <v>8854</v>
          </cell>
          <cell r="AD83">
            <v>3.5028916461533471E-3</v>
          </cell>
          <cell r="AF83">
            <v>5.2910052910052907E-3</v>
          </cell>
          <cell r="AG83">
            <v>9205</v>
          </cell>
          <cell r="AH83">
            <v>3.5211308013068541E-3</v>
          </cell>
          <cell r="AJ83">
            <v>5.2910052910052907E-3</v>
          </cell>
          <cell r="AK83">
            <v>9555</v>
          </cell>
          <cell r="AL83">
            <v>3.5445707044477223E-3</v>
          </cell>
          <cell r="AN83">
            <v>5.2910052910052907E-3</v>
          </cell>
          <cell r="AP83">
            <v>3.5515083424776817E-3</v>
          </cell>
          <cell r="AR83">
            <v>5.2910052910052907E-3</v>
          </cell>
          <cell r="AT83">
            <v>3.6171573548160292E-3</v>
          </cell>
          <cell r="AV83">
            <v>5.2910052910052907E-3</v>
          </cell>
          <cell r="AX83">
            <v>3.5758249550537943E-3</v>
          </cell>
        </row>
        <row r="84">
          <cell r="A84">
            <v>376</v>
          </cell>
          <cell r="C84" t="str">
            <v>developed</v>
          </cell>
          <cell r="D84">
            <v>5.4945054945054949E-3</v>
          </cell>
          <cell r="F84">
            <v>3.1064814872342251E-3</v>
          </cell>
          <cell r="G84">
            <v>5.434782608695652E-3</v>
          </cell>
          <cell r="I84">
            <v>3.0889729226811543E-3</v>
          </cell>
          <cell r="J84">
            <v>5.3475935828877002E-3</v>
          </cell>
          <cell r="L84">
            <v>3.0839906345372409E-3</v>
          </cell>
          <cell r="M84">
            <v>5.3191489361702126E-3</v>
          </cell>
          <cell r="O84">
            <v>3.0078129225089324E-3</v>
          </cell>
          <cell r="P84">
            <v>5.3191489361702126E-3</v>
          </cell>
          <cell r="R84">
            <v>2.8996675209531065E-3</v>
          </cell>
          <cell r="S84">
            <v>5.2910052910052907E-3</v>
          </cell>
          <cell r="U84">
            <v>2.8436810077951263E-3</v>
          </cell>
          <cell r="V84">
            <v>5.2910052910052907E-3</v>
          </cell>
          <cell r="W84">
            <v>6727</v>
          </cell>
          <cell r="X84">
            <v>2.7899249163063997E-3</v>
          </cell>
          <cell r="Y84">
            <v>5.2910052910052907E-3</v>
          </cell>
          <cell r="Z84">
            <v>6741</v>
          </cell>
          <cell r="AA84">
            <v>2.743459102680092E-3</v>
          </cell>
          <cell r="AB84">
            <v>5.2910052910052907E-3</v>
          </cell>
          <cell r="AC84">
            <v>6761</v>
          </cell>
          <cell r="AD84">
            <v>2.6748419267723944E-3</v>
          </cell>
          <cell r="AF84">
            <v>5.2910052910052907E-3</v>
          </cell>
          <cell r="AG84">
            <v>6787</v>
          </cell>
          <cell r="AH84">
            <v>2.5961884571938749E-3</v>
          </cell>
          <cell r="AJ84">
            <v>5.2910052910052907E-3</v>
          </cell>
          <cell r="AK84">
            <v>7494</v>
          </cell>
          <cell r="AL84">
            <v>2.7800118115260315E-3</v>
          </cell>
          <cell r="AN84">
            <v>5.2910052910052907E-3</v>
          </cell>
          <cell r="AP84">
            <v>2.6961637472266726E-3</v>
          </cell>
          <cell r="AR84">
            <v>5.2910052910052907E-3</v>
          </cell>
          <cell r="AT84">
            <v>2.9009969066386555E-3</v>
          </cell>
          <cell r="AV84">
            <v>5.2910052910052907E-3</v>
          </cell>
          <cell r="AX84">
            <v>2.8684691167185942E-3</v>
          </cell>
        </row>
        <row r="85">
          <cell r="A85">
            <v>380</v>
          </cell>
          <cell r="C85" t="str">
            <v>developed</v>
          </cell>
          <cell r="D85">
            <v>5.4945054945054949E-3</v>
          </cell>
          <cell r="F85">
            <v>2.7986291718493133E-2</v>
          </cell>
          <cell r="G85">
            <v>5.434782608695652E-3</v>
          </cell>
          <cell r="I85">
            <v>2.7828557060434519E-2</v>
          </cell>
          <cell r="J85">
            <v>5.3475935828877002E-3</v>
          </cell>
          <cell r="L85">
            <v>2.7783671626546005E-2</v>
          </cell>
          <cell r="M85">
            <v>5.3191489361702126E-3</v>
          </cell>
          <cell r="O85">
            <v>2.4734010909969319E-2</v>
          </cell>
          <cell r="P85">
            <v>5.3191489361702126E-3</v>
          </cell>
          <cell r="R85">
            <v>2.5311266191036918E-2</v>
          </cell>
          <cell r="S85">
            <v>5.2910052910052907E-3</v>
          </cell>
          <cell r="U85">
            <v>2.7142494601369898E-2</v>
          </cell>
          <cell r="V85">
            <v>5.2910052910052907E-3</v>
          </cell>
          <cell r="W85">
            <v>64080</v>
          </cell>
          <cell r="X85">
            <v>2.657624329372887E-2</v>
          </cell>
          <cell r="Y85">
            <v>5.2910052910052907E-3</v>
          </cell>
          <cell r="Z85">
            <v>64094</v>
          </cell>
          <cell r="AA85">
            <v>2.6085041941429733E-2</v>
          </cell>
          <cell r="AB85">
            <v>5.2910052910052907E-3</v>
          </cell>
          <cell r="AC85">
            <v>64114</v>
          </cell>
          <cell r="AD85">
            <v>2.536530325293378E-2</v>
          </cell>
          <cell r="AF85">
            <v>5.2910052910052907E-3</v>
          </cell>
          <cell r="AG85">
            <v>66073</v>
          </cell>
          <cell r="AH85">
            <v>2.5274489455159997E-2</v>
          </cell>
          <cell r="AJ85">
            <v>5.2910052910052907E-3</v>
          </cell>
          <cell r="AK85">
            <v>68044</v>
          </cell>
          <cell r="AL85">
            <v>2.5241943381835771E-2</v>
          </cell>
          <cell r="AN85">
            <v>5.2910052910052907E-3</v>
          </cell>
          <cell r="AP85">
            <v>2.4952330491385791E-2</v>
          </cell>
          <cell r="AR85">
            <v>5.2910052910052907E-3</v>
          </cell>
          <cell r="AT85">
            <v>2.5864016343565003E-2</v>
          </cell>
          <cell r="AV85">
            <v>5.2910052910052907E-3</v>
          </cell>
          <cell r="AX85">
            <v>2.6839081601810609E-2</v>
          </cell>
        </row>
        <row r="86">
          <cell r="A86">
            <v>388</v>
          </cell>
          <cell r="C86" t="str">
            <v>developing</v>
          </cell>
          <cell r="D86">
            <v>5.4945054945054949E-3</v>
          </cell>
          <cell r="F86">
            <v>1.7570259291796776E-3</v>
          </cell>
          <cell r="G86">
            <v>5.434782608695652E-3</v>
          </cell>
          <cell r="I86">
            <v>1.7471230850684609E-3</v>
          </cell>
          <cell r="J86">
            <v>5.3475935828877002E-3</v>
          </cell>
          <cell r="L86">
            <v>1.7443051028942635E-3</v>
          </cell>
          <cell r="M86">
            <v>5.3191489361702126E-3</v>
          </cell>
          <cell r="O86">
            <v>1.5187787756750228E-3</v>
          </cell>
          <cell r="P86">
            <v>5.3191489361702126E-3</v>
          </cell>
          <cell r="R86">
            <v>1.5195331440049872E-3</v>
          </cell>
          <cell r="S86">
            <v>5.2910052910052907E-3</v>
          </cell>
          <cell r="U86">
            <v>1.6425731923751048E-3</v>
          </cell>
          <cell r="V86">
            <v>5.2910052910052907E-3</v>
          </cell>
          <cell r="W86">
            <v>3975</v>
          </cell>
          <cell r="X86">
            <v>1.6485731443909527E-3</v>
          </cell>
          <cell r="Y86">
            <v>5.2910052910052907E-3</v>
          </cell>
          <cell r="Z86">
            <v>3989</v>
          </cell>
          <cell r="AA86">
            <v>1.6234473165095517E-3</v>
          </cell>
          <cell r="AB86">
            <v>5.2910052910052907E-3</v>
          </cell>
          <cell r="AC86">
            <v>4103</v>
          </cell>
          <cell r="AD86">
            <v>1.6232623022551596E-3</v>
          </cell>
          <cell r="AF86">
            <v>5.2910052910052907E-3</v>
          </cell>
          <cell r="AG86">
            <v>4129</v>
          </cell>
          <cell r="AH86">
            <v>1.5794404213575232E-3</v>
          </cell>
          <cell r="AJ86">
            <v>5.2910052910052907E-3</v>
          </cell>
          <cell r="AK86">
            <v>4342</v>
          </cell>
          <cell r="AL86">
            <v>1.6107300888238629E-3</v>
          </cell>
          <cell r="AN86">
            <v>5.2910052910052907E-3</v>
          </cell>
          <cell r="AP86">
            <v>1.6002758898577137E-3</v>
          </cell>
          <cell r="AR86">
            <v>5.2910052910052907E-3</v>
          </cell>
          <cell r="AT86">
            <v>1.6144494282717132E-3</v>
          </cell>
          <cell r="AV86">
            <v>5.2910052910052907E-3</v>
          </cell>
          <cell r="AX86">
            <v>1.5977386925038061E-3</v>
          </cell>
        </row>
        <row r="87">
          <cell r="A87">
            <v>392</v>
          </cell>
          <cell r="C87" t="str">
            <v>developed</v>
          </cell>
          <cell r="D87">
            <v>5.4945054945054949E-3</v>
          </cell>
          <cell r="F87">
            <v>7.9059953850111025E-2</v>
          </cell>
          <cell r="G87">
            <v>5.434782608695652E-3</v>
          </cell>
          <cell r="I87">
            <v>7.8614360882235376E-2</v>
          </cell>
          <cell r="J87">
            <v>5.3475935828877002E-3</v>
          </cell>
          <cell r="L87">
            <v>7.848756164897279E-2</v>
          </cell>
          <cell r="M87">
            <v>5.3191489361702126E-3</v>
          </cell>
          <cell r="O87">
            <v>7.4856865240607001E-2</v>
          </cell>
          <cell r="P87">
            <v>5.3191489361702126E-3</v>
          </cell>
          <cell r="R87">
            <v>7.1917209254000136E-2</v>
          </cell>
          <cell r="S87">
            <v>5.2910052910052907E-3</v>
          </cell>
          <cell r="U87">
            <v>7.0387460010735828E-2</v>
          </cell>
          <cell r="V87">
            <v>5.2910052910052907E-3</v>
          </cell>
          <cell r="W87">
            <v>166152</v>
          </cell>
          <cell r="X87">
            <v>6.8909113229395122E-2</v>
          </cell>
          <cell r="Y87">
            <v>5.2910052910052907E-3</v>
          </cell>
          <cell r="Z87">
            <v>193699</v>
          </cell>
          <cell r="AA87">
            <v>7.8831817939479479E-2</v>
          </cell>
          <cell r="AB87">
            <v>5.2910052910052907E-3</v>
          </cell>
          <cell r="AC87">
            <v>193719</v>
          </cell>
          <cell r="AD87">
            <v>7.6640689722292779E-2</v>
          </cell>
          <cell r="AF87">
            <v>5.2910052910052907E-3</v>
          </cell>
          <cell r="AG87">
            <v>193745</v>
          </cell>
          <cell r="AH87">
            <v>7.4112057262270117E-2</v>
          </cell>
          <cell r="AJ87">
            <v>5.2910052910052907E-3</v>
          </cell>
          <cell r="AK87">
            <v>200677</v>
          </cell>
          <cell r="AL87">
            <v>7.4444146023700211E-2</v>
          </cell>
          <cell r="AN87">
            <v>5.2910052910052907E-3</v>
          </cell>
          <cell r="AP87">
            <v>7.1949321728943236E-2</v>
          </cell>
          <cell r="AR87">
            <v>5.2910052910052907E-3</v>
          </cell>
          <cell r="AT87">
            <v>7.0845881142072964E-2</v>
          </cell>
          <cell r="AV87">
            <v>5.2910052910052907E-3</v>
          </cell>
          <cell r="AX87">
            <v>6.9978026299413368E-2</v>
          </cell>
        </row>
        <row r="88">
          <cell r="A88">
            <v>400</v>
          </cell>
          <cell r="C88" t="str">
            <v>developing</v>
          </cell>
          <cell r="D88">
            <v>5.4945054945054949E-3</v>
          </cell>
          <cell r="F88">
            <v>1.0176833352179321E-3</v>
          </cell>
          <cell r="G88">
            <v>5.434782608695652E-3</v>
          </cell>
          <cell r="I88">
            <v>1.0119475294703463E-3</v>
          </cell>
          <cell r="J88">
            <v>5.3475935828877002E-3</v>
          </cell>
          <cell r="L88">
            <v>1.0103153318744003E-3</v>
          </cell>
          <cell r="M88">
            <v>5.3191489361702126E-3</v>
          </cell>
          <cell r="O88">
            <v>1.2006013823140239E-3</v>
          </cell>
          <cell r="P88">
            <v>5.3191489361702126E-3</v>
          </cell>
          <cell r="R88">
            <v>1.1636766641268963E-3</v>
          </cell>
          <cell r="S88">
            <v>5.2910052910052907E-3</v>
          </cell>
          <cell r="U88">
            <v>1.1447595475361191E-3</v>
          </cell>
          <cell r="V88">
            <v>5.2910052910052907E-3</v>
          </cell>
          <cell r="W88">
            <v>2717</v>
          </cell>
          <cell r="X88">
            <v>1.126836033537162E-3</v>
          </cell>
          <cell r="Y88">
            <v>5.2910052910052907E-3</v>
          </cell>
          <cell r="Z88">
            <v>2731</v>
          </cell>
          <cell r="AA88">
            <v>1.1114651846045589E-3</v>
          </cell>
          <cell r="AB88">
            <v>5.2910052910052907E-3</v>
          </cell>
          <cell r="AC88">
            <v>2751</v>
          </cell>
          <cell r="AD88">
            <v>1.0883730425308175E-3</v>
          </cell>
          <cell r="AF88">
            <v>5.2910052910052907E-3</v>
          </cell>
          <cell r="AG88">
            <v>3105</v>
          </cell>
          <cell r="AH88">
            <v>1.1877361366711332E-3</v>
          </cell>
          <cell r="AJ88">
            <v>5.2910052910052907E-3</v>
          </cell>
          <cell r="AK88">
            <v>3129</v>
          </cell>
          <cell r="AL88">
            <v>1.1607495273905728E-3</v>
          </cell>
          <cell r="AN88">
            <v>5.2910052910052907E-3</v>
          </cell>
          <cell r="AP88">
            <v>1.1313778468617708E-3</v>
          </cell>
          <cell r="AR88">
            <v>5.2910052910052907E-3</v>
          </cell>
          <cell r="AT88">
            <v>1.1188903995674095E-3</v>
          </cell>
          <cell r="AV88">
            <v>5.2910052910052907E-3</v>
          </cell>
          <cell r="AX88">
            <v>1.1082721587321841E-3</v>
          </cell>
        </row>
        <row r="89">
          <cell r="A89">
            <v>398</v>
          </cell>
          <cell r="C89" t="str">
            <v>developing</v>
          </cell>
          <cell r="D89">
            <v>5.4945054945054949E-3</v>
          </cell>
          <cell r="F89">
            <v>2.0098935222405434E-3</v>
          </cell>
          <cell r="G89">
            <v>5.434782608695652E-3</v>
          </cell>
          <cell r="I89">
            <v>1.998565480974707E-3</v>
          </cell>
          <cell r="J89">
            <v>5.3475935828877002E-3</v>
          </cell>
          <cell r="L89">
            <v>1.9953419405455948E-3</v>
          </cell>
          <cell r="M89">
            <v>5.3191489361702126E-3</v>
          </cell>
          <cell r="O89">
            <v>1.6404613482068496E-3</v>
          </cell>
          <cell r="P89">
            <v>5.3191489361702126E-3</v>
          </cell>
          <cell r="R89">
            <v>2.0035325898732424E-3</v>
          </cell>
          <cell r="S89">
            <v>5.2910052910052907E-3</v>
          </cell>
          <cell r="U89">
            <v>2.2310524712528508E-3</v>
          </cell>
          <cell r="V89">
            <v>5.2910052910052907E-3</v>
          </cell>
          <cell r="W89">
            <v>5281</v>
          </cell>
          <cell r="X89">
            <v>2.1902175535921061E-3</v>
          </cell>
          <cell r="Y89">
            <v>5.2910052910052907E-3</v>
          </cell>
          <cell r="Z89">
            <v>5295</v>
          </cell>
          <cell r="AA89">
            <v>2.1549645377082166E-3</v>
          </cell>
          <cell r="AB89">
            <v>5.2910052910052907E-3</v>
          </cell>
          <cell r="AC89">
            <v>5315</v>
          </cell>
          <cell r="AD89">
            <v>2.1027636208837859E-3</v>
          </cell>
          <cell r="AF89">
            <v>5.2910052910052907E-3</v>
          </cell>
          <cell r="AG89">
            <v>5341</v>
          </cell>
          <cell r="AH89">
            <v>2.0430591645605547E-3</v>
          </cell>
          <cell r="AJ89">
            <v>5.2910052910052907E-3</v>
          </cell>
          <cell r="AK89">
            <v>5365</v>
          </cell>
          <cell r="AL89">
            <v>1.9902272976831011E-3</v>
          </cell>
          <cell r="AN89">
            <v>5.2910052910052907E-3</v>
          </cell>
          <cell r="AP89">
            <v>1.9329497307600343E-3</v>
          </cell>
          <cell r="AR89">
            <v>5.2910052910052907E-3</v>
          </cell>
          <cell r="AT89">
            <v>1.9081140378742634E-3</v>
          </cell>
          <cell r="AV89">
            <v>5.2910052910052907E-3</v>
          </cell>
          <cell r="AX89">
            <v>1.8877929347388413E-3</v>
          </cell>
        </row>
        <row r="90">
          <cell r="A90">
            <v>404</v>
          </cell>
          <cell r="C90" t="str">
            <v>developing</v>
          </cell>
          <cell r="D90">
            <v>5.4945054945054949E-3</v>
          </cell>
          <cell r="F90">
            <v>1.6843342623783968E-3</v>
          </cell>
          <cell r="G90">
            <v>5.434782608695652E-3</v>
          </cell>
          <cell r="I90">
            <v>1.674841118677722E-3</v>
          </cell>
          <cell r="J90">
            <v>5.3475935828877002E-3</v>
          </cell>
          <cell r="L90">
            <v>1.6721397220460922E-3</v>
          </cell>
          <cell r="M90">
            <v>5.3191489361702126E-3</v>
          </cell>
          <cell r="O90">
            <v>1.5169760708967734E-3</v>
          </cell>
          <cell r="P90">
            <v>5.3191489361702126E-3</v>
          </cell>
          <cell r="R90">
            <v>1.4675832929278937E-3</v>
          </cell>
          <cell r="S90">
            <v>5.2910052910052907E-3</v>
          </cell>
          <cell r="U90">
            <v>1.4421767208782196E-3</v>
          </cell>
          <cell r="V90">
            <v>5.2910052910052907E-3</v>
          </cell>
          <cell r="W90">
            <v>4143</v>
          </cell>
          <cell r="X90">
            <v>1.7182486886067215E-3</v>
          </cell>
          <cell r="Y90">
            <v>5.2910052910052907E-3</v>
          </cell>
          <cell r="Z90">
            <v>4157</v>
          </cell>
          <cell r="AA90">
            <v>1.6918201290374044E-3</v>
          </cell>
          <cell r="AB90">
            <v>5.2910052910052907E-3</v>
          </cell>
          <cell r="AC90">
            <v>4177</v>
          </cell>
          <cell r="AD90">
            <v>1.6525387854057522E-3</v>
          </cell>
          <cell r="AF90">
            <v>5.2910052910052907E-3</v>
          </cell>
          <cell r="AG90">
            <v>4203</v>
          </cell>
          <cell r="AH90">
            <v>1.6077471763055629E-3</v>
          </cell>
          <cell r="AJ90">
            <v>5.2910052910052907E-3</v>
          </cell>
          <cell r="AK90">
            <v>4227</v>
          </cell>
          <cell r="AL90">
            <v>1.5680691122658839E-3</v>
          </cell>
          <cell r="AN90">
            <v>5.2910052910052907E-3</v>
          </cell>
          <cell r="AP90">
            <v>1.5249940939638697E-3</v>
          </cell>
          <cell r="AR90">
            <v>5.2910052910052907E-3</v>
          </cell>
          <cell r="AT90">
            <v>1.5064429732976983E-3</v>
          </cell>
          <cell r="AV90">
            <v>5.2910052910052907E-3</v>
          </cell>
          <cell r="AX90">
            <v>1.4910600889894781E-3</v>
          </cell>
        </row>
        <row r="91">
          <cell r="A91">
            <v>296</v>
          </cell>
          <cell r="C91" t="str">
            <v>developing</v>
          </cell>
          <cell r="D91">
            <v>5.4945054945054949E-3</v>
          </cell>
          <cell r="F91">
            <v>4.4422685267449415E-4</v>
          </cell>
          <cell r="G91">
            <v>5.434782608695652E-3</v>
          </cell>
          <cell r="I91">
            <v>4.417231279434051E-4</v>
          </cell>
          <cell r="J91">
            <v>5.3475935828877002E-3</v>
          </cell>
          <cell r="L91">
            <v>4.4101066073882545E-4</v>
          </cell>
          <cell r="M91">
            <v>5.3191489361702126E-3</v>
          </cell>
          <cell r="O91">
            <v>5.0475733790979985E-4</v>
          </cell>
          <cell r="P91">
            <v>5.3191489361702126E-3</v>
          </cell>
          <cell r="R91">
            <v>4.9525524693495881E-4</v>
          </cell>
          <cell r="S91">
            <v>5.2910052910052907E-3</v>
          </cell>
          <cell r="U91">
            <v>5.8170053988419377E-4</v>
          </cell>
          <cell r="V91">
            <v>5.2910052910052907E-3</v>
          </cell>
          <cell r="W91">
            <v>1388</v>
          </cell>
          <cell r="X91">
            <v>5.7565271054456411E-4</v>
          </cell>
          <cell r="Y91">
            <v>5.2910052910052907E-3</v>
          </cell>
          <cell r="Z91">
            <v>1402</v>
          </cell>
          <cell r="AA91">
            <v>5.7058739978600942E-4</v>
          </cell>
          <cell r="AB91">
            <v>5.2910052910052907E-3</v>
          </cell>
          <cell r="AC91">
            <v>1422</v>
          </cell>
          <cell r="AD91">
            <v>5.6258323027220003E-4</v>
          </cell>
          <cell r="AF91">
            <v>5.2910052910052907E-3</v>
          </cell>
          <cell r="AG91">
            <v>1448</v>
          </cell>
          <cell r="AH91">
            <v>5.5389434006434819E-4</v>
          </cell>
          <cell r="AJ91">
            <v>5.2910052910052907E-3</v>
          </cell>
          <cell r="AK91">
            <v>1472</v>
          </cell>
          <cell r="AL91">
            <v>5.4606049994212948E-4</v>
          </cell>
          <cell r="AN91">
            <v>5.2910052910052907E-3</v>
          </cell>
          <cell r="AP91">
            <v>5.37368628785106E-4</v>
          </cell>
          <cell r="AR91">
            <v>5.2910052910052907E-3</v>
          </cell>
          <cell r="AT91">
            <v>5.3403191626040709E-4</v>
          </cell>
          <cell r="AV91">
            <v>5.2910052910052907E-3</v>
          </cell>
          <cell r="AX91">
            <v>5.3060403447322555E-4</v>
          </cell>
        </row>
        <row r="92">
          <cell r="A92">
            <v>412</v>
          </cell>
          <cell r="C92" t="str">
            <v>developing</v>
          </cell>
          <cell r="F92">
            <v>0</v>
          </cell>
          <cell r="I92">
            <v>0</v>
          </cell>
          <cell r="J92">
            <v>5.3475935828877002E-3</v>
          </cell>
          <cell r="L92">
            <v>7.5002652231945699E-4</v>
          </cell>
          <cell r="M92">
            <v>5.3191489361702126E-3</v>
          </cell>
          <cell r="O92">
            <v>7.3054611138552287E-4</v>
          </cell>
          <cell r="P92">
            <v>5.3191489361702126E-3</v>
          </cell>
          <cell r="R92">
            <v>7.1214587518182444E-4</v>
          </cell>
          <cell r="S92">
            <v>5.2910052910052907E-3</v>
          </cell>
          <cell r="U92">
            <v>7.0287049939393839E-4</v>
          </cell>
          <cell r="V92">
            <v>5.2910052910052907E-3</v>
          </cell>
          <cell r="W92">
            <v>1970</v>
          </cell>
          <cell r="X92">
            <v>8.1702870300633384E-4</v>
          </cell>
          <cell r="Y92">
            <v>5.2910052910052907E-3</v>
          </cell>
          <cell r="Z92">
            <v>1984</v>
          </cell>
          <cell r="AA92">
            <v>8.0745035747178506E-4</v>
          </cell>
          <cell r="AB92">
            <v>5.2910052910052907E-3</v>
          </cell>
          <cell r="AC92">
            <v>2004</v>
          </cell>
          <cell r="AD92">
            <v>7.9283881397010478E-4</v>
          </cell>
          <cell r="AF92">
            <v>5.2910052910052907E-3</v>
          </cell>
          <cell r="AG92">
            <v>2030</v>
          </cell>
          <cell r="AH92">
            <v>7.7652314249352674E-4</v>
          </cell>
          <cell r="AJ92">
            <v>5.2910052910052907E-3</v>
          </cell>
          <cell r="AK92">
            <v>2330</v>
          </cell>
          <cell r="AL92">
            <v>8.643484815660065E-4</v>
          </cell>
          <cell r="AN92">
            <v>5.2910052910052907E-3</v>
          </cell>
          <cell r="AP92">
            <v>8.4494853772281169E-4</v>
          </cell>
          <cell r="AR92">
            <v>5.2910052910052907E-3</v>
          </cell>
          <cell r="AT92">
            <v>0</v>
          </cell>
          <cell r="AV92">
            <v>5.2910052910052907E-3</v>
          </cell>
          <cell r="AX92">
            <v>8.297224717781057E-4</v>
          </cell>
        </row>
        <row r="93">
          <cell r="A93">
            <v>414</v>
          </cell>
          <cell r="C93" t="str">
            <v>developing</v>
          </cell>
          <cell r="D93">
            <v>5.4945054945054949E-3</v>
          </cell>
          <cell r="F93">
            <v>8.4061389044558128E-3</v>
          </cell>
          <cell r="G93">
            <v>5.434782608695652E-3</v>
          </cell>
          <cell r="I93">
            <v>8.3587607287752032E-3</v>
          </cell>
          <cell r="J93">
            <v>5.3475935828877002E-3</v>
          </cell>
          <cell r="L93">
            <v>8.3452786570577739E-3</v>
          </cell>
          <cell r="M93">
            <v>5.3191489361702126E-3</v>
          </cell>
          <cell r="O93">
            <v>7.206312351051518E-3</v>
          </cell>
          <cell r="P93">
            <v>5.3191489361702126E-3</v>
          </cell>
          <cell r="R93">
            <v>6.9327076262381384E-3</v>
          </cell>
          <cell r="S93">
            <v>5.2910052910052907E-3</v>
          </cell>
          <cell r="U93">
            <v>8.526382640327311E-3</v>
          </cell>
          <cell r="V93">
            <v>5.2910052910052907E-3</v>
          </cell>
          <cell r="W93">
            <v>20140</v>
          </cell>
          <cell r="X93">
            <v>8.3527705982474939E-3</v>
          </cell>
          <cell r="Y93">
            <v>5.2910052910052907E-3</v>
          </cell>
          <cell r="Z93">
            <v>20154</v>
          </cell>
          <cell r="AA93">
            <v>8.2022956171806227E-3</v>
          </cell>
          <cell r="AB93">
            <v>5.2910052910052907E-3</v>
          </cell>
          <cell r="AC93">
            <v>20174</v>
          </cell>
          <cell r="AD93">
            <v>7.9814023118926613E-3</v>
          </cell>
          <cell r="AF93">
            <v>5.2910052910052907E-3</v>
          </cell>
          <cell r="AG93">
            <v>20200</v>
          </cell>
          <cell r="AH93">
            <v>7.7269790533838626E-3</v>
          </cell>
          <cell r="AJ93">
            <v>5.2910052910052907E-3</v>
          </cell>
          <cell r="AK93">
            <v>20224</v>
          </cell>
          <cell r="AL93">
            <v>7.5023964339875175E-3</v>
          </cell>
          <cell r="AN93">
            <v>5.2910052910052907E-3</v>
          </cell>
          <cell r="AP93">
            <v>7.259674517363029E-3</v>
          </cell>
          <cell r="AR93">
            <v>5.2910052910052907E-3</v>
          </cell>
          <cell r="AT93">
            <v>7.1527804249948111E-3</v>
          </cell>
          <cell r="AV93">
            <v>5.2910052910052907E-3</v>
          </cell>
          <cell r="AX93">
            <v>7.5950982227553825E-3</v>
          </cell>
        </row>
        <row r="94">
          <cell r="A94">
            <v>417</v>
          </cell>
          <cell r="C94" t="str">
            <v>developing</v>
          </cell>
          <cell r="D94">
            <v>5.4945054945054949E-3</v>
          </cell>
          <cell r="F94">
            <v>8.4309907563536867E-4</v>
          </cell>
          <cell r="G94">
            <v>5.434782608695652E-3</v>
          </cell>
          <cell r="I94">
            <v>8.3834725121566527E-4</v>
          </cell>
          <cell r="J94">
            <v>5.3475935828877002E-3</v>
          </cell>
          <cell r="L94">
            <v>8.3699505821340718E-4</v>
          </cell>
          <cell r="M94">
            <v>5.3191489361702126E-3</v>
          </cell>
          <cell r="O94">
            <v>7.9409145481881013E-4</v>
          </cell>
          <cell r="P94">
            <v>5.3191489361702126E-3</v>
          </cell>
          <cell r="R94">
            <v>7.731869501974094E-4</v>
          </cell>
          <cell r="S94">
            <v>5.2910052910052907E-3</v>
          </cell>
          <cell r="U94">
            <v>7.6260813677461671E-4</v>
          </cell>
          <cell r="V94">
            <v>5.2910052910052907E-3</v>
          </cell>
          <cell r="W94">
            <v>1815</v>
          </cell>
          <cell r="X94">
            <v>7.5274471875964259E-4</v>
          </cell>
          <cell r="Y94">
            <v>5.2910052910052907E-3</v>
          </cell>
          <cell r="Z94">
            <v>1829</v>
          </cell>
          <cell r="AA94">
            <v>7.4436829829430183E-4</v>
          </cell>
          <cell r="AB94">
            <v>5.2910052910052907E-3</v>
          </cell>
          <cell r="AC94">
            <v>1849</v>
          </cell>
          <cell r="AD94">
            <v>7.3151645061413355E-4</v>
          </cell>
          <cell r="AF94">
            <v>5.2910052910052907E-3</v>
          </cell>
          <cell r="AG94">
            <v>1875</v>
          </cell>
          <cell r="AH94">
            <v>7.172319665888486E-4</v>
          </cell>
          <cell r="AJ94">
            <v>5.2910052910052907E-3</v>
          </cell>
          <cell r="AK94">
            <v>1899</v>
          </cell>
          <cell r="AL94">
            <v>7.0446256072697277E-4</v>
          </cell>
          <cell r="AN94">
            <v>5.2910052910052907E-3</v>
          </cell>
          <cell r="AP94">
            <v>6.9044161376925555E-4</v>
          </cell>
          <cell r="AR94">
            <v>5.2910052910052907E-3</v>
          </cell>
          <cell r="AT94">
            <v>6.8474680604440827E-4</v>
          </cell>
          <cell r="AV94">
            <v>5.2910052910052907E-3</v>
          </cell>
          <cell r="AX94">
            <v>6.7946600735106224E-4</v>
          </cell>
        </row>
        <row r="95">
          <cell r="A95">
            <v>418</v>
          </cell>
          <cell r="C95" t="str">
            <v>developing</v>
          </cell>
          <cell r="D95">
            <v>5.4945054945054949E-3</v>
          </cell>
          <cell r="F95">
            <v>2.6591481530724968E-4</v>
          </cell>
          <cell r="G95">
            <v>5.434782608695652E-3</v>
          </cell>
          <cell r="I95">
            <v>2.6441608218150684E-4</v>
          </cell>
          <cell r="J95">
            <v>5.3475935828877002E-3</v>
          </cell>
          <cell r="L95">
            <v>2.6398959831638782E-4</v>
          </cell>
          <cell r="M95">
            <v>5.3191489361702126E-3</v>
          </cell>
          <cell r="O95">
            <v>4.1777683235927186E-4</v>
          </cell>
          <cell r="P95">
            <v>5.3191489361702126E-3</v>
          </cell>
          <cell r="R95">
            <v>4.1170256978596663E-4</v>
          </cell>
          <cell r="S95">
            <v>5.2910052910052907E-3</v>
          </cell>
          <cell r="U95">
            <v>4.0884269554861396E-4</v>
          </cell>
          <cell r="V95">
            <v>5.2910052910052907E-3</v>
          </cell>
          <cell r="W95">
            <v>980</v>
          </cell>
          <cell r="X95">
            <v>4.0644067459198334E-4</v>
          </cell>
          <cell r="Y95">
            <v>5.2910052910052907E-3</v>
          </cell>
          <cell r="Z95">
            <v>994</v>
          </cell>
          <cell r="AA95">
            <v>4.045391407897955E-4</v>
          </cell>
          <cell r="AB95">
            <v>5.2910052910052907E-3</v>
          </cell>
          <cell r="AC95">
            <v>1014</v>
          </cell>
          <cell r="AD95">
            <v>4.011669447932566E-4</v>
          </cell>
          <cell r="AF95">
            <v>5.2910052910052907E-3</v>
          </cell>
          <cell r="AG95">
            <v>1040</v>
          </cell>
          <cell r="AH95">
            <v>3.9782466413461467E-4</v>
          </cell>
          <cell r="AJ95">
            <v>5.2910052910052907E-3</v>
          </cell>
          <cell r="AK95">
            <v>1064</v>
          </cell>
          <cell r="AL95">
            <v>3.9470677441469138E-4</v>
          </cell>
          <cell r="AN95">
            <v>5.2910052910052907E-3</v>
          </cell>
          <cell r="AP95">
            <v>4.2086108752082351E-4</v>
          </cell>
          <cell r="AR95">
            <v>5.2910052910052907E-3</v>
          </cell>
          <cell r="AT95">
            <v>4.1931917813441084E-4</v>
          </cell>
          <cell r="AV95">
            <v>5.2910052910052907E-3</v>
          </cell>
          <cell r="AX95">
            <v>4.1730159610016491E-4</v>
          </cell>
        </row>
        <row r="96">
          <cell r="A96">
            <v>428</v>
          </cell>
          <cell r="C96" t="str">
            <v>developed</v>
          </cell>
          <cell r="D96">
            <v>5.4945054945054949E-3</v>
          </cell>
          <cell r="F96">
            <v>1.0151981500281448E-3</v>
          </cell>
          <cell r="G96">
            <v>5.434782608695652E-3</v>
          </cell>
          <cell r="I96">
            <v>1.0094763511322013E-3</v>
          </cell>
          <cell r="J96">
            <v>5.3475935828877002E-3</v>
          </cell>
          <cell r="L96">
            <v>1.0078481393667703E-3</v>
          </cell>
          <cell r="M96">
            <v>5.3191489361702126E-3</v>
          </cell>
          <cell r="O96">
            <v>1.0437660666063361E-3</v>
          </cell>
          <cell r="P96">
            <v>5.3191489361702126E-3</v>
          </cell>
          <cell r="R96">
            <v>1.0532832305880724E-3</v>
          </cell>
          <cell r="S96">
            <v>5.2910052910052907E-3</v>
          </cell>
          <cell r="U96">
            <v>1.0367233948263817E-3</v>
          </cell>
          <cell r="V96">
            <v>5.2910052910052907E-3</v>
          </cell>
          <cell r="W96">
            <v>2462</v>
          </cell>
          <cell r="X96">
            <v>1.021078511066799E-3</v>
          </cell>
          <cell r="Y96">
            <v>5.2910052910052907E-3</v>
          </cell>
          <cell r="Z96">
            <v>2476</v>
          </cell>
          <cell r="AA96">
            <v>1.0076850227319252E-3</v>
          </cell>
          <cell r="AB96">
            <v>5.2910052910052907E-3</v>
          </cell>
          <cell r="AC96">
            <v>2496</v>
          </cell>
          <cell r="AD96">
            <v>9.8748786410647778E-4</v>
          </cell>
          <cell r="AF96">
            <v>5.2910052910052907E-3</v>
          </cell>
          <cell r="AG96">
            <v>2576</v>
          </cell>
          <cell r="AH96">
            <v>9.8538109116419947E-4</v>
          </cell>
          <cell r="AJ96">
            <v>5.2910052910052907E-3</v>
          </cell>
          <cell r="AK96">
            <v>2673</v>
          </cell>
          <cell r="AL96">
            <v>9.9158948121284775E-4</v>
          </cell>
          <cell r="AN96">
            <v>5.2910052910052907E-3</v>
          </cell>
          <cell r="AP96">
            <v>9.9407819054109334E-4</v>
          </cell>
          <cell r="AR96">
            <v>5.2910052910052907E-3</v>
          </cell>
          <cell r="AT96">
            <v>1.0094720955087669E-3</v>
          </cell>
          <cell r="AV96">
            <v>5.2910052910052907E-3</v>
          </cell>
          <cell r="AX96">
            <v>1.0001990636686494E-3</v>
          </cell>
        </row>
        <row r="97">
          <cell r="A97">
            <v>422</v>
          </cell>
          <cell r="C97" t="str">
            <v>developing</v>
          </cell>
          <cell r="D97">
            <v>5.4945054945054949E-3</v>
          </cell>
          <cell r="F97">
            <v>3.6656481549363854E-4</v>
          </cell>
          <cell r="G97">
            <v>5.434782608695652E-3</v>
          </cell>
          <cell r="I97">
            <v>3.6449880487637621E-4</v>
          </cell>
          <cell r="J97">
            <v>5.3475935828877002E-3</v>
          </cell>
          <cell r="L97">
            <v>3.6391089487539444E-4</v>
          </cell>
          <cell r="M97">
            <v>5.3191489361702126E-3</v>
          </cell>
          <cell r="O97">
            <v>4.484228135895097E-4</v>
          </cell>
          <cell r="P97">
            <v>5.3191489361702126E-3</v>
          </cell>
          <cell r="R97">
            <v>4.41140818729653E-4</v>
          </cell>
          <cell r="S97">
            <v>5.2910052910052907E-3</v>
          </cell>
          <cell r="U97">
            <v>7.435429333552513E-4</v>
          </cell>
          <cell r="V97">
            <v>5.2910052910052907E-3</v>
          </cell>
          <cell r="W97">
            <v>1770</v>
          </cell>
          <cell r="X97">
            <v>7.3408162655899027E-4</v>
          </cell>
          <cell r="Y97">
            <v>5.2910052910052907E-3</v>
          </cell>
          <cell r="Z97">
            <v>1784</v>
          </cell>
          <cell r="AA97">
            <v>7.2605415208148408E-4</v>
          </cell>
          <cell r="AB97">
            <v>5.2910052910052907E-3</v>
          </cell>
          <cell r="AC97">
            <v>1804</v>
          </cell>
          <cell r="AD97">
            <v>7.1371318383336773E-4</v>
          </cell>
          <cell r="AF97">
            <v>5.2910052910052907E-3</v>
          </cell>
          <cell r="AG97">
            <v>1830</v>
          </cell>
          <cell r="AH97">
            <v>7.000183993907162E-4</v>
          </cell>
          <cell r="AJ97">
            <v>5.2910052910052907E-3</v>
          </cell>
          <cell r="AK97">
            <v>1854</v>
          </cell>
          <cell r="AL97">
            <v>6.8776913511732886E-4</v>
          </cell>
          <cell r="AN97">
            <v>5.2910052910052907E-3</v>
          </cell>
          <cell r="AP97">
            <v>6.7430980036343178E-4</v>
          </cell>
          <cell r="AR97">
            <v>5.2910052910052907E-3</v>
          </cell>
          <cell r="AT97">
            <v>6.688635038423473E-4</v>
          </cell>
          <cell r="AV97">
            <v>5.2910052910052907E-3</v>
          </cell>
          <cell r="AX97">
            <v>6.6377797742248458E-4</v>
          </cell>
        </row>
        <row r="98">
          <cell r="A98">
            <v>426</v>
          </cell>
          <cell r="C98" t="str">
            <v>developing</v>
          </cell>
          <cell r="D98">
            <v>5.4945054945054949E-3</v>
          </cell>
          <cell r="F98">
            <v>5.6724351956896949E-4</v>
          </cell>
          <cell r="G98">
            <v>5.434782608695652E-3</v>
          </cell>
          <cell r="I98">
            <v>5.6404645568157875E-4</v>
          </cell>
          <cell r="J98">
            <v>5.3475935828877002E-3</v>
          </cell>
          <cell r="L98">
            <v>5.6313668986650019E-4</v>
          </cell>
          <cell r="M98">
            <v>5.3191489361702126E-3</v>
          </cell>
          <cell r="O98">
            <v>5.9399122443313948E-4</v>
          </cell>
          <cell r="P98">
            <v>5.3191489361702126E-3</v>
          </cell>
          <cell r="R98">
            <v>5.8097250121216316E-4</v>
          </cell>
          <cell r="S98">
            <v>5.2910052910052907E-3</v>
          </cell>
          <cell r="U98">
            <v>6.9397340446490121E-4</v>
          </cell>
          <cell r="V98">
            <v>5.2910052910052907E-3</v>
          </cell>
          <cell r="W98">
            <v>1653</v>
          </cell>
          <cell r="X98">
            <v>6.855575868372943E-4</v>
          </cell>
          <cell r="Y98">
            <v>5.2910052910052907E-3</v>
          </cell>
          <cell r="Z98">
            <v>1667</v>
          </cell>
          <cell r="AA98">
            <v>6.7843737192815803E-4</v>
          </cell>
          <cell r="AB98">
            <v>5.2910052910052907E-3</v>
          </cell>
          <cell r="AC98">
            <v>1687</v>
          </cell>
          <cell r="AD98">
            <v>6.6742469020337656E-4</v>
          </cell>
          <cell r="AF98">
            <v>5.2910052910052907E-3</v>
          </cell>
          <cell r="AG98">
            <v>1713</v>
          </cell>
          <cell r="AH98">
            <v>6.5526312467557206E-4</v>
          </cell>
          <cell r="AJ98">
            <v>5.2910052910052907E-3</v>
          </cell>
          <cell r="AK98">
            <v>1737</v>
          </cell>
          <cell r="AL98">
            <v>6.443662285322547E-4</v>
          </cell>
          <cell r="AN98">
            <v>5.2910052910052907E-3</v>
          </cell>
          <cell r="AP98">
            <v>6.7251737665167369E-4</v>
          </cell>
          <cell r="AR98">
            <v>5.2910052910052907E-3</v>
          </cell>
          <cell r="AT98">
            <v>6.6709869248656275E-4</v>
          </cell>
          <cell r="AV98">
            <v>5.2910052910052907E-3</v>
          </cell>
          <cell r="AX98">
            <v>6.620348629859759E-4</v>
          </cell>
        </row>
        <row r="99">
          <cell r="A99">
            <v>430</v>
          </cell>
          <cell r="C99" t="str">
            <v>developing</v>
          </cell>
          <cell r="D99">
            <v>5.4945054945054949E-3</v>
          </cell>
          <cell r="F99">
            <v>4.4298426007960049E-4</v>
          </cell>
          <cell r="G99">
            <v>5.434782608695652E-3</v>
          </cell>
          <cell r="I99">
            <v>4.4048753877433259E-4</v>
          </cell>
          <cell r="J99">
            <v>5.3475935828877002E-3</v>
          </cell>
          <cell r="L99">
            <v>4.3977706448501057E-4</v>
          </cell>
          <cell r="M99">
            <v>5.3191489361702126E-3</v>
          </cell>
          <cell r="O99">
            <v>5.0385598552067526E-4</v>
          </cell>
          <cell r="P99">
            <v>5.3191489361702126E-3</v>
          </cell>
          <cell r="R99">
            <v>4.9438941608367394E-4</v>
          </cell>
          <cell r="S99">
            <v>5.2910052910052907E-3</v>
          </cell>
          <cell r="U99">
            <v>4.8976389228414267E-4</v>
          </cell>
          <cell r="V99">
            <v>5.2910052910052907E-3</v>
          </cell>
          <cell r="W99">
            <v>1314</v>
          </cell>
          <cell r="X99">
            <v>5.4496229225904701E-4</v>
          </cell>
          <cell r="Y99">
            <v>5.2910052910052907E-3</v>
          </cell>
          <cell r="Z99">
            <v>1328</v>
          </cell>
          <cell r="AA99">
            <v>5.4047080379159799E-4</v>
          </cell>
          <cell r="AB99">
            <v>5.2910052910052907E-3</v>
          </cell>
          <cell r="AC99">
            <v>1348</v>
          </cell>
          <cell r="AD99">
            <v>5.3330674712160741E-4</v>
          </cell>
          <cell r="AF99">
            <v>5.2910052910052907E-3</v>
          </cell>
          <cell r="AG99">
            <v>1374</v>
          </cell>
          <cell r="AH99">
            <v>5.2558758511630826E-4</v>
          </cell>
          <cell r="AJ99">
            <v>5.2910052910052907E-3</v>
          </cell>
          <cell r="AK99">
            <v>1398</v>
          </cell>
          <cell r="AL99">
            <v>5.186090889396039E-4</v>
          </cell>
          <cell r="AN99">
            <v>5.2910052910052907E-3</v>
          </cell>
          <cell r="AP99">
            <v>5.1084075785108477E-4</v>
          </cell>
          <cell r="AR99">
            <v>5.2910052910052907E-3</v>
          </cell>
          <cell r="AT99">
            <v>5.0791270819479568E-4</v>
          </cell>
          <cell r="AV99">
            <v>5.2910052910052907E-3</v>
          </cell>
          <cell r="AX99">
            <v>5.0480594081289795E-4</v>
          </cell>
        </row>
        <row r="100">
          <cell r="A100">
            <v>434</v>
          </cell>
          <cell r="C100" t="str">
            <v>developing</v>
          </cell>
          <cell r="D100">
            <v>5.4945054945054949E-3</v>
          </cell>
          <cell r="F100">
            <v>5.0262870463449764E-3</v>
          </cell>
          <cell r="G100">
            <v>5.434782608695652E-3</v>
          </cell>
          <cell r="I100">
            <v>4.9979581888981075E-3</v>
          </cell>
          <cell r="J100">
            <v>5.3475935828877002E-3</v>
          </cell>
          <cell r="L100">
            <v>4.9898968466812561E-3</v>
          </cell>
          <cell r="M100">
            <v>5.3191489361702126E-3</v>
          </cell>
          <cell r="O100">
            <v>3.8284942728069194E-3</v>
          </cell>
          <cell r="P100">
            <v>5.3191489361702126E-3</v>
          </cell>
          <cell r="R100">
            <v>3.6880065110480018E-3</v>
          </cell>
          <cell r="S100">
            <v>5.2910052910052907E-3</v>
          </cell>
          <cell r="U100">
            <v>3.61518623949878E-3</v>
          </cell>
          <cell r="V100">
            <v>5.2910052910052907E-3</v>
          </cell>
          <cell r="W100">
            <v>10643</v>
          </cell>
          <cell r="X100">
            <v>4.4140286731453862E-3</v>
          </cell>
          <cell r="Y100">
            <v>5.2910052910052907E-3</v>
          </cell>
          <cell r="Z100">
            <v>10657</v>
          </cell>
          <cell r="AA100">
            <v>4.3371968042221843E-3</v>
          </cell>
          <cell r="AB100">
            <v>5.2910052910052907E-3</v>
          </cell>
          <cell r="AC100">
            <v>10677</v>
          </cell>
          <cell r="AD100">
            <v>4.2241217648497052E-3</v>
          </cell>
          <cell r="AF100">
            <v>5.2910052910052907E-3</v>
          </cell>
          <cell r="AG100">
            <v>10703</v>
          </cell>
          <cell r="AH100">
            <v>4.0941513271469049E-3</v>
          </cell>
          <cell r="AJ100">
            <v>5.2910052910052907E-3</v>
          </cell>
          <cell r="AK100">
            <v>10727</v>
          </cell>
          <cell r="AL100">
            <v>3.9793417003255588E-3</v>
          </cell>
          <cell r="AN100">
            <v>5.2910052910052907E-3</v>
          </cell>
          <cell r="AP100">
            <v>3.8551449192495194E-3</v>
          </cell>
          <cell r="AR100">
            <v>5.2910052910052907E-3</v>
          </cell>
          <cell r="AT100">
            <v>3.800697735817623E-3</v>
          </cell>
          <cell r="AV100">
            <v>5.2910052910052907E-3</v>
          </cell>
          <cell r="AX100">
            <v>3.7571088564506915E-3</v>
          </cell>
        </row>
        <row r="101">
          <cell r="A101">
            <v>440</v>
          </cell>
          <cell r="C101" t="str">
            <v>developed</v>
          </cell>
          <cell r="D101">
            <v>5.4945054945054949E-3</v>
          </cell>
          <cell r="F101">
            <v>1.0916175946141067E-3</v>
          </cell>
          <cell r="G101">
            <v>5.434782608695652E-3</v>
          </cell>
          <cell r="I101">
            <v>1.0854650850301577E-3</v>
          </cell>
          <cell r="J101">
            <v>5.3475935828877002E-3</v>
          </cell>
          <cell r="L101">
            <v>1.0837143089763865E-3</v>
          </cell>
          <cell r="M101">
            <v>5.3191489361702126E-3</v>
          </cell>
          <cell r="O101">
            <v>9.7436193264373869E-4</v>
          </cell>
          <cell r="P101">
            <v>5.3191489361702126E-3</v>
          </cell>
          <cell r="R101">
            <v>1.1208180369882939E-3</v>
          </cell>
          <cell r="S101">
            <v>5.2910052910052907E-3</v>
          </cell>
          <cell r="U101">
            <v>1.1028161000135152E-3</v>
          </cell>
          <cell r="V101">
            <v>5.2910052910052907E-3</v>
          </cell>
          <cell r="W101">
            <v>2618</v>
          </cell>
          <cell r="X101">
            <v>1.0857772306957269E-3</v>
          </cell>
          <cell r="Y101">
            <v>5.2910052910052907E-3</v>
          </cell>
          <cell r="Z101">
            <v>2632</v>
          </cell>
          <cell r="AA101">
            <v>1.0711740629363599E-3</v>
          </cell>
          <cell r="AB101">
            <v>5.2910052910052907E-3</v>
          </cell>
          <cell r="AC101">
            <v>2652</v>
          </cell>
          <cell r="AD101">
            <v>1.0492058556131327E-3</v>
          </cell>
          <cell r="AF101">
            <v>5.2910052910052907E-3</v>
          </cell>
          <cell r="AG101">
            <v>2909</v>
          </cell>
          <cell r="AH101">
            <v>1.1127614884303789E-3</v>
          </cell>
          <cell r="AJ101">
            <v>5.2910052910052907E-3</v>
          </cell>
          <cell r="AK101">
            <v>3050</v>
          </cell>
          <cell r="AL101">
            <v>1.131443291320309E-3</v>
          </cell>
          <cell r="AN101">
            <v>5.2910052910052907E-3</v>
          </cell>
          <cell r="AP101">
            <v>1.1030575522159914E-3</v>
          </cell>
          <cell r="AR101">
            <v>5.2910052910052907E-3</v>
          </cell>
          <cell r="AT101">
            <v>1.0910063801460135E-3</v>
          </cell>
          <cell r="AV101">
            <v>5.2910052910052907E-3</v>
          </cell>
          <cell r="AX101">
            <v>1.0807309506353478E-3</v>
          </cell>
        </row>
        <row r="102">
          <cell r="A102">
            <v>442</v>
          </cell>
          <cell r="C102" t="str">
            <v>developed</v>
          </cell>
          <cell r="D102">
            <v>5.4945054945054949E-3</v>
          </cell>
          <cell r="F102">
            <v>1.1817055577438992E-3</v>
          </cell>
          <cell r="G102">
            <v>5.434782608695652E-3</v>
          </cell>
          <cell r="I102">
            <v>1.1750452997879111E-3</v>
          </cell>
          <cell r="J102">
            <v>5.3475935828877002E-3</v>
          </cell>
          <cell r="L102">
            <v>1.1731500373779666E-3</v>
          </cell>
          <cell r="M102">
            <v>5.3191489361702126E-3</v>
          </cell>
          <cell r="O102">
            <v>1.0397099808552752E-3</v>
          </cell>
          <cell r="P102">
            <v>5.3191489361702126E-3</v>
          </cell>
          <cell r="R102">
            <v>1.2848929833067812E-3</v>
          </cell>
          <cell r="S102">
            <v>5.2910052910052907E-3</v>
          </cell>
          <cell r="U102">
            <v>1.2633874799232816E-3</v>
          </cell>
          <cell r="V102">
            <v>5.2910052910052907E-3</v>
          </cell>
          <cell r="W102">
            <v>2997</v>
          </cell>
          <cell r="X102">
            <v>1.242961940563443E-3</v>
          </cell>
          <cell r="Y102">
            <v>5.2910052910052907E-3</v>
          </cell>
          <cell r="Z102">
            <v>3011</v>
          </cell>
          <cell r="AA102">
            <v>1.2254198721509803E-3</v>
          </cell>
          <cell r="AB102">
            <v>5.2910052910052907E-3</v>
          </cell>
          <cell r="AC102">
            <v>3031</v>
          </cell>
          <cell r="AD102">
            <v>1.1991489247222492E-3</v>
          </cell>
          <cell r="AF102">
            <v>5.2910052910052907E-3</v>
          </cell>
          <cell r="AG102">
            <v>3574</v>
          </cell>
          <cell r="AH102">
            <v>1.367139759247224E-3</v>
          </cell>
          <cell r="AJ102">
            <v>5.2910052910052907E-3</v>
          </cell>
          <cell r="AK102">
            <v>3598</v>
          </cell>
          <cell r="AL102">
            <v>1.334732118744417E-3</v>
          </cell>
          <cell r="AN102">
            <v>5.2910052910052907E-3</v>
          </cell>
          <cell r="AP102">
            <v>1.2995071910246892E-3</v>
          </cell>
          <cell r="AR102">
            <v>5.2910052910052907E-3</v>
          </cell>
          <cell r="AT102">
            <v>1.2844297047400009E-3</v>
          </cell>
          <cell r="AV102">
            <v>5.2910052910052907E-3</v>
          </cell>
          <cell r="AX102">
            <v>1.2717762928766932E-3</v>
          </cell>
        </row>
        <row r="103">
          <cell r="A103">
            <v>450</v>
          </cell>
          <cell r="C103" t="str">
            <v>developing</v>
          </cell>
          <cell r="D103">
            <v>5.4945054945054949E-3</v>
          </cell>
          <cell r="F103">
            <v>1.0388074093311249E-3</v>
          </cell>
          <cell r="G103">
            <v>5.434782608695652E-3</v>
          </cell>
          <cell r="I103">
            <v>1.032952545344578E-3</v>
          </cell>
          <cell r="J103">
            <v>5.3475935828877002E-3</v>
          </cell>
          <cell r="L103">
            <v>1.0312864681892534E-3</v>
          </cell>
          <cell r="M103">
            <v>5.3191489361702126E-3</v>
          </cell>
          <cell r="O103">
            <v>9.3605445610594139E-4</v>
          </cell>
          <cell r="P103">
            <v>5.3191489361702126E-3</v>
          </cell>
          <cell r="R103">
            <v>9.0955530927478009E-4</v>
          </cell>
          <cell r="S103">
            <v>5.2910052910052907E-3</v>
          </cell>
          <cell r="U103">
            <v>9.8122246931667354E-4</v>
          </cell>
          <cell r="V103">
            <v>5.2910052910052907E-3</v>
          </cell>
          <cell r="W103">
            <v>2765</v>
          </cell>
          <cell r="X103">
            <v>1.1467433318845244E-3</v>
          </cell>
          <cell r="Y103">
            <v>5.2910052910052907E-3</v>
          </cell>
          <cell r="Z103">
            <v>2779</v>
          </cell>
          <cell r="AA103">
            <v>1.1310002738982312E-3</v>
          </cell>
          <cell r="AB103">
            <v>5.2910052910052907E-3</v>
          </cell>
          <cell r="AC103">
            <v>2910</v>
          </cell>
          <cell r="AD103">
            <v>1.1512779184895234E-3</v>
          </cell>
          <cell r="AF103">
            <v>5.2910052910052907E-3</v>
          </cell>
          <cell r="AG103">
            <v>3049</v>
          </cell>
          <cell r="AH103">
            <v>1.1663148086023464E-3</v>
          </cell>
          <cell r="AJ103">
            <v>5.2910052910052907E-3</v>
          </cell>
          <cell r="AK103">
            <v>3185</v>
          </cell>
          <cell r="AL103">
            <v>1.1815235681492406E-3</v>
          </cell>
          <cell r="AN103">
            <v>5.2910052910052907E-3</v>
          </cell>
          <cell r="AP103">
            <v>1.1514529924334625E-3</v>
          </cell>
          <cell r="AR103">
            <v>5.2910052910052907E-3</v>
          </cell>
          <cell r="AT103">
            <v>1.1785410233929275E-3</v>
          </cell>
          <cell r="AV103">
            <v>5.2910052910052907E-3</v>
          </cell>
          <cell r="AX103">
            <v>1.1671894266861757E-3</v>
          </cell>
        </row>
        <row r="104">
          <cell r="A104">
            <v>454</v>
          </cell>
          <cell r="C104" t="str">
            <v>developing</v>
          </cell>
          <cell r="D104">
            <v>5.4945054945054949E-3</v>
          </cell>
          <cell r="F104">
            <v>8.3502222376855971E-4</v>
          </cell>
          <cell r="G104">
            <v>5.434782608695652E-3</v>
          </cell>
          <cell r="I104">
            <v>8.3031592161669429E-4</v>
          </cell>
          <cell r="J104">
            <v>5.3475935828877002E-3</v>
          </cell>
          <cell r="L104">
            <v>8.2897668256361038E-4</v>
          </cell>
          <cell r="M104">
            <v>5.3191489361702126E-3</v>
          </cell>
          <cell r="O104">
            <v>7.8823266428949997E-4</v>
          </cell>
          <cell r="P104">
            <v>5.3191489361702126E-3</v>
          </cell>
          <cell r="R104">
            <v>7.675590496640576E-4</v>
          </cell>
          <cell r="S104">
            <v>5.2910052910052907E-3</v>
          </cell>
          <cell r="U104">
            <v>8.1980374703271295E-4</v>
          </cell>
          <cell r="V104">
            <v>5.2910052910052907E-3</v>
          </cell>
          <cell r="W104">
            <v>2282</v>
          </cell>
          <cell r="X104">
            <v>9.4642614226418979E-4</v>
          </cell>
          <cell r="Y104">
            <v>5.2910052910052907E-3</v>
          </cell>
          <cell r="Z104">
            <v>2296</v>
          </cell>
          <cell r="AA104">
            <v>9.3442843788065443E-4</v>
          </cell>
          <cell r="AB104">
            <v>5.2910052910052907E-3</v>
          </cell>
          <cell r="AC104">
            <v>2316</v>
          </cell>
          <cell r="AD104">
            <v>9.162747969834145E-4</v>
          </cell>
          <cell r="AF104">
            <v>5.2910052910052907E-3</v>
          </cell>
          <cell r="AG104">
            <v>2490</v>
          </cell>
          <cell r="AH104">
            <v>9.5248405162999094E-4</v>
          </cell>
          <cell r="AJ104">
            <v>5.2910052910052907E-3</v>
          </cell>
          <cell r="AK104">
            <v>2514</v>
          </cell>
          <cell r="AL104">
            <v>9.3260604405877268E-4</v>
          </cell>
          <cell r="AN104">
            <v>5.2910052910052907E-3</v>
          </cell>
          <cell r="AP104">
            <v>9.1090973031551315E-4</v>
          </cell>
          <cell r="AR104">
            <v>5.2910052910052907E-3</v>
          </cell>
          <cell r="AT104">
            <v>9.018186028059089E-4</v>
          </cell>
          <cell r="AV104">
            <v>5.2910052910052907E-3</v>
          </cell>
          <cell r="AX104">
            <v>8.938690830416231E-4</v>
          </cell>
        </row>
        <row r="105">
          <cell r="A105">
            <v>458</v>
          </cell>
          <cell r="C105" t="str">
            <v>developing</v>
          </cell>
          <cell r="D105">
            <v>5.4945054945054949E-3</v>
          </cell>
          <cell r="F105">
            <v>5.2772907505135016E-3</v>
          </cell>
          <cell r="G105">
            <v>5.434782608695652E-3</v>
          </cell>
          <cell r="I105">
            <v>5.2475472010507446E-3</v>
          </cell>
          <cell r="J105">
            <v>5.3475935828877002E-3</v>
          </cell>
          <cell r="L105">
            <v>5.2390832899518649E-3</v>
          </cell>
          <cell r="M105">
            <v>5.3191489361702126E-3</v>
          </cell>
          <cell r="O105">
            <v>4.4076131828195021E-3</v>
          </cell>
          <cell r="P105">
            <v>5.3191489361702126E-3</v>
          </cell>
          <cell r="R105">
            <v>4.8166170256978592E-3</v>
          </cell>
          <cell r="S105">
            <v>5.2910052910052907E-3</v>
          </cell>
          <cell r="U105">
            <v>4.719697024260683E-3</v>
          </cell>
          <cell r="V105">
            <v>5.2910052910052907E-3</v>
          </cell>
          <cell r="W105">
            <v>11155</v>
          </cell>
          <cell r="X105">
            <v>4.6263731888505858E-3</v>
          </cell>
          <cell r="Y105">
            <v>5.2910052910052907E-3</v>
          </cell>
          <cell r="Z105">
            <v>11169</v>
          </cell>
          <cell r="AA105">
            <v>4.5455710900213541E-3</v>
          </cell>
          <cell r="AB105">
            <v>5.2910052910052907E-3</v>
          </cell>
          <cell r="AC105">
            <v>11189</v>
          </cell>
          <cell r="AD105">
            <v>4.4266833779997511E-3</v>
          </cell>
          <cell r="AF105">
            <v>5.2910052910052907E-3</v>
          </cell>
          <cell r="AG105">
            <v>11215</v>
          </cell>
          <cell r="AH105">
            <v>4.2900034694901001E-3</v>
          </cell>
          <cell r="AJ105">
            <v>5.2910052910052907E-3</v>
          </cell>
          <cell r="AK105">
            <v>11239</v>
          </cell>
          <cell r="AL105">
            <v>4.1692757872619519E-3</v>
          </cell>
          <cell r="AN105">
            <v>5.2910052910052907E-3</v>
          </cell>
          <cell r="AP105">
            <v>4.0386891073335585E-3</v>
          </cell>
          <cell r="AR105">
            <v>5.2910052910052907E-3</v>
          </cell>
          <cell r="AT105">
            <v>3.9814144186499619E-3</v>
          </cell>
          <cell r="AV105">
            <v>5.2910052910052907E-3</v>
          </cell>
          <cell r="AX105">
            <v>3.9356037747491747E-3</v>
          </cell>
        </row>
        <row r="106">
          <cell r="A106">
            <v>462</v>
          </cell>
          <cell r="C106" t="str">
            <v>developing</v>
          </cell>
          <cell r="D106">
            <v>5.4945054945054949E-3</v>
          </cell>
          <cell r="F106">
            <v>4.4671203786428158E-4</v>
          </cell>
          <cell r="G106">
            <v>5.434782608695652E-3</v>
          </cell>
          <cell r="I106">
            <v>4.4419430628155E-4</v>
          </cell>
          <cell r="J106">
            <v>5.3475935828877002E-3</v>
          </cell>
          <cell r="L106">
            <v>4.4347785324645527E-4</v>
          </cell>
          <cell r="M106">
            <v>5.3191489361702126E-3</v>
          </cell>
          <cell r="O106">
            <v>5.0656004268804914E-4</v>
          </cell>
          <cell r="P106">
            <v>5.3191489361702126E-3</v>
          </cell>
          <cell r="R106">
            <v>4.9698690863752854E-4</v>
          </cell>
          <cell r="S106">
            <v>5.2910052910052907E-3</v>
          </cell>
          <cell r="U106">
            <v>4.9230591940672475E-4</v>
          </cell>
          <cell r="V106">
            <v>5.2910052910052907E-3</v>
          </cell>
          <cell r="W106">
            <v>1177</v>
          </cell>
          <cell r="X106">
            <v>4.8814354489261672E-4</v>
          </cell>
          <cell r="Y106">
            <v>5.2910052910052907E-3</v>
          </cell>
          <cell r="Z106">
            <v>1191</v>
          </cell>
          <cell r="AA106">
            <v>4.8471440309924194E-4</v>
          </cell>
          <cell r="AB106">
            <v>5.2910052910052907E-3</v>
          </cell>
          <cell r="AC106">
            <v>1211</v>
          </cell>
          <cell r="AD106">
            <v>4.7910569047794252E-4</v>
          </cell>
          <cell r="AF106">
            <v>5.2910052910052907E-3</v>
          </cell>
          <cell r="AG106">
            <v>1237</v>
          </cell>
          <cell r="AH106">
            <v>4.7318183609088303E-4</v>
          </cell>
          <cell r="AJ106">
            <v>5.2910052910052907E-3</v>
          </cell>
          <cell r="AK106">
            <v>1289</v>
          </cell>
          <cell r="AL106">
            <v>4.7817390246291091E-4</v>
          </cell>
          <cell r="AN106">
            <v>5.2910052910052907E-3</v>
          </cell>
          <cell r="AP106">
            <v>4.7176592093475616E-4</v>
          </cell>
          <cell r="AR106">
            <v>5.2910052910052907E-3</v>
          </cell>
          <cell r="AT106">
            <v>4.7932276423108582E-4</v>
          </cell>
          <cell r="AV106">
            <v>5.2910052910052907E-3</v>
          </cell>
          <cell r="AX106">
            <v>4.7656748694145819E-4</v>
          </cell>
        </row>
        <row r="107">
          <cell r="A107">
            <v>466</v>
          </cell>
          <cell r="C107" t="str">
            <v>developing</v>
          </cell>
          <cell r="D107">
            <v>5.4945054945054949E-3</v>
          </cell>
          <cell r="F107">
            <v>8.7727037199494514E-4</v>
          </cell>
          <cell r="G107">
            <v>5.434782608695652E-3</v>
          </cell>
          <cell r="I107">
            <v>8.7232595336515794E-4</v>
          </cell>
          <cell r="J107">
            <v>5.3475935828877002E-3</v>
          </cell>
          <cell r="L107">
            <v>8.7091895519331684E-4</v>
          </cell>
          <cell r="M107">
            <v>5.3191489361702126E-3</v>
          </cell>
          <cell r="O107">
            <v>8.188786455197378E-4</v>
          </cell>
          <cell r="P107">
            <v>5.3191489361702126E-3</v>
          </cell>
          <cell r="R107">
            <v>7.9699729860774403E-4</v>
          </cell>
          <cell r="S107">
            <v>5.2910052910052907E-3</v>
          </cell>
          <cell r="U107">
            <v>1.0011350151102329E-3</v>
          </cell>
          <cell r="V107">
            <v>5.2910052910052907E-3</v>
          </cell>
          <cell r="W107">
            <v>2378</v>
          </cell>
          <cell r="X107">
            <v>9.8624073895891467E-4</v>
          </cell>
          <cell r="Y107">
            <v>5.2910052910052907E-3</v>
          </cell>
          <cell r="Z107">
            <v>2392</v>
          </cell>
          <cell r="AA107">
            <v>9.7349861646799888E-4</v>
          </cell>
          <cell r="AB107">
            <v>5.2910052910052907E-3</v>
          </cell>
          <cell r="AC107">
            <v>2412</v>
          </cell>
          <cell r="AD107">
            <v>9.5425509944904827E-4</v>
          </cell>
          <cell r="AF107">
            <v>5.2910052910052907E-3</v>
          </cell>
          <cell r="AG107">
            <v>2803</v>
          </cell>
          <cell r="AH107">
            <v>1.0722139745858895E-3</v>
          </cell>
          <cell r="AJ107">
            <v>5.2910052910052907E-3</v>
          </cell>
          <cell r="AK107">
            <v>2827</v>
          </cell>
          <cell r="AL107">
            <v>1.0487180932991847E-3</v>
          </cell>
          <cell r="AN107">
            <v>5.2910052910052907E-3</v>
          </cell>
          <cell r="AP107">
            <v>1.023115454671576E-3</v>
          </cell>
          <cell r="AR107">
            <v>5.2910052910052907E-3</v>
          </cell>
          <cell r="AT107">
            <v>1.0122957936780223E-3</v>
          </cell>
          <cell r="AV107">
            <v>5.2910052910052907E-3</v>
          </cell>
          <cell r="AX107">
            <v>1.0029880467670631E-3</v>
          </cell>
        </row>
        <row r="108">
          <cell r="A108">
            <v>470</v>
          </cell>
          <cell r="C108" t="str">
            <v>developed</v>
          </cell>
          <cell r="D108">
            <v>5.4945054945054949E-3</v>
          </cell>
          <cell r="F108">
            <v>8.2259629781962279E-4</v>
          </cell>
          <cell r="G108">
            <v>5.434782608695652E-3</v>
          </cell>
          <cell r="I108">
            <v>8.1796002992596964E-4</v>
          </cell>
          <cell r="J108">
            <v>5.3475935828877002E-3</v>
          </cell>
          <cell r="L108">
            <v>8.1664072002546144E-4</v>
          </cell>
          <cell r="M108">
            <v>5.3191489361702126E-3</v>
          </cell>
          <cell r="O108">
            <v>7.7921914039825351E-4</v>
          </cell>
          <cell r="P108">
            <v>5.3191489361702126E-3</v>
          </cell>
          <cell r="R108">
            <v>7.5890074115120873E-4</v>
          </cell>
          <cell r="S108">
            <v>5.2910052910052907E-3</v>
          </cell>
          <cell r="U108">
            <v>7.4862698760041536E-4</v>
          </cell>
          <cell r="V108">
            <v>5.2910052910052907E-3</v>
          </cell>
          <cell r="W108">
            <v>2069</v>
          </cell>
          <cell r="X108">
            <v>8.5808750584776884E-4</v>
          </cell>
          <cell r="Y108">
            <v>5.2910052910052907E-3</v>
          </cell>
          <cell r="Z108">
            <v>2083</v>
          </cell>
          <cell r="AA108">
            <v>8.4774147913998393E-4</v>
          </cell>
          <cell r="AB108">
            <v>5.2910052910052907E-3</v>
          </cell>
          <cell r="AC108">
            <v>2103</v>
          </cell>
          <cell r="AD108">
            <v>8.3200600088778956E-4</v>
          </cell>
          <cell r="AF108">
            <v>5.2910052910052907E-3</v>
          </cell>
          <cell r="AG108">
            <v>2129</v>
          </cell>
          <cell r="AH108">
            <v>8.1439299032941791E-4</v>
          </cell>
          <cell r="AJ108">
            <v>5.2910052910052907E-3</v>
          </cell>
          <cell r="AK108">
            <v>2153</v>
          </cell>
          <cell r="AL108">
            <v>7.9868767416807387E-4</v>
          </cell>
          <cell r="AN108">
            <v>5.2910052910052907E-3</v>
          </cell>
          <cell r="AP108">
            <v>8.4315611401105349E-4</v>
          </cell>
          <cell r="AR108">
            <v>5.2910052910052907E-3</v>
          </cell>
          <cell r="AT108">
            <v>8.3510873355725258E-4</v>
          </cell>
          <cell r="AV108">
            <v>5.2910052910052907E-3</v>
          </cell>
          <cell r="AX108">
            <v>8.2797935734159713E-4</v>
          </cell>
        </row>
        <row r="109">
          <cell r="A109">
            <v>584</v>
          </cell>
          <cell r="C109" t="str">
            <v>developing</v>
          </cell>
          <cell r="D109">
            <v>5.4945054945054949E-3</v>
          </cell>
          <cell r="F109">
            <v>4.4671203786428158E-4</v>
          </cell>
          <cell r="G109">
            <v>5.434782608695652E-3</v>
          </cell>
          <cell r="I109">
            <v>4.4419430628155E-4</v>
          </cell>
          <cell r="J109">
            <v>5.3475935828877002E-3</v>
          </cell>
          <cell r="L109">
            <v>4.4347785324645527E-4</v>
          </cell>
          <cell r="M109">
            <v>5.3191489361702126E-3</v>
          </cell>
          <cell r="O109">
            <v>5.0656004268804914E-4</v>
          </cell>
          <cell r="P109">
            <v>5.3191489361702126E-3</v>
          </cell>
          <cell r="R109">
            <v>4.9698690863752854E-4</v>
          </cell>
          <cell r="S109">
            <v>5.2910052910052907E-3</v>
          </cell>
          <cell r="U109">
            <v>4.9230591940672475E-4</v>
          </cell>
          <cell r="V109">
            <v>5.2910052910052907E-3</v>
          </cell>
          <cell r="W109">
            <v>1177</v>
          </cell>
          <cell r="X109">
            <v>4.8814354489261672E-4</v>
          </cell>
          <cell r="Y109">
            <v>5.2910052910052907E-3</v>
          </cell>
          <cell r="Z109">
            <v>1191</v>
          </cell>
          <cell r="AA109">
            <v>4.8471440309924194E-4</v>
          </cell>
          <cell r="AB109">
            <v>5.2910052910052907E-3</v>
          </cell>
          <cell r="AC109">
            <v>1211</v>
          </cell>
          <cell r="AD109">
            <v>4.7910569047794252E-4</v>
          </cell>
          <cell r="AF109">
            <v>5.2910052910052907E-3</v>
          </cell>
          <cell r="AG109">
            <v>1237</v>
          </cell>
          <cell r="AH109">
            <v>4.7318183609088303E-4</v>
          </cell>
          <cell r="AJ109">
            <v>5.2910052910052907E-3</v>
          </cell>
          <cell r="AK109">
            <v>1261</v>
          </cell>
          <cell r="AL109">
            <v>4.6778688208357695E-4</v>
          </cell>
          <cell r="AN109">
            <v>5.2910052910052907E-3</v>
          </cell>
          <cell r="AP109">
            <v>4.6172834814891026E-4</v>
          </cell>
          <cell r="AR109">
            <v>5.2910052910052907E-3</v>
          </cell>
          <cell r="AT109">
            <v>4.5955687704629878E-4</v>
          </cell>
          <cell r="AV109">
            <v>5.2910052910052907E-3</v>
          </cell>
          <cell r="AX109">
            <v>4.5704460525256159E-4</v>
          </cell>
        </row>
        <row r="110">
          <cell r="A110">
            <v>478</v>
          </cell>
          <cell r="C110" t="str">
            <v>developing</v>
          </cell>
          <cell r="D110">
            <v>5.4945054945054949E-3</v>
          </cell>
          <cell r="F110">
            <v>7.1449074206387175E-4</v>
          </cell>
          <cell r="G110">
            <v>5.434782608695652E-3</v>
          </cell>
          <cell r="I110">
            <v>7.1046377221666555E-4</v>
          </cell>
          <cell r="J110">
            <v>5.3475935828877002E-3</v>
          </cell>
          <cell r="L110">
            <v>7.0931784594356541E-4</v>
          </cell>
          <cell r="M110">
            <v>5.3191489361702126E-3</v>
          </cell>
          <cell r="O110">
            <v>7.0080148254440962E-4</v>
          </cell>
          <cell r="P110">
            <v>5.3191489361702126E-3</v>
          </cell>
          <cell r="R110">
            <v>7.40718293274226E-4</v>
          </cell>
          <cell r="S110">
            <v>5.2910052910052907E-3</v>
          </cell>
          <cell r="U110">
            <v>7.3083279774234099E-4</v>
          </cell>
          <cell r="V110">
            <v>5.2910052910052907E-3</v>
          </cell>
          <cell r="W110">
            <v>2016</v>
          </cell>
          <cell r="X110">
            <v>8.3610653058922282E-4</v>
          </cell>
          <cell r="Y110">
            <v>5.2910052910052907E-3</v>
          </cell>
          <cell r="Z110">
            <v>2030</v>
          </cell>
          <cell r="AA110">
            <v>8.2617148471155421E-4</v>
          </cell>
          <cell r="AB110">
            <v>5.2910052910052907E-3</v>
          </cell>
          <cell r="AC110">
            <v>2050</v>
          </cell>
          <cell r="AD110">
            <v>8.1103770890155423E-4</v>
          </cell>
          <cell r="AF110">
            <v>5.2910052910052907E-3</v>
          </cell>
          <cell r="AG110">
            <v>2076</v>
          </cell>
          <cell r="AH110">
            <v>7.9411923340717318E-4</v>
          </cell>
          <cell r="AJ110">
            <v>5.2910052910052907E-3</v>
          </cell>
          <cell r="AK110">
            <v>2100</v>
          </cell>
          <cell r="AL110">
            <v>7.7902652845004885E-4</v>
          </cell>
          <cell r="AN110">
            <v>5.2910052910052907E-3</v>
          </cell>
          <cell r="AP110">
            <v>7.6249704698193484E-4</v>
          </cell>
          <cell r="AR110">
            <v>5.2910052910052907E-3</v>
          </cell>
          <cell r="AT110">
            <v>7.5569222254694753E-4</v>
          </cell>
          <cell r="AV110">
            <v>5.2910052910052907E-3</v>
          </cell>
          <cell r="AX110">
            <v>7.4953920769870895E-4</v>
          </cell>
        </row>
        <row r="111">
          <cell r="A111">
            <v>480</v>
          </cell>
          <cell r="C111" t="str">
            <v>developing</v>
          </cell>
          <cell r="D111">
            <v>5.4945054945054949E-3</v>
          </cell>
          <cell r="F111">
            <v>9.2697407579069274E-4</v>
          </cell>
          <cell r="G111">
            <v>5.434782608695652E-3</v>
          </cell>
          <cell r="I111">
            <v>9.2174952012805643E-4</v>
          </cell>
          <cell r="J111">
            <v>5.3475935828877002E-3</v>
          </cell>
          <cell r="L111">
            <v>9.2026280534591271E-4</v>
          </cell>
          <cell r="M111">
            <v>5.3191489361702126E-3</v>
          </cell>
          <cell r="O111">
            <v>8.5493274108472352E-4</v>
          </cell>
          <cell r="P111">
            <v>5.3191489361702126E-3</v>
          </cell>
          <cell r="R111">
            <v>9.7535845397243197E-4</v>
          </cell>
          <cell r="S111">
            <v>5.2910052910052907E-3</v>
          </cell>
          <cell r="U111">
            <v>9.6046258114892004E-4</v>
          </cell>
          <cell r="V111">
            <v>5.2910052910052907E-3</v>
          </cell>
          <cell r="W111">
            <v>2282</v>
          </cell>
          <cell r="X111">
            <v>9.4642614226418979E-4</v>
          </cell>
          <cell r="Y111">
            <v>5.2910052910052907E-3</v>
          </cell>
          <cell r="Z111">
            <v>2296</v>
          </cell>
          <cell r="AA111">
            <v>9.3442843788065443E-4</v>
          </cell>
          <cell r="AB111">
            <v>5.2910052910052907E-3</v>
          </cell>
          <cell r="AC111">
            <v>2356</v>
          </cell>
          <cell r="AD111">
            <v>9.3209992301076182E-4</v>
          </cell>
          <cell r="AF111">
            <v>5.2910052910052907E-3</v>
          </cell>
          <cell r="AG111">
            <v>2382</v>
          </cell>
          <cell r="AH111">
            <v>9.1117149035447329E-4</v>
          </cell>
          <cell r="AJ111">
            <v>5.2910052910052907E-3</v>
          </cell>
          <cell r="AK111">
            <v>2448</v>
          </cell>
          <cell r="AL111">
            <v>9.0812235316462832E-4</v>
          </cell>
          <cell r="AN111">
            <v>5.2910052910052907E-3</v>
          </cell>
          <cell r="AP111">
            <v>9.1664548619313935E-4</v>
          </cell>
          <cell r="AR111">
            <v>5.2910052910052907E-3</v>
          </cell>
          <cell r="AT111">
            <v>9.2229041453300979E-4</v>
          </cell>
          <cell r="AV111">
            <v>5.2910052910052907E-3</v>
          </cell>
          <cell r="AX111">
            <v>9.1408921050512319E-4</v>
          </cell>
        </row>
        <row r="112">
          <cell r="A112">
            <v>484</v>
          </cell>
          <cell r="C112" t="str">
            <v>developing</v>
          </cell>
          <cell r="D112">
            <v>5.4945054945054949E-3</v>
          </cell>
          <cell r="F112">
            <v>1.1838179651552184E-2</v>
          </cell>
          <cell r="G112">
            <v>5.434782608695652E-3</v>
          </cell>
          <cell r="I112">
            <v>1.1771458013753342E-2</v>
          </cell>
          <cell r="J112">
            <v>5.3475935828877002E-3</v>
          </cell>
          <cell r="L112">
            <v>1.1752471510094517E-2</v>
          </cell>
          <cell r="M112">
            <v>5.3191489361702126E-3</v>
          </cell>
          <cell r="O112">
            <v>8.902206871189533E-3</v>
          </cell>
          <cell r="P112">
            <v>5.3191489361702126E-3</v>
          </cell>
          <cell r="R112">
            <v>9.8994770381658232E-3</v>
          </cell>
          <cell r="S112">
            <v>5.2910052910052907E-3</v>
          </cell>
          <cell r="U112">
            <v>1.645242320853816E-2</v>
          </cell>
          <cell r="V112">
            <v>5.2910052910052907E-3</v>
          </cell>
          <cell r="W112">
            <v>40827</v>
          </cell>
          <cell r="X112">
            <v>1.6932401450578474E-2</v>
          </cell>
          <cell r="Y112">
            <v>5.2910052910052907E-3</v>
          </cell>
          <cell r="Z112">
            <v>40841</v>
          </cell>
          <cell r="AA112">
            <v>1.6621512121726398E-2</v>
          </cell>
          <cell r="AB112">
            <v>5.2910052910052907E-3</v>
          </cell>
          <cell r="AC112">
            <v>40861</v>
          </cell>
          <cell r="AD112">
            <v>1.6165761865086052E-2</v>
          </cell>
          <cell r="AF112">
            <v>5.2910052910052907E-3</v>
          </cell>
          <cell r="AG112">
            <v>40887</v>
          </cell>
          <cell r="AH112">
            <v>1.5640247156223069E-2</v>
          </cell>
          <cell r="AJ112">
            <v>5.2910052910052907E-3</v>
          </cell>
          <cell r="AK112">
            <v>40911</v>
          </cell>
          <cell r="AL112">
            <v>1.5176549669247594E-2</v>
          </cell>
          <cell r="AN112">
            <v>5.2910052910052907E-3</v>
          </cell>
          <cell r="AP112">
            <v>1.4675648382391373E-2</v>
          </cell>
          <cell r="AR112">
            <v>5.2910052910052907E-3</v>
          </cell>
          <cell r="AT112">
            <v>1.4454510928417839E-2</v>
          </cell>
          <cell r="AV112">
            <v>5.2910052910052907E-3</v>
          </cell>
          <cell r="AX112">
            <v>1.6929824653146373E-2</v>
          </cell>
        </row>
        <row r="113">
          <cell r="A113">
            <v>583</v>
          </cell>
          <cell r="C113" t="str">
            <v>developing</v>
          </cell>
          <cell r="D113">
            <v>5.4945054945054949E-3</v>
          </cell>
          <cell r="F113">
            <v>4.5292500083874999E-4</v>
          </cell>
          <cell r="G113">
            <v>5.434782608695652E-3</v>
          </cell>
          <cell r="I113">
            <v>4.5037225212691233E-4</v>
          </cell>
          <cell r="J113">
            <v>5.3475935828877002E-3</v>
          </cell>
          <cell r="L113">
            <v>4.4964583451552974E-4</v>
          </cell>
          <cell r="M113">
            <v>5.3191489361702126E-3</v>
          </cell>
          <cell r="O113">
            <v>5.1106680463367232E-4</v>
          </cell>
          <cell r="P113">
            <v>5.3191489361702126E-3</v>
          </cell>
          <cell r="R113">
            <v>5.0131606289395309E-4</v>
          </cell>
          <cell r="S113">
            <v>5.2910052910052907E-3</v>
          </cell>
          <cell r="U113">
            <v>4.9654263127769482E-4</v>
          </cell>
          <cell r="V113">
            <v>5.2910052910052907E-3</v>
          </cell>
          <cell r="W113">
            <v>1187</v>
          </cell>
          <cell r="X113">
            <v>4.9229089871498388E-4</v>
          </cell>
          <cell r="Y113">
            <v>5.2910052910052907E-3</v>
          </cell>
          <cell r="Z113">
            <v>1201</v>
          </cell>
          <cell r="AA113">
            <v>4.8878421336875694E-4</v>
          </cell>
          <cell r="AB113">
            <v>5.2910052910052907E-3</v>
          </cell>
          <cell r="AC113">
            <v>1221</v>
          </cell>
          <cell r="AD113">
            <v>4.8306197198477941E-4</v>
          </cell>
          <cell r="AF113">
            <v>5.2910052910052907E-3</v>
          </cell>
          <cell r="AG113">
            <v>1247</v>
          </cell>
          <cell r="AH113">
            <v>4.7700707324602355E-4</v>
          </cell>
          <cell r="AJ113">
            <v>5.2910052910052907E-3</v>
          </cell>
          <cell r="AK113">
            <v>1271</v>
          </cell>
          <cell r="AL113">
            <v>4.7149653221905335E-4</v>
          </cell>
          <cell r="AN113">
            <v>5.2910052910052907E-3</v>
          </cell>
          <cell r="AP113">
            <v>4.6531319557242666E-4</v>
          </cell>
          <cell r="AR113">
            <v>5.2910052910052907E-3</v>
          </cell>
          <cell r="AT113">
            <v>4.6308649975786788E-4</v>
          </cell>
          <cell r="AV113">
            <v>5.2910052910052907E-3</v>
          </cell>
          <cell r="AX113">
            <v>4.6053083412557884E-4</v>
          </cell>
        </row>
        <row r="114">
          <cell r="A114">
            <v>496</v>
          </cell>
          <cell r="C114" t="str">
            <v>developing</v>
          </cell>
          <cell r="D114">
            <v>5.4945054945054949E-3</v>
          </cell>
          <cell r="F114">
            <v>4.4484814897194103E-4</v>
          </cell>
          <cell r="G114">
            <v>5.434782608695652E-3</v>
          </cell>
          <cell r="I114">
            <v>4.423409225279413E-4</v>
          </cell>
          <cell r="J114">
            <v>5.3475935828877002E-3</v>
          </cell>
          <cell r="L114">
            <v>4.4162745886573289E-4</v>
          </cell>
          <cell r="M114">
            <v>5.3191489361702126E-3</v>
          </cell>
          <cell r="O114">
            <v>5.0520801410436215E-4</v>
          </cell>
          <cell r="P114">
            <v>5.3191489361702126E-3</v>
          </cell>
          <cell r="R114">
            <v>4.9568816236060119E-4</v>
          </cell>
          <cell r="S114">
            <v>5.2910052910052907E-3</v>
          </cell>
          <cell r="U114">
            <v>5.2111556012932134E-4</v>
          </cell>
          <cell r="V114">
            <v>5.2910052910052907E-3</v>
          </cell>
          <cell r="W114">
            <v>1388</v>
          </cell>
          <cell r="X114">
            <v>5.7565271054456411E-4</v>
          </cell>
          <cell r="Y114">
            <v>5.2910052910052907E-3</v>
          </cell>
          <cell r="Z114">
            <v>1402</v>
          </cell>
          <cell r="AA114">
            <v>5.7058739978600942E-4</v>
          </cell>
          <cell r="AB114">
            <v>5.2910052910052907E-3</v>
          </cell>
          <cell r="AC114">
            <v>1422</v>
          </cell>
          <cell r="AD114">
            <v>5.6258323027220003E-4</v>
          </cell>
          <cell r="AF114">
            <v>5.2910052910052907E-3</v>
          </cell>
          <cell r="AG114">
            <v>1448</v>
          </cell>
          <cell r="AH114">
            <v>5.5389434006434819E-4</v>
          </cell>
          <cell r="AJ114">
            <v>5.2910052910052907E-3</v>
          </cell>
          <cell r="AK114">
            <v>1621</v>
          </cell>
          <cell r="AL114">
            <v>6.0133428696072821E-4</v>
          </cell>
          <cell r="AN114">
            <v>5.2910052910052907E-3</v>
          </cell>
          <cell r="AP114">
            <v>5.9078285539550007E-4</v>
          </cell>
          <cell r="AR114">
            <v>5.2910052910052907E-3</v>
          </cell>
          <cell r="AT114">
            <v>5.8662329466278688E-4</v>
          </cell>
          <cell r="AV114">
            <v>5.2910052910052907E-3</v>
          </cell>
          <cell r="AX114">
            <v>5.8254884468118264E-4</v>
          </cell>
        </row>
        <row r="115">
          <cell r="A115">
            <v>499</v>
          </cell>
          <cell r="C115" t="str">
            <v>developed</v>
          </cell>
          <cell r="D115">
            <v>0</v>
          </cell>
          <cell r="F115">
            <v>0</v>
          </cell>
          <cell r="G115">
            <v>0</v>
          </cell>
          <cell r="I115">
            <v>0</v>
          </cell>
          <cell r="J115">
            <v>5.3475935828877002E-3</v>
          </cell>
          <cell r="L115">
            <v>5.7855664303918639E-4</v>
          </cell>
          <cell r="M115">
            <v>5.3191489361702126E-3</v>
          </cell>
          <cell r="O115">
            <v>6.0525812929719753E-4</v>
          </cell>
          <cell r="P115">
            <v>5.3191489361702126E-3</v>
          </cell>
          <cell r="R115">
            <v>5.9179538685322436E-4</v>
          </cell>
          <cell r="S115">
            <v>5.2910052910052907E-3</v>
          </cell>
          <cell r="U115">
            <v>5.8508990938096984E-4</v>
          </cell>
          <cell r="V115">
            <v>5.2910052910052907E-3</v>
          </cell>
          <cell r="W115">
            <v>1580</v>
          </cell>
          <cell r="X115">
            <v>6.5528190393401397E-4</v>
          </cell>
          <cell r="Y115">
            <v>5.2910052910052907E-3</v>
          </cell>
          <cell r="Z115">
            <v>1594</v>
          </cell>
          <cell r="AA115">
            <v>6.4872775696069821E-4</v>
          </cell>
          <cell r="AB115">
            <v>5.2910052910052907E-3</v>
          </cell>
          <cell r="AC115">
            <v>1614</v>
          </cell>
          <cell r="AD115">
            <v>6.3854383520346757E-4</v>
          </cell>
          <cell r="AF115">
            <v>5.2910052910052907E-3</v>
          </cell>
          <cell r="AG115">
            <v>1690</v>
          </cell>
          <cell r="AH115">
            <v>6.464650792187489E-4</v>
          </cell>
          <cell r="AJ115">
            <v>5.2910052910052907E-3</v>
          </cell>
          <cell r="AK115">
            <v>1738</v>
          </cell>
          <cell r="AL115">
            <v>6.4473719354580226E-4</v>
          </cell>
          <cell r="AN115">
            <v>5.2910052910052907E-3</v>
          </cell>
          <cell r="AP115">
            <v>6.4168768880943272E-4</v>
          </cell>
          <cell r="AR115">
            <v>5.2910052910052907E-3</v>
          </cell>
          <cell r="AT115">
            <v>6.3674393716706829E-4</v>
          </cell>
          <cell r="AV115">
            <v>5.2910052910052907E-3</v>
          </cell>
          <cell r="AX115">
            <v>6.3205329467802757E-4</v>
          </cell>
        </row>
        <row r="116">
          <cell r="A116">
            <v>504</v>
          </cell>
          <cell r="C116" t="str">
            <v>developing</v>
          </cell>
          <cell r="D116">
            <v>5.4945054945054949E-3</v>
          </cell>
          <cell r="F116">
            <v>3.2450305615648713E-3</v>
          </cell>
          <cell r="G116">
            <v>5.434782608695652E-3</v>
          </cell>
          <cell r="I116">
            <v>3.2267411150327338E-3</v>
          </cell>
          <cell r="J116">
            <v>5.3475935828877002E-3</v>
          </cell>
          <cell r="L116">
            <v>3.2215366168376019E-3</v>
          </cell>
          <cell r="M116">
            <v>5.3191489361702126E-3</v>
          </cell>
          <cell r="O116">
            <v>3.278218639246325E-3</v>
          </cell>
          <cell r="P116">
            <v>5.3191489361702126E-3</v>
          </cell>
          <cell r="R116">
            <v>3.1594167763385745E-3</v>
          </cell>
          <cell r="S116">
            <v>5.2910052910052907E-3</v>
          </cell>
          <cell r="U116">
            <v>3.0978837200533317E-3</v>
          </cell>
          <cell r="V116">
            <v>5.2910052910052907E-3</v>
          </cell>
          <cell r="W116">
            <v>7327</v>
          </cell>
          <cell r="X116">
            <v>3.0387661456484304E-3</v>
          </cell>
          <cell r="Y116">
            <v>5.2910052910052907E-3</v>
          </cell>
          <cell r="Z116">
            <v>7746</v>
          </cell>
          <cell r="AA116">
            <v>3.1524750347663544E-3</v>
          </cell>
          <cell r="AB116">
            <v>5.2910052910052907E-3</v>
          </cell>
          <cell r="AC116">
            <v>7766</v>
          </cell>
          <cell r="AD116">
            <v>3.072448218209498E-3</v>
          </cell>
          <cell r="AF116">
            <v>5.2910052910052907E-3</v>
          </cell>
          <cell r="AG116">
            <v>8314</v>
          </cell>
          <cell r="AH116">
            <v>3.1803021707838331E-3</v>
          </cell>
          <cell r="AJ116">
            <v>5.2910052910052907E-3</v>
          </cell>
          <cell r="AK116">
            <v>8599</v>
          </cell>
          <cell r="AL116">
            <v>3.1899281514961761E-3</v>
          </cell>
          <cell r="AN116">
            <v>5.2910052910052907E-3</v>
          </cell>
          <cell r="AP116">
            <v>3.1862123900213619E-3</v>
          </cell>
          <cell r="AR116">
            <v>5.2910052910052907E-3</v>
          </cell>
          <cell r="AT116">
            <v>3.1420701378388261E-3</v>
          </cell>
          <cell r="AV116">
            <v>5.2910052910052907E-3</v>
          </cell>
          <cell r="AX116">
            <v>3.1065785487456722E-3</v>
          </cell>
        </row>
        <row r="117">
          <cell r="A117">
            <v>508</v>
          </cell>
          <cell r="C117" t="str">
            <v>developing</v>
          </cell>
          <cell r="D117">
            <v>5.4945054945054949E-3</v>
          </cell>
          <cell r="F117">
            <v>7.3312963098727708E-4</v>
          </cell>
          <cell r="G117">
            <v>5.434782608695652E-3</v>
          </cell>
          <cell r="I117">
            <v>7.2899760975275241E-4</v>
          </cell>
          <cell r="J117">
            <v>5.3475935828877002E-3</v>
          </cell>
          <cell r="L117">
            <v>7.2782178975078888E-4</v>
          </cell>
          <cell r="M117">
            <v>5.3191489361702126E-3</v>
          </cell>
          <cell r="O117">
            <v>7.6885358792332017E-4</v>
          </cell>
          <cell r="P117">
            <v>5.3191489361702126E-3</v>
          </cell>
          <cell r="R117">
            <v>7.4894368636143239E-4</v>
          </cell>
          <cell r="S117">
            <v>5.2910052910052907E-3</v>
          </cell>
          <cell r="U117">
            <v>7.3888255029718418E-4</v>
          </cell>
          <cell r="V117">
            <v>5.2910052910052907E-3</v>
          </cell>
          <cell r="W117">
            <v>2040</v>
          </cell>
          <cell r="X117">
            <v>8.4606017976290404E-4</v>
          </cell>
          <cell r="Y117">
            <v>5.2910052910052907E-3</v>
          </cell>
          <cell r="Z117">
            <v>2054</v>
          </cell>
          <cell r="AA117">
            <v>8.3593902935839035E-4</v>
          </cell>
          <cell r="AB117">
            <v>5.2910052910052907E-3</v>
          </cell>
          <cell r="AC117">
            <v>2074</v>
          </cell>
          <cell r="AD117">
            <v>8.2053278451796276E-4</v>
          </cell>
          <cell r="AF117">
            <v>5.2910052910052907E-3</v>
          </cell>
          <cell r="AG117">
            <v>2100</v>
          </cell>
          <cell r="AH117">
            <v>8.0329980257951039E-4</v>
          </cell>
          <cell r="AJ117">
            <v>5.2910052910052907E-3</v>
          </cell>
          <cell r="AK117">
            <v>2124</v>
          </cell>
          <cell r="AL117">
            <v>7.8792968877519219E-4</v>
          </cell>
          <cell r="AN117">
            <v>5.2910052910052907E-3</v>
          </cell>
          <cell r="AP117">
            <v>7.711006807983742E-4</v>
          </cell>
          <cell r="AR117">
            <v>5.2910052910052907E-3</v>
          </cell>
          <cell r="AT117">
            <v>7.6416331705471342E-4</v>
          </cell>
          <cell r="AV117">
            <v>5.2910052910052907E-3</v>
          </cell>
          <cell r="AX117">
            <v>7.5790615699395031E-4</v>
          </cell>
        </row>
        <row r="118">
          <cell r="A118">
            <v>104</v>
          </cell>
          <cell r="C118" t="str">
            <v>developing</v>
          </cell>
          <cell r="D118">
            <v>5.4945054945054949E-3</v>
          </cell>
          <cell r="F118">
            <v>1.6986240772196742E-3</v>
          </cell>
          <cell r="G118">
            <v>5.434782608695652E-3</v>
          </cell>
          <cell r="I118">
            <v>1.6890503941220552E-3</v>
          </cell>
          <cell r="J118">
            <v>5.3475935828877002E-3</v>
          </cell>
          <cell r="L118">
            <v>1.6863260789649634E-3</v>
          </cell>
          <cell r="M118">
            <v>5.3191489361702126E-3</v>
          </cell>
          <cell r="O118">
            <v>1.5273416233717069E-3</v>
          </cell>
          <cell r="P118">
            <v>5.3191489361702126E-3</v>
          </cell>
          <cell r="R118">
            <v>1.7940015238622983E-3</v>
          </cell>
          <cell r="S118">
            <v>5.2910052910052907E-3</v>
          </cell>
          <cell r="U118">
            <v>1.7616247959493644E-3</v>
          </cell>
          <cell r="V118">
            <v>5.2910052910052907E-3</v>
          </cell>
          <cell r="W118">
            <v>4173</v>
          </cell>
          <cell r="X118">
            <v>1.7306907500738229E-3</v>
          </cell>
          <cell r="Y118">
            <v>5.2910052910052907E-3</v>
          </cell>
          <cell r="Z118">
            <v>4187</v>
          </cell>
          <cell r="AA118">
            <v>1.7040295598459495E-3</v>
          </cell>
          <cell r="AB118">
            <v>5.2910052910052907E-3</v>
          </cell>
          <cell r="AC118">
            <v>4207</v>
          </cell>
          <cell r="AD118">
            <v>1.6644076299262628E-3</v>
          </cell>
          <cell r="AF118">
            <v>5.2910052910052907E-3</v>
          </cell>
          <cell r="AG118">
            <v>4233</v>
          </cell>
          <cell r="AH118">
            <v>1.6192228877709846E-3</v>
          </cell>
          <cell r="AJ118">
            <v>5.2910052910052907E-3</v>
          </cell>
          <cell r="AK118">
            <v>4257</v>
          </cell>
          <cell r="AL118">
            <v>1.5791980626723133E-3</v>
          </cell>
          <cell r="AN118">
            <v>5.2910052910052907E-3</v>
          </cell>
          <cell r="AP118">
            <v>1.5357486362344189E-3</v>
          </cell>
          <cell r="AR118">
            <v>5.2910052910052907E-3</v>
          </cell>
          <cell r="AT118">
            <v>1.5170318414324056E-3</v>
          </cell>
          <cell r="AV118">
            <v>5.2910052910052907E-3</v>
          </cell>
          <cell r="AX118">
            <v>1.50151877560853E-3</v>
          </cell>
        </row>
        <row r="119">
          <cell r="A119">
            <v>516</v>
          </cell>
          <cell r="C119" t="str">
            <v>developing</v>
          </cell>
          <cell r="D119">
            <v>5.4945054945054949E-3</v>
          </cell>
          <cell r="F119">
            <v>1.1015583353732562E-3</v>
          </cell>
          <cell r="G119">
            <v>5.434782608695652E-3</v>
          </cell>
          <cell r="I119">
            <v>1.0953497983827373E-3</v>
          </cell>
          <cell r="J119">
            <v>5.3475935828877002E-3</v>
          </cell>
          <cell r="L119">
            <v>1.0935830790069056E-3</v>
          </cell>
          <cell r="M119">
            <v>5.3191489361702126E-3</v>
          </cell>
          <cell r="O119">
            <v>9.8157275175673585E-4</v>
          </cell>
          <cell r="P119">
            <v>5.3191489361702126E-3</v>
          </cell>
          <cell r="R119">
            <v>9.5327976726466718E-4</v>
          </cell>
          <cell r="S119">
            <v>5.2910052910052907E-3</v>
          </cell>
          <cell r="U119">
            <v>9.3885535060697254E-4</v>
          </cell>
          <cell r="V119">
            <v>5.2910052910052907E-3</v>
          </cell>
          <cell r="W119">
            <v>2638</v>
          </cell>
          <cell r="X119">
            <v>1.0940719383404612E-3</v>
          </cell>
          <cell r="Y119">
            <v>5.2910052910052907E-3</v>
          </cell>
          <cell r="Z119">
            <v>2652</v>
          </cell>
          <cell r="AA119">
            <v>1.0793136834753901E-3</v>
          </cell>
          <cell r="AB119">
            <v>5.2910052910052907E-3</v>
          </cell>
          <cell r="AC119">
            <v>2672</v>
          </cell>
          <cell r="AD119">
            <v>1.0571184186268063E-3</v>
          </cell>
          <cell r="AF119">
            <v>5.2910052910052907E-3</v>
          </cell>
          <cell r="AG119">
            <v>2698</v>
          </cell>
          <cell r="AH119">
            <v>1.0320489844569138E-3</v>
          </cell>
          <cell r="AJ119">
            <v>5.2910052910052907E-3</v>
          </cell>
          <cell r="AK119">
            <v>2722</v>
          </cell>
          <cell r="AL119">
            <v>1.0097667668766824E-3</v>
          </cell>
          <cell r="AN119">
            <v>5.2910052910052907E-3</v>
          </cell>
          <cell r="AP119">
            <v>9.8547455672465386E-4</v>
          </cell>
          <cell r="AR119">
            <v>5.2910052910052907E-3</v>
          </cell>
          <cell r="AT119">
            <v>9.7523475520654645E-4</v>
          </cell>
          <cell r="AV119">
            <v>5.2910052910052907E-3</v>
          </cell>
          <cell r="AX119">
            <v>9.6638264360038198E-4</v>
          </cell>
        </row>
        <row r="120">
          <cell r="A120">
            <v>520</v>
          </cell>
          <cell r="C120" t="str">
            <v>developing</v>
          </cell>
          <cell r="S120">
            <v>5.2910052910052907E-3</v>
          </cell>
          <cell r="U120">
            <v>5.4187544829707485E-4</v>
          </cell>
          <cell r="V120">
            <v>5.2910052910052907E-3</v>
          </cell>
          <cell r="W120">
            <v>1294</v>
          </cell>
          <cell r="X120">
            <v>5.3666758461431269E-4</v>
          </cell>
          <cell r="Y120">
            <v>5.2910052910052907E-3</v>
          </cell>
          <cell r="Z120">
            <v>1308</v>
          </cell>
          <cell r="AA120">
            <v>5.32331183252568E-4</v>
          </cell>
          <cell r="AB120">
            <v>5.2910052910052907E-3</v>
          </cell>
          <cell r="AC120">
            <v>1328</v>
          </cell>
          <cell r="AD120">
            <v>5.2539418410793364E-4</v>
          </cell>
          <cell r="AF120">
            <v>5.2910052910052907E-3</v>
          </cell>
          <cell r="AG120">
            <v>1354</v>
          </cell>
          <cell r="AH120">
            <v>5.1793711080602722E-4</v>
          </cell>
          <cell r="AJ120">
            <v>5.2910052910052907E-3</v>
          </cell>
          <cell r="AK120">
            <v>1378</v>
          </cell>
          <cell r="AL120">
            <v>5.1118978866865111E-4</v>
          </cell>
          <cell r="AN120">
            <v>5.2910052910052907E-3</v>
          </cell>
          <cell r="AP120">
            <v>5.0367106300405198E-4</v>
          </cell>
          <cell r="AR120">
            <v>5.2910052910052907E-3</v>
          </cell>
          <cell r="AT120">
            <v>5.0085346277165736E-4</v>
          </cell>
          <cell r="AV120">
            <v>5.2910052910052907E-3</v>
          </cell>
          <cell r="AX120">
            <v>4.9783348306686346E-4</v>
          </cell>
        </row>
        <row r="121">
          <cell r="A121">
            <v>524</v>
          </cell>
          <cell r="C121" t="str">
            <v>developing</v>
          </cell>
          <cell r="D121">
            <v>5.4945054945054949E-3</v>
          </cell>
          <cell r="F121">
            <v>7.5673889029025717E-4</v>
          </cell>
          <cell r="G121">
            <v>5.434782608695652E-3</v>
          </cell>
          <cell r="I121">
            <v>7.524738039651292E-4</v>
          </cell>
          <cell r="J121">
            <v>5.3475935828877002E-3</v>
          </cell>
          <cell r="L121">
            <v>7.5126011857327187E-4</v>
          </cell>
          <cell r="M121">
            <v>5.3191489361702126E-3</v>
          </cell>
          <cell r="O121">
            <v>7.3144746377464746E-4</v>
          </cell>
          <cell r="P121">
            <v>5.3191489361702126E-3</v>
          </cell>
          <cell r="R121">
            <v>7.1301170603310941E-4</v>
          </cell>
          <cell r="S121">
            <v>5.2910052910052907E-3</v>
          </cell>
          <cell r="U121">
            <v>8.888621505295254E-4</v>
          </cell>
          <cell r="V121">
            <v>5.2910052910052907E-3</v>
          </cell>
          <cell r="W121">
            <v>2113</v>
          </cell>
          <cell r="X121">
            <v>8.7633586266618448E-4</v>
          </cell>
          <cell r="Y121">
            <v>5.2910052910052907E-3</v>
          </cell>
          <cell r="Z121">
            <v>2127</v>
          </cell>
          <cell r="AA121">
            <v>8.6564864432585016E-4</v>
          </cell>
          <cell r="AB121">
            <v>5.2910052910052907E-3</v>
          </cell>
          <cell r="AC121">
            <v>2208</v>
          </cell>
          <cell r="AD121">
            <v>8.7354695670957647E-4</v>
          </cell>
          <cell r="AF121">
            <v>5.2910052910052907E-3</v>
          </cell>
          <cell r="AG121">
            <v>2234</v>
          </cell>
          <cell r="AH121">
            <v>8.5455798045839344E-4</v>
          </cell>
          <cell r="AJ121">
            <v>5.2910052910052907E-3</v>
          </cell>
          <cell r="AK121">
            <v>2258</v>
          </cell>
          <cell r="AL121">
            <v>8.3763900059057625E-4</v>
          </cell>
          <cell r="AN121">
            <v>5.2910052910052907E-3</v>
          </cell>
          <cell r="AP121">
            <v>8.1913763627349369E-4</v>
          </cell>
          <cell r="AR121">
            <v>5.2910052910052907E-3</v>
          </cell>
          <cell r="AT121">
            <v>8.1146026138973956E-4</v>
          </cell>
          <cell r="AV121">
            <v>5.2910052910052907E-3</v>
          </cell>
          <cell r="AX121">
            <v>8.2623624290508845E-4</v>
          </cell>
        </row>
        <row r="122">
          <cell r="A122">
            <v>528</v>
          </cell>
          <cell r="C122" t="str">
            <v>developed</v>
          </cell>
          <cell r="D122">
            <v>5.4945054945054949E-3</v>
          </cell>
          <cell r="F122">
            <v>2.221320652261705E-2</v>
          </cell>
          <cell r="G122">
            <v>5.434782608695652E-3</v>
          </cell>
          <cell r="I122">
            <v>2.2088009780923862E-2</v>
          </cell>
          <cell r="J122">
            <v>5.3475935828877002E-3</v>
          </cell>
          <cell r="L122">
            <v>2.2052383431321997E-2</v>
          </cell>
          <cell r="M122">
            <v>5.3191489361702126E-3</v>
          </cell>
          <cell r="O122">
            <v>1.9087488868297996E-2</v>
          </cell>
          <cell r="P122">
            <v>5.3191489361702126E-3</v>
          </cell>
          <cell r="R122">
            <v>2.0134030615778901E-2</v>
          </cell>
          <cell r="S122">
            <v>5.2910052910052907E-3</v>
          </cell>
          <cell r="U122">
            <v>1.9710030966127064E-2</v>
          </cell>
          <cell r="V122">
            <v>5.2910052910052907E-3</v>
          </cell>
          <cell r="W122">
            <v>46537</v>
          </cell>
          <cell r="X122">
            <v>1.9300540483150132E-2</v>
          </cell>
          <cell r="Y122">
            <v>5.2910052910052907E-3</v>
          </cell>
          <cell r="Z122">
            <v>46551</v>
          </cell>
          <cell r="AA122">
            <v>1.8945373785619488E-2</v>
          </cell>
          <cell r="AB122">
            <v>5.2910052910052907E-3</v>
          </cell>
          <cell r="AC122">
            <v>46571</v>
          </cell>
          <cell r="AD122">
            <v>1.8424798605489894E-2</v>
          </cell>
          <cell r="AF122">
            <v>5.2910052910052907E-3</v>
          </cell>
          <cell r="AG122">
            <v>51566</v>
          </cell>
          <cell r="AH122">
            <v>1.9725217914197634E-2</v>
          </cell>
          <cell r="AJ122">
            <v>5.2910052910052907E-3</v>
          </cell>
          <cell r="AK122">
            <v>51590</v>
          </cell>
          <cell r="AL122">
            <v>1.9138085048922865E-2</v>
          </cell>
          <cell r="AN122">
            <v>5.2910052910052907E-3</v>
          </cell>
          <cell r="AP122">
            <v>1.9016540127527362E-2</v>
          </cell>
          <cell r="AR122">
            <v>5.2910052910052907E-3</v>
          </cell>
          <cell r="AT122">
            <v>1.9393159026445346E-2</v>
          </cell>
          <cell r="AV122">
            <v>5.2910052910052907E-3</v>
          </cell>
          <cell r="AX122">
            <v>1.9157873525891701E-2</v>
          </cell>
        </row>
        <row r="123">
          <cell r="A123">
            <v>554</v>
          </cell>
          <cell r="C123" t="str">
            <v>developed</v>
          </cell>
          <cell r="D123">
            <v>5.4945054945054949E-3</v>
          </cell>
          <cell r="F123">
            <v>4.6510240826870813E-3</v>
          </cell>
          <cell r="G123">
            <v>5.434782608695652E-3</v>
          </cell>
          <cell r="I123">
            <v>4.6248102598382239E-3</v>
          </cell>
          <cell r="J123">
            <v>5.3475935828877002E-3</v>
          </cell>
          <cell r="L123">
            <v>4.6173507780291577E-3</v>
          </cell>
          <cell r="M123">
            <v>5.3191489361702126E-3</v>
          </cell>
          <cell r="O123">
            <v>4.6942432425611386E-3</v>
          </cell>
          <cell r="P123">
            <v>5.3191489361702126E-3</v>
          </cell>
          <cell r="R123">
            <v>4.5196370437071412E-3</v>
          </cell>
          <cell r="S123">
            <v>5.2910052910052907E-3</v>
          </cell>
          <cell r="U123">
            <v>4.4290585899121352E-3</v>
          </cell>
          <cell r="V123">
            <v>5.2910052910052907E-3</v>
          </cell>
          <cell r="W123">
            <v>10469</v>
          </cell>
          <cell r="X123">
            <v>4.3418647166361974E-3</v>
          </cell>
          <cell r="Y123">
            <v>5.2910052910052907E-3</v>
          </cell>
          <cell r="Z123">
            <v>10483</v>
          </cell>
          <cell r="AA123">
            <v>4.2663821055326226E-3</v>
          </cell>
          <cell r="AB123">
            <v>5.2910052910052907E-3</v>
          </cell>
          <cell r="AC123">
            <v>10503</v>
          </cell>
          <cell r="AD123">
            <v>4.1552824666307433E-3</v>
          </cell>
          <cell r="AF123">
            <v>5.2910052910052907E-3</v>
          </cell>
          <cell r="AG123">
            <v>10904</v>
          </cell>
          <cell r="AH123">
            <v>4.1710385939652296E-3</v>
          </cell>
          <cell r="AJ123">
            <v>5.2910052910052907E-3</v>
          </cell>
          <cell r="AK123">
            <v>11303</v>
          </cell>
          <cell r="AL123">
            <v>4.1930175481290008E-3</v>
          </cell>
          <cell r="AN123">
            <v>5.2910052910052907E-3</v>
          </cell>
          <cell r="AP123">
            <v>4.1960639092259271E-3</v>
          </cell>
          <cell r="AR123">
            <v>5.2910052910052907E-3</v>
          </cell>
          <cell r="AT123">
            <v>4.2687257073716874E-3</v>
          </cell>
          <cell r="AV123">
            <v>5.2910052910052907E-3</v>
          </cell>
          <cell r="AX123">
            <v>4.2193828050127785E-3</v>
          </cell>
        </row>
        <row r="124">
          <cell r="A124">
            <v>558</v>
          </cell>
          <cell r="C124" t="str">
            <v>developing</v>
          </cell>
          <cell r="D124">
            <v>5.4945054945054949E-3</v>
          </cell>
          <cell r="F124">
            <v>5.3307222320939302E-4</v>
          </cell>
          <cell r="G124">
            <v>5.434782608695652E-3</v>
          </cell>
          <cell r="I124">
            <v>5.3006775353208607E-4</v>
          </cell>
          <cell r="J124">
            <v>5.3475935828877002E-3</v>
          </cell>
          <cell r="L124">
            <v>5.2921279288659052E-4</v>
          </cell>
          <cell r="M124">
            <v>5.3191489361702126E-3</v>
          </cell>
          <cell r="O124">
            <v>6.679021203413602E-4</v>
          </cell>
          <cell r="P124">
            <v>5.3191489361702126E-3</v>
          </cell>
          <cell r="R124">
            <v>6.5197063101752445E-4</v>
          </cell>
          <cell r="S124">
            <v>5.2910052910052907E-3</v>
          </cell>
          <cell r="U124">
            <v>6.6346907899391652E-4</v>
          </cell>
          <cell r="V124">
            <v>5.2910052910052907E-3</v>
          </cell>
          <cell r="W124">
            <v>1581</v>
          </cell>
          <cell r="X124">
            <v>6.5569663931625065E-4</v>
          </cell>
          <cell r="Y124">
            <v>5.2910052910052907E-3</v>
          </cell>
          <cell r="Z124">
            <v>1595</v>
          </cell>
          <cell r="AA124">
            <v>6.4913473798764972E-4</v>
          </cell>
          <cell r="AB124">
            <v>5.2910052910052907E-3</v>
          </cell>
          <cell r="AC124">
            <v>1615</v>
          </cell>
          <cell r="AD124">
            <v>6.3893946335415132E-4</v>
          </cell>
          <cell r="AF124">
            <v>5.2910052910052907E-3</v>
          </cell>
          <cell r="AG124">
            <v>1641</v>
          </cell>
          <cell r="AH124">
            <v>6.2772141715856033E-4</v>
          </cell>
          <cell r="AJ124">
            <v>5.2910052910052907E-3</v>
          </cell>
          <cell r="AK124">
            <v>1728</v>
          </cell>
          <cell r="AL124">
            <v>6.4102754341032592E-4</v>
          </cell>
          <cell r="AN124">
            <v>5.2910052910052907E-3</v>
          </cell>
          <cell r="AP124">
            <v>6.5172526159527856E-4</v>
          </cell>
          <cell r="AR124">
            <v>5.2910052910052907E-3</v>
          </cell>
          <cell r="AT124">
            <v>6.4662688075946186E-4</v>
          </cell>
          <cell r="AV124">
            <v>5.2910052910052907E-3</v>
          </cell>
          <cell r="AX124">
            <v>6.4181473552247592E-4</v>
          </cell>
        </row>
        <row r="125">
          <cell r="A125">
            <v>562</v>
          </cell>
          <cell r="C125" t="str">
            <v>developing</v>
          </cell>
          <cell r="D125">
            <v>5.4945054945054949E-3</v>
          </cell>
          <cell r="F125">
            <v>6.8466851978642314E-4</v>
          </cell>
          <cell r="G125">
            <v>5.434782608695652E-3</v>
          </cell>
          <cell r="I125">
            <v>6.8080963215892644E-4</v>
          </cell>
          <cell r="J125">
            <v>5.3475935828877002E-3</v>
          </cell>
          <cell r="L125">
            <v>6.7971153585200789E-4</v>
          </cell>
          <cell r="M125">
            <v>5.3191489361702126E-3</v>
          </cell>
          <cell r="O125">
            <v>6.7916902520541824E-4</v>
          </cell>
          <cell r="P125">
            <v>5.3191489361702126E-3</v>
          </cell>
          <cell r="R125">
            <v>7.160421140126065E-4</v>
          </cell>
          <cell r="S125">
            <v>5.2910052910052907E-3</v>
          </cell>
          <cell r="U125">
            <v>7.0668354007781141E-4</v>
          </cell>
          <cell r="V125">
            <v>5.2910052910052907E-3</v>
          </cell>
          <cell r="W125">
            <v>1941</v>
          </cell>
          <cell r="X125">
            <v>8.0500137692146904E-4</v>
          </cell>
          <cell r="Y125">
            <v>5.2910052910052907E-3</v>
          </cell>
          <cell r="Z125">
            <v>1955</v>
          </cell>
          <cell r="AA125">
            <v>7.9564790769019137E-4</v>
          </cell>
          <cell r="AB125">
            <v>5.2910052910052907E-3</v>
          </cell>
          <cell r="AC125">
            <v>1975</v>
          </cell>
          <cell r="AD125">
            <v>7.8136559760027787E-4</v>
          </cell>
          <cell r="AF125">
            <v>5.2910052910052907E-3</v>
          </cell>
          <cell r="AG125">
            <v>2001</v>
          </cell>
          <cell r="AH125">
            <v>7.6542995474361921E-4</v>
          </cell>
          <cell r="AJ125">
            <v>5.2910052910052907E-3</v>
          </cell>
          <cell r="AK125">
            <v>2025</v>
          </cell>
          <cell r="AL125">
            <v>7.512041524339756E-4</v>
          </cell>
          <cell r="AN125">
            <v>5.2910052910052907E-3</v>
          </cell>
          <cell r="AP125">
            <v>7.3561069130556199E-4</v>
          </cell>
          <cell r="AR125">
            <v>5.2910052910052907E-3</v>
          </cell>
          <cell r="AT125">
            <v>7.2922005221017915E-4</v>
          </cell>
          <cell r="AV125">
            <v>5.2910052910052907E-3</v>
          </cell>
          <cell r="AX125">
            <v>7.2339249115107955E-4</v>
          </cell>
        </row>
        <row r="126">
          <cell r="A126">
            <v>566</v>
          </cell>
          <cell r="C126" t="str">
            <v>developing</v>
          </cell>
          <cell r="D126">
            <v>5.4945054945054949E-3</v>
          </cell>
          <cell r="F126">
            <v>8.0178287185515354E-3</v>
          </cell>
          <cell r="G126">
            <v>5.434782608695652E-3</v>
          </cell>
          <cell r="I126">
            <v>7.9726391134400595E-3</v>
          </cell>
          <cell r="J126">
            <v>5.3475935828877002E-3</v>
          </cell>
          <cell r="L126">
            <v>7.9597798277406193E-3</v>
          </cell>
          <cell r="M126">
            <v>5.3191489361702126E-3</v>
          </cell>
          <cell r="O126">
            <v>6.0521306167774132E-3</v>
          </cell>
          <cell r="P126">
            <v>5.3191489361702126E-3</v>
          </cell>
          <cell r="R126">
            <v>5.8240112211678328E-3</v>
          </cell>
          <cell r="S126">
            <v>5.2910052910052907E-3</v>
          </cell>
          <cell r="U126">
            <v>7.1502986246362249E-3</v>
          </cell>
          <cell r="V126">
            <v>5.2910052910052907E-3</v>
          </cell>
          <cell r="W126">
            <v>16895</v>
          </cell>
          <cell r="X126">
            <v>7.0069542828893449E-3</v>
          </cell>
          <cell r="Y126">
            <v>5.2910052910052907E-3</v>
          </cell>
          <cell r="Z126">
            <v>16909</v>
          </cell>
          <cell r="AA126">
            <v>6.8816421847229907E-3</v>
          </cell>
          <cell r="AB126">
            <v>5.2910052910052907E-3</v>
          </cell>
          <cell r="AC126">
            <v>16929</v>
          </cell>
          <cell r="AD126">
            <v>6.6975889629241033E-3</v>
          </cell>
          <cell r="AF126">
            <v>5.2910052910052907E-3</v>
          </cell>
          <cell r="AG126">
            <v>20185</v>
          </cell>
          <cell r="AH126">
            <v>7.7212411976511517E-3</v>
          </cell>
          <cell r="AJ126">
            <v>5.2910052910052907E-3</v>
          </cell>
          <cell r="AK126">
            <v>20209</v>
          </cell>
          <cell r="AL126">
            <v>7.4968319587843035E-3</v>
          </cell>
          <cell r="AN126">
            <v>5.2910052910052907E-3</v>
          </cell>
          <cell r="AP126">
            <v>7.254297246227755E-3</v>
          </cell>
          <cell r="AR126">
            <v>5.2910052910052907E-3</v>
          </cell>
          <cell r="AT126">
            <v>7.1474859909274576E-3</v>
          </cell>
          <cell r="AV126">
            <v>5.2910052910052907E-3</v>
          </cell>
          <cell r="AX126">
            <v>7.0627510738456483E-3</v>
          </cell>
        </row>
        <row r="127">
          <cell r="A127">
            <v>807</v>
          </cell>
          <cell r="C127" t="str">
            <v>developed</v>
          </cell>
          <cell r="D127">
            <v>5.4945054945054949E-3</v>
          </cell>
          <cell r="F127">
            <v>4.2061759337151406E-4</v>
          </cell>
          <cell r="G127">
            <v>5.434782608695652E-3</v>
          </cell>
          <cell r="I127">
            <v>4.1824693373102831E-4</v>
          </cell>
          <cell r="J127">
            <v>5.3475935828877002E-3</v>
          </cell>
          <cell r="L127">
            <v>4.1757233191634245E-4</v>
          </cell>
          <cell r="M127">
            <v>5.3191489361702126E-3</v>
          </cell>
          <cell r="O127">
            <v>4.8763164251643164E-4</v>
          </cell>
          <cell r="P127">
            <v>5.3191489361702126E-3</v>
          </cell>
          <cell r="R127">
            <v>4.7880446076054581E-4</v>
          </cell>
          <cell r="S127">
            <v>5.2910052910052907E-3</v>
          </cell>
          <cell r="U127">
            <v>4.7451172954865038E-4</v>
          </cell>
          <cell r="V127">
            <v>5.2910052910052907E-3</v>
          </cell>
          <cell r="W127">
            <v>1249</v>
          </cell>
          <cell r="X127">
            <v>5.1800449241366038E-4</v>
          </cell>
          <cell r="Y127">
            <v>5.2910052910052907E-3</v>
          </cell>
          <cell r="Z127">
            <v>1263</v>
          </cell>
          <cell r="AA127">
            <v>5.1401703703975025E-4</v>
          </cell>
          <cell r="AB127">
            <v>5.2910052910052907E-3</v>
          </cell>
          <cell r="AC127">
            <v>1307</v>
          </cell>
          <cell r="AD127">
            <v>5.1708599294357635E-4</v>
          </cell>
          <cell r="AF127">
            <v>5.2910052910052907E-3</v>
          </cell>
          <cell r="AG127">
            <v>1358</v>
          </cell>
          <cell r="AH127">
            <v>5.1946720566808339E-4</v>
          </cell>
          <cell r="AJ127">
            <v>5.2910052910052907E-3</v>
          </cell>
          <cell r="AK127">
            <v>1407</v>
          </cell>
          <cell r="AL127">
            <v>5.2194777406153268E-4</v>
          </cell>
          <cell r="AN127">
            <v>5.2910052910052907E-3</v>
          </cell>
          <cell r="AP127">
            <v>5.2338772383339204E-4</v>
          </cell>
          <cell r="AR127">
            <v>5.2910052910052907E-3</v>
          </cell>
          <cell r="AT127">
            <v>5.2026638768528754E-4</v>
          </cell>
          <cell r="AV127">
            <v>5.2910052910052907E-3</v>
          </cell>
          <cell r="AX127">
            <v>5.1700774186845826E-4</v>
          </cell>
        </row>
        <row r="128">
          <cell r="A128">
            <v>578</v>
          </cell>
          <cell r="C128" t="str">
            <v>developed</v>
          </cell>
          <cell r="D128">
            <v>5.4945054945054949E-3</v>
          </cell>
          <cell r="F128">
            <v>6.3571037154761178E-3</v>
          </cell>
          <cell r="G128">
            <v>5.434782608695652E-3</v>
          </cell>
          <cell r="I128">
            <v>6.3212741889747143E-3</v>
          </cell>
          <cell r="J128">
            <v>5.3475935828877002E-3</v>
          </cell>
          <cell r="L128">
            <v>6.3110784345170104E-3</v>
          </cell>
          <cell r="M128">
            <v>5.3191489361702126E-3</v>
          </cell>
          <cell r="O128">
            <v>6.0868326837587115E-3</v>
          </cell>
          <cell r="P128">
            <v>5.3191489361702126E-3</v>
          </cell>
          <cell r="R128">
            <v>6.1028087552815686E-3</v>
          </cell>
          <cell r="S128">
            <v>5.2910052910052907E-3</v>
          </cell>
          <cell r="U128">
            <v>5.9784241211258979E-3</v>
          </cell>
          <cell r="V128">
            <v>5.2910052910052907E-3</v>
          </cell>
          <cell r="W128">
            <v>14126</v>
          </cell>
          <cell r="X128">
            <v>5.8585520094758736E-3</v>
          </cell>
          <cell r="Y128">
            <v>5.2910052910052907E-3</v>
          </cell>
          <cell r="Z128">
            <v>14140</v>
          </cell>
          <cell r="AA128">
            <v>5.7547117210942746E-3</v>
          </cell>
          <cell r="AB128">
            <v>5.2910052910052907E-3</v>
          </cell>
          <cell r="AC128">
            <v>14919</v>
          </cell>
          <cell r="AD128">
            <v>5.9023763800498969E-3</v>
          </cell>
          <cell r="AF128">
            <v>5.2910052910052907E-3</v>
          </cell>
          <cell r="AG128">
            <v>15848</v>
          </cell>
          <cell r="AH128">
            <v>6.0622358434667054E-3</v>
          </cell>
          <cell r="AJ128">
            <v>5.2910052910052907E-3</v>
          </cell>
          <cell r="AK128">
            <v>16650</v>
          </cell>
          <cell r="AL128">
            <v>6.1765674755682445E-3</v>
          </cell>
          <cell r="AN128">
            <v>5.2910052910052907E-3</v>
          </cell>
          <cell r="AP128">
            <v>6.296067529921825E-3</v>
          </cell>
          <cell r="AR128">
            <v>5.2910052910052907E-3</v>
          </cell>
          <cell r="AT128">
            <v>6.2047237646673473E-3</v>
          </cell>
          <cell r="AV128">
            <v>5.2910052910052907E-3</v>
          </cell>
          <cell r="AX128">
            <v>6.1315793418627411E-3</v>
          </cell>
        </row>
        <row r="129">
          <cell r="A129">
            <v>512</v>
          </cell>
          <cell r="C129" t="str">
            <v>developing</v>
          </cell>
          <cell r="D129">
            <v>5.4945054945054949E-3</v>
          </cell>
          <cell r="F129">
            <v>1.1251675946762363E-3</v>
          </cell>
          <cell r="G129">
            <v>5.434782608695652E-3</v>
          </cell>
          <cell r="I129">
            <v>1.1188259925951141E-3</v>
          </cell>
          <cell r="J129">
            <v>5.3475935828877002E-3</v>
          </cell>
          <cell r="L129">
            <v>1.1170214078293887E-3</v>
          </cell>
          <cell r="M129">
            <v>5.3191489361702126E-3</v>
          </cell>
          <cell r="O129">
            <v>9.9869844715010396E-4</v>
          </cell>
          <cell r="P129">
            <v>5.3191489361702126E-3</v>
          </cell>
          <cell r="R129">
            <v>9.6973055343908018E-4</v>
          </cell>
          <cell r="S129">
            <v>5.2910052910052907E-3</v>
          </cell>
          <cell r="U129">
            <v>9.5495485571665893E-4</v>
          </cell>
          <cell r="V129">
            <v>5.2910052910052907E-3</v>
          </cell>
          <cell r="W129">
            <v>2686</v>
          </cell>
          <cell r="X129">
            <v>1.1139792366878236E-3</v>
          </cell>
          <cell r="Y129">
            <v>5.2910052910052907E-3</v>
          </cell>
          <cell r="Z129">
            <v>2700</v>
          </cell>
          <cell r="AA129">
            <v>1.0988487727690622E-3</v>
          </cell>
          <cell r="AB129">
            <v>5.2910052910052907E-3</v>
          </cell>
          <cell r="AC129">
            <v>2720</v>
          </cell>
          <cell r="AD129">
            <v>1.0761085698596231E-3</v>
          </cell>
          <cell r="AF129">
            <v>5.2910052910052907E-3</v>
          </cell>
          <cell r="AG129">
            <v>2746</v>
          </cell>
          <cell r="AH129">
            <v>1.0504101228015884E-3</v>
          </cell>
          <cell r="AJ129">
            <v>5.2910052910052907E-3</v>
          </cell>
          <cell r="AK129">
            <v>2770</v>
          </cell>
          <cell r="AL129">
            <v>1.0275730875269691E-3</v>
          </cell>
          <cell r="AN129">
            <v>5.2910052910052907E-3</v>
          </cell>
          <cell r="AP129">
            <v>1.0026818243575326E-3</v>
          </cell>
          <cell r="AR129">
            <v>5.2910052910052907E-3</v>
          </cell>
          <cell r="AT129">
            <v>9.9217694422207812E-4</v>
          </cell>
          <cell r="AV129">
            <v>5.2910052910052907E-3</v>
          </cell>
          <cell r="AX129">
            <v>9.8311654219086471E-4</v>
          </cell>
        </row>
        <row r="130">
          <cell r="A130">
            <v>586</v>
          </cell>
          <cell r="C130" t="str">
            <v>developing</v>
          </cell>
          <cell r="D130">
            <v>5.4945054945054949E-3</v>
          </cell>
          <cell r="F130">
            <v>5.9576101962177967E-3</v>
          </cell>
          <cell r="G130">
            <v>5.434782608695652E-3</v>
          </cell>
          <cell r="I130">
            <v>5.9240322711179181E-3</v>
          </cell>
          <cell r="J130">
            <v>5.3475935828877002E-3</v>
          </cell>
          <cell r="L130">
            <v>5.9144772389155206E-3</v>
          </cell>
          <cell r="M130">
            <v>5.3191489361702126E-3</v>
          </cell>
          <cell r="O130">
            <v>5.628494993888831E-3</v>
          </cell>
          <cell r="P130">
            <v>5.3191489361702126E-3</v>
          </cell>
          <cell r="R130">
            <v>5.4170707210639329E-3</v>
          </cell>
          <cell r="S130">
            <v>5.2910052910052907E-3</v>
          </cell>
          <cell r="U130">
            <v>5.3073289607642347E-3</v>
          </cell>
          <cell r="V130">
            <v>5.2910052910052907E-3</v>
          </cell>
          <cell r="W130">
            <v>12542</v>
          </cell>
          <cell r="X130">
            <v>5.2016111640129136E-3</v>
          </cell>
          <cell r="Y130">
            <v>5.2910052910052907E-3</v>
          </cell>
          <cell r="Z130">
            <v>12556</v>
          </cell>
          <cell r="AA130">
            <v>5.1100537744030909E-3</v>
          </cell>
          <cell r="AB130">
            <v>5.2910052910052907E-3</v>
          </cell>
          <cell r="AC130">
            <v>12576</v>
          </cell>
          <cell r="AD130">
            <v>4.975419622998023E-3</v>
          </cell>
          <cell r="AF130">
            <v>5.2910052910052907E-3</v>
          </cell>
          <cell r="AG130">
            <v>13255</v>
          </cell>
          <cell r="AH130">
            <v>5.070351849138767E-3</v>
          </cell>
          <cell r="AJ130">
            <v>5.2910052910052907E-3</v>
          </cell>
          <cell r="AK130">
            <v>13662</v>
          </cell>
          <cell r="AL130">
            <v>5.0681240150878886E-3</v>
          </cell>
          <cell r="AN130">
            <v>5.2910052910052907E-3</v>
          </cell>
          <cell r="AP130">
            <v>5.0661063789133537E-3</v>
          </cell>
          <cell r="AR130">
            <v>5.2910052910052907E-3</v>
          </cell>
          <cell r="AT130">
            <v>5.2023109145817184E-3</v>
          </cell>
          <cell r="AV130">
            <v>5.2910052910052907E-3</v>
          </cell>
          <cell r="AX130">
            <v>5.2258570806528589E-3</v>
          </cell>
        </row>
        <row r="131">
          <cell r="A131">
            <v>585</v>
          </cell>
          <cell r="C131" t="str">
            <v>developing</v>
          </cell>
          <cell r="D131">
            <v>5.4945054945054949E-3</v>
          </cell>
          <cell r="F131">
            <v>1.6526481512086076E-4</v>
          </cell>
          <cell r="G131">
            <v>5.434782608695652E-3</v>
          </cell>
          <cell r="I131">
            <v>1.6433335948663741E-4</v>
          </cell>
          <cell r="J131">
            <v>5.3475935828877002E-3</v>
          </cell>
          <cell r="L131">
            <v>1.6406830175738122E-4</v>
          </cell>
          <cell r="M131">
            <v>5.3191489361702126E-3</v>
          </cell>
          <cell r="O131">
            <v>3.0240372655131762E-4</v>
          </cell>
          <cell r="P131">
            <v>5.3191489361702126E-3</v>
          </cell>
          <cell r="R131">
            <v>3.008762208215003E-4</v>
          </cell>
          <cell r="S131">
            <v>5.2910052910052907E-3</v>
          </cell>
          <cell r="U131">
            <v>3.0038287165177959E-4</v>
          </cell>
          <cell r="V131">
            <v>5.2910052910052907E-3</v>
          </cell>
          <cell r="W131">
            <v>724</v>
          </cell>
          <cell r="X131">
            <v>3.0026841673938358E-4</v>
          </cell>
          <cell r="Y131">
            <v>5.2910052910052907E-3</v>
          </cell>
          <cell r="Z131">
            <v>738</v>
          </cell>
          <cell r="AA131">
            <v>3.0035199789021038E-4</v>
          </cell>
          <cell r="AB131">
            <v>5.2910052910052907E-3</v>
          </cell>
          <cell r="AC131">
            <v>758</v>
          </cell>
          <cell r="AD131">
            <v>2.9988613821823321E-4</v>
          </cell>
          <cell r="AF131">
            <v>5.2910052910052907E-3</v>
          </cell>
          <cell r="AG131">
            <v>784</v>
          </cell>
          <cell r="AH131">
            <v>2.9989859296301722E-4</v>
          </cell>
          <cell r="AJ131">
            <v>5.2910052910052907E-3</v>
          </cell>
          <cell r="AK131">
            <v>808</v>
          </cell>
          <cell r="AL131">
            <v>2.9973973094649499E-4</v>
          </cell>
          <cell r="AN131">
            <v>5.2910052910052907E-3</v>
          </cell>
          <cell r="AP131">
            <v>2.9933475986361805E-4</v>
          </cell>
          <cell r="AR131">
            <v>5.2910052910052907E-3</v>
          </cell>
          <cell r="AT131">
            <v>2.9966496821221786E-4</v>
          </cell>
          <cell r="AV131">
            <v>5.2910052910052907E-3</v>
          </cell>
          <cell r="AX131">
            <v>2.9911843730488015E-4</v>
          </cell>
        </row>
        <row r="132">
          <cell r="A132">
            <v>591</v>
          </cell>
          <cell r="C132" t="str">
            <v>developing</v>
          </cell>
          <cell r="D132">
            <v>5.4945054945054949E-3</v>
          </cell>
          <cell r="F132">
            <v>3.9452314887874655E-4</v>
          </cell>
          <cell r="G132">
            <v>5.434782608695652E-3</v>
          </cell>
          <cell r="I132">
            <v>3.9229956118050661E-4</v>
          </cell>
          <cell r="J132">
            <v>5.3475935828877002E-3</v>
          </cell>
          <cell r="L132">
            <v>3.9166681058622964E-4</v>
          </cell>
          <cell r="M132">
            <v>5.3191489361702126E-3</v>
          </cell>
          <cell r="O132">
            <v>4.6870324234481414E-4</v>
          </cell>
          <cell r="P132">
            <v>5.3191489361702126E-3</v>
          </cell>
          <cell r="R132">
            <v>4.6062201288356308E-4</v>
          </cell>
          <cell r="S132">
            <v>5.2910052910052907E-3</v>
          </cell>
          <cell r="U132">
            <v>6.7109516036166267E-4</v>
          </cell>
          <cell r="V132">
            <v>5.2910052910052907E-3</v>
          </cell>
          <cell r="W132">
            <v>1599</v>
          </cell>
          <cell r="X132">
            <v>6.6316187619651162E-4</v>
          </cell>
          <cell r="Y132">
            <v>5.2910052910052907E-3</v>
          </cell>
          <cell r="Z132">
            <v>1613</v>
          </cell>
          <cell r="AA132">
            <v>6.564603964727768E-4</v>
          </cell>
          <cell r="AB132">
            <v>5.2910052910052907E-3</v>
          </cell>
          <cell r="AC132">
            <v>1633</v>
          </cell>
          <cell r="AD132">
            <v>6.460607700664576E-4</v>
          </cell>
          <cell r="AF132">
            <v>5.2910052910052907E-3</v>
          </cell>
          <cell r="AG132">
            <v>1659</v>
          </cell>
          <cell r="AH132">
            <v>6.3460684403781318E-4</v>
          </cell>
          <cell r="AJ132">
            <v>5.2910052910052907E-3</v>
          </cell>
          <cell r="AK132">
            <v>1683</v>
          </cell>
          <cell r="AL132">
            <v>6.2433411780068201E-4</v>
          </cell>
          <cell r="AN132">
            <v>5.2910052910052907E-3</v>
          </cell>
          <cell r="AP132">
            <v>7.0155464078215635E-4</v>
          </cell>
          <cell r="AR132">
            <v>5.2910052910052907E-3</v>
          </cell>
          <cell r="AT132">
            <v>6.9568863645027255E-4</v>
          </cell>
          <cell r="AV132">
            <v>5.2910052910052907E-3</v>
          </cell>
          <cell r="AX132">
            <v>6.9027331685741567E-4</v>
          </cell>
        </row>
        <row r="133">
          <cell r="A133">
            <v>598</v>
          </cell>
          <cell r="C133" t="str">
            <v>developing</v>
          </cell>
          <cell r="D133">
            <v>5.4945054945054949E-3</v>
          </cell>
          <cell r="F133">
            <v>9.5928148325792866E-4</v>
          </cell>
          <cell r="G133">
            <v>5.434782608695652E-3</v>
          </cell>
          <cell r="I133">
            <v>9.5387483852394045E-4</v>
          </cell>
          <cell r="J133">
            <v>5.3475935828877002E-3</v>
          </cell>
          <cell r="L133">
            <v>9.523363079451E-4</v>
          </cell>
          <cell r="M133">
            <v>5.3191489361702126E-3</v>
          </cell>
          <cell r="O133">
            <v>8.7836790320196419E-4</v>
          </cell>
          <cell r="P133">
            <v>5.3191489361702126E-3</v>
          </cell>
          <cell r="R133">
            <v>8.5414213479254692E-4</v>
          </cell>
          <cell r="S133">
            <v>5.2910052910052907E-3</v>
          </cell>
          <cell r="U133">
            <v>9.1682444887792799E-4</v>
          </cell>
          <cell r="V133">
            <v>5.2910052910052907E-3</v>
          </cell>
          <cell r="W133">
            <v>2572</v>
          </cell>
          <cell r="X133">
            <v>1.066699403112838E-3</v>
          </cell>
          <cell r="Y133">
            <v>5.2910052910052907E-3</v>
          </cell>
          <cell r="Z133">
            <v>2586</v>
          </cell>
          <cell r="AA133">
            <v>1.0524529356965907E-3</v>
          </cell>
          <cell r="AB133">
            <v>5.2910052910052907E-3</v>
          </cell>
          <cell r="AC133">
            <v>2606</v>
          </cell>
          <cell r="AD133">
            <v>1.0310069606816832E-3</v>
          </cell>
          <cell r="AF133">
            <v>5.2910052910052907E-3</v>
          </cell>
          <cell r="AG133">
            <v>2632</v>
          </cell>
          <cell r="AH133">
            <v>1.0068024192329864E-3</v>
          </cell>
          <cell r="AJ133">
            <v>5.2910052910052907E-3</v>
          </cell>
          <cell r="AK133">
            <v>2656</v>
          </cell>
          <cell r="AL133">
            <v>9.8528307598253796E-4</v>
          </cell>
          <cell r="AN133">
            <v>5.2910052910052907E-3</v>
          </cell>
          <cell r="AP133">
            <v>1.0593224136490915E-3</v>
          </cell>
          <cell r="AR133">
            <v>5.2910052910052907E-3</v>
          </cell>
          <cell r="AT133">
            <v>1.096300814213367E-3</v>
          </cell>
          <cell r="AV133">
            <v>5.2910052910052907E-3</v>
          </cell>
          <cell r="AX133">
            <v>1.0859602939448736E-3</v>
          </cell>
        </row>
        <row r="134">
          <cell r="A134">
            <v>600</v>
          </cell>
          <cell r="C134" t="str">
            <v>developing</v>
          </cell>
          <cell r="D134">
            <v>5.4945054945054949E-3</v>
          </cell>
          <cell r="F134">
            <v>9.1889722392388378E-4</v>
          </cell>
          <cell r="G134">
            <v>5.434782608695652E-3</v>
          </cell>
          <cell r="I134">
            <v>9.1371819052908545E-4</v>
          </cell>
          <cell r="J134">
            <v>5.3475935828877002E-3</v>
          </cell>
          <cell r="L134">
            <v>9.1224442969611592E-4</v>
          </cell>
          <cell r="M134">
            <v>5.3191489361702126E-3</v>
          </cell>
          <cell r="O134">
            <v>8.4907395055541335E-4</v>
          </cell>
          <cell r="P134">
            <v>5.3191489361702126E-3</v>
          </cell>
          <cell r="R134">
            <v>8.2600263212578785E-4</v>
          </cell>
          <cell r="S134">
            <v>5.2910052910052907E-3</v>
          </cell>
          <cell r="U134">
            <v>8.8420176747145828E-4</v>
          </cell>
          <cell r="V134">
            <v>5.2910052910052907E-3</v>
          </cell>
          <cell r="W134">
            <v>2474</v>
          </cell>
          <cell r="X134">
            <v>1.0260553356536395E-3</v>
          </cell>
          <cell r="Y134">
            <v>5.2910052910052907E-3</v>
          </cell>
          <cell r="Z134">
            <v>2488</v>
          </cell>
          <cell r="AA134">
            <v>1.0125687950553433E-3</v>
          </cell>
          <cell r="AB134">
            <v>5.2910052910052907E-3</v>
          </cell>
          <cell r="AC134">
            <v>2508</v>
          </cell>
          <cell r="AD134">
            <v>9.9223540191468204E-4</v>
          </cell>
          <cell r="AF134">
            <v>5.2910052910052907E-3</v>
          </cell>
          <cell r="AG134">
            <v>2534</v>
          </cell>
          <cell r="AH134">
            <v>9.6931509511260919E-4</v>
          </cell>
          <cell r="AJ134">
            <v>5.2910052910052907E-3</v>
          </cell>
          <cell r="AK134">
            <v>2558</v>
          </cell>
          <cell r="AL134">
            <v>9.4892850465486903E-4</v>
          </cell>
          <cell r="AN134">
            <v>5.2910052910052907E-3</v>
          </cell>
          <cell r="AP134">
            <v>9.266830589789853E-4</v>
          </cell>
          <cell r="AR134">
            <v>5.2910052910052907E-3</v>
          </cell>
          <cell r="AT134">
            <v>1.013001718220336E-3</v>
          </cell>
          <cell r="AV134">
            <v>5.2910052910052907E-3</v>
          </cell>
          <cell r="AX134">
            <v>1.0036852925416665E-3</v>
          </cell>
        </row>
        <row r="135">
          <cell r="A135">
            <v>604</v>
          </cell>
          <cell r="C135" t="str">
            <v>developing</v>
          </cell>
          <cell r="D135">
            <v>5.4945054945054949E-3</v>
          </cell>
          <cell r="F135">
            <v>3.4674546360508418E-3</v>
          </cell>
          <cell r="G135">
            <v>5.434782608695652E-3</v>
          </cell>
          <cell r="I135">
            <v>3.4479115762967045E-3</v>
          </cell>
          <cell r="J135">
            <v>5.3475935828877002E-3</v>
          </cell>
          <cell r="L135">
            <v>3.4423503462704683E-3</v>
          </cell>
          <cell r="M135">
            <v>5.3191489361702126E-3</v>
          </cell>
          <cell r="O135">
            <v>3.6144230803898171E-3</v>
          </cell>
          <cell r="P135">
            <v>5.3191489361702126E-3</v>
          </cell>
          <cell r="R135">
            <v>3.6235021126272771E-3</v>
          </cell>
          <cell r="S135">
            <v>5.2910052910052907E-3</v>
          </cell>
          <cell r="U135">
            <v>3.5520592326213256E-3</v>
          </cell>
          <cell r="V135">
            <v>5.2910052910052907E-3</v>
          </cell>
          <cell r="W135">
            <v>8399</v>
          </cell>
          <cell r="X135">
            <v>3.4833624754061917E-3</v>
          </cell>
          <cell r="Y135">
            <v>5.2910052910052907E-3</v>
          </cell>
          <cell r="Z135">
            <v>8413</v>
          </cell>
          <cell r="AA135">
            <v>3.4239313797430077E-3</v>
          </cell>
          <cell r="AB135">
            <v>5.2910052910052907E-3</v>
          </cell>
          <cell r="AC135">
            <v>9133</v>
          </cell>
          <cell r="AD135">
            <v>3.613271900194095E-3</v>
          </cell>
          <cell r="AF135">
            <v>5.2910052910052907E-3</v>
          </cell>
          <cell r="AG135">
            <v>9459</v>
          </cell>
          <cell r="AH135">
            <v>3.6182918250474232E-3</v>
          </cell>
          <cell r="AJ135">
            <v>5.2910052910052907E-3</v>
          </cell>
          <cell r="AK135">
            <v>9783</v>
          </cell>
          <cell r="AL135">
            <v>3.6291507275365846E-3</v>
          </cell>
          <cell r="AN135">
            <v>5.2910052910052907E-3</v>
          </cell>
          <cell r="AP135">
            <v>3.5529422814470882E-3</v>
          </cell>
          <cell r="AR135">
            <v>5.2910052910052907E-3</v>
          </cell>
          <cell r="AT135">
            <v>3.5031505412323467E-3</v>
          </cell>
          <cell r="AV135">
            <v>5.2910052910052907E-3</v>
          </cell>
          <cell r="AX135">
            <v>3.4632197624553372E-3</v>
          </cell>
        </row>
        <row r="136">
          <cell r="A136">
            <v>608</v>
          </cell>
          <cell r="C136" t="str">
            <v>developing</v>
          </cell>
          <cell r="D136">
            <v>5.4945054945054949E-3</v>
          </cell>
          <cell r="F136">
            <v>4.4074759340879182E-3</v>
          </cell>
          <cell r="G136">
            <v>5.434782608695652E-3</v>
          </cell>
          <cell r="I136">
            <v>4.3826347827000218E-3</v>
          </cell>
          <cell r="J136">
            <v>5.3475935828877002E-3</v>
          </cell>
          <cell r="L136">
            <v>4.3755659122814376E-3</v>
          </cell>
          <cell r="M136">
            <v>5.3191489361702126E-3</v>
          </cell>
          <cell r="O136">
            <v>4.5694059366673759E-3</v>
          </cell>
          <cell r="P136">
            <v>5.3191489361702126E-3</v>
          </cell>
          <cell r="R136">
            <v>4.5811110341483687E-3</v>
          </cell>
          <cell r="S136">
            <v>5.2910052910052907E-3</v>
          </cell>
          <cell r="U136">
            <v>4.4892198984799103E-3</v>
          </cell>
          <cell r="V136">
            <v>5.2910052910052907E-3</v>
          </cell>
          <cell r="W136">
            <v>10611</v>
          </cell>
          <cell r="X136">
            <v>4.4007571409138109E-3</v>
          </cell>
          <cell r="Y136">
            <v>5.2910052910052907E-3</v>
          </cell>
          <cell r="Z136">
            <v>10625</v>
          </cell>
          <cell r="AA136">
            <v>4.3241734113597359E-3</v>
          </cell>
          <cell r="AB136">
            <v>5.2910052910052907E-3</v>
          </cell>
          <cell r="AC136">
            <v>10645</v>
          </cell>
          <cell r="AD136">
            <v>4.2114616640278272E-3</v>
          </cell>
          <cell r="AF136">
            <v>5.2910052910052907E-3</v>
          </cell>
          <cell r="AG136">
            <v>10671</v>
          </cell>
          <cell r="AH136">
            <v>4.0819105682504547E-3</v>
          </cell>
          <cell r="AJ136">
            <v>5.2910052910052907E-3</v>
          </cell>
          <cell r="AK136">
            <v>11487</v>
          </cell>
          <cell r="AL136">
            <v>4.2612751106217671E-3</v>
          </cell>
          <cell r="AN136">
            <v>5.2910052910052907E-3</v>
          </cell>
          <cell r="AP136">
            <v>4.5549071363199176E-3</v>
          </cell>
          <cell r="AR136">
            <v>5.2910052910052907E-3</v>
          </cell>
          <cell r="AT136">
            <v>4.4896800891159145E-3</v>
          </cell>
          <cell r="AV136">
            <v>5.2910052910052907E-3</v>
          </cell>
          <cell r="AX136">
            <v>4.4376207324636589E-3</v>
          </cell>
        </row>
        <row r="137">
          <cell r="A137">
            <v>616</v>
          </cell>
          <cell r="C137" t="str">
            <v>developed</v>
          </cell>
          <cell r="D137">
            <v>5.4945054945054949E-3</v>
          </cell>
          <cell r="F137">
            <v>6.9324240869118965E-3</v>
          </cell>
          <cell r="G137">
            <v>5.434782608695652E-3</v>
          </cell>
          <cell r="I137">
            <v>6.893351974255264E-3</v>
          </cell>
          <cell r="J137">
            <v>5.3475935828877002E-3</v>
          </cell>
          <cell r="L137">
            <v>6.882233500033307E-3</v>
          </cell>
          <cell r="M137">
            <v>5.3191489361702126E-3</v>
          </cell>
          <cell r="O137">
            <v>6.3869830293372173E-3</v>
          </cell>
          <cell r="P137">
            <v>5.3191489361702126E-3</v>
          </cell>
          <cell r="R137">
            <v>7.7093578998406872E-3</v>
          </cell>
          <cell r="S137">
            <v>5.2910052910052907E-3</v>
          </cell>
          <cell r="U137">
            <v>7.5506678964428987E-3</v>
          </cell>
          <cell r="V137">
            <v>5.2910052910052907E-3</v>
          </cell>
          <cell r="W137">
            <v>17837</v>
          </cell>
          <cell r="X137">
            <v>7.3976350129563336E-3</v>
          </cell>
          <cell r="Y137">
            <v>5.2910052910052907E-3</v>
          </cell>
          <cell r="Z137">
            <v>17851</v>
          </cell>
          <cell r="AA137">
            <v>7.265018312111308E-3</v>
          </cell>
          <cell r="AB137">
            <v>5.2910052910052907E-3</v>
          </cell>
          <cell r="AC137">
            <v>18707</v>
          </cell>
          <cell r="AD137">
            <v>7.4010158148396952E-3</v>
          </cell>
          <cell r="AF137">
            <v>5.2910052910052907E-3</v>
          </cell>
          <cell r="AG137">
            <v>19569</v>
          </cell>
          <cell r="AH137">
            <v>7.4856065888944954E-3</v>
          </cell>
          <cell r="AJ137">
            <v>5.2910052910052907E-3</v>
          </cell>
          <cell r="AK137">
            <v>20429</v>
          </cell>
          <cell r="AL137">
            <v>7.5784442617647845E-3</v>
          </cell>
          <cell r="AN137">
            <v>5.2910052910052907E-3</v>
          </cell>
          <cell r="AP137">
            <v>7.6332156188934361E-3</v>
          </cell>
          <cell r="AR137">
            <v>5.2910052910052907E-3</v>
          </cell>
          <cell r="AT137">
            <v>7.5205671115403131E-3</v>
          </cell>
          <cell r="AV137">
            <v>5.2910052910052907E-3</v>
          </cell>
          <cell r="AX137">
            <v>7.4312454657235721E-3</v>
          </cell>
        </row>
        <row r="138">
          <cell r="A138">
            <v>620</v>
          </cell>
          <cell r="C138" t="str">
            <v>developed</v>
          </cell>
          <cell r="D138">
            <v>5.4945054945054949E-3</v>
          </cell>
          <cell r="F138">
            <v>3.547601858421485E-3</v>
          </cell>
          <cell r="G138">
            <v>5.434782608695652E-3</v>
          </cell>
          <cell r="I138">
            <v>3.5276070777018782E-3</v>
          </cell>
          <cell r="J138">
            <v>5.3475935828877002E-3</v>
          </cell>
          <cell r="L138">
            <v>3.5219173046415293E-3</v>
          </cell>
          <cell r="M138">
            <v>5.3191489361702126E-3</v>
          </cell>
          <cell r="O138">
            <v>2.7558849297485946E-3</v>
          </cell>
          <cell r="P138">
            <v>5.3191489361702126E-3</v>
          </cell>
          <cell r="R138">
            <v>2.6576677980189789E-3</v>
          </cell>
          <cell r="S138">
            <v>5.2910052910052907E-3</v>
          </cell>
          <cell r="U138">
            <v>2.8047032585822012E-3</v>
          </cell>
          <cell r="V138">
            <v>5.2910052910052907E-3</v>
          </cell>
          <cell r="W138">
            <v>8219</v>
          </cell>
          <cell r="X138">
            <v>3.4087101066035829E-3</v>
          </cell>
          <cell r="Y138">
            <v>5.2910052910052907E-3</v>
          </cell>
          <cell r="Z138">
            <v>8233</v>
          </cell>
          <cell r="AA138">
            <v>3.3506747948917367E-3</v>
          </cell>
          <cell r="AB138">
            <v>5.2910052910052907E-3</v>
          </cell>
          <cell r="AC138">
            <v>8253</v>
          </cell>
          <cell r="AD138">
            <v>3.2651191275924521E-3</v>
          </cell>
          <cell r="AF138">
            <v>5.2910052910052907E-3</v>
          </cell>
          <cell r="AG138">
            <v>8279</v>
          </cell>
          <cell r="AH138">
            <v>3.1669138407408415E-3</v>
          </cell>
          <cell r="AJ138">
            <v>5.2910052910052907E-3</v>
          </cell>
          <cell r="AK138">
            <v>8303</v>
          </cell>
          <cell r="AL138">
            <v>3.0801225074860738E-3</v>
          </cell>
          <cell r="AN138">
            <v>5.2910052910052907E-3</v>
          </cell>
          <cell r="AP138">
            <v>2.9861779037891477E-3</v>
          </cell>
          <cell r="AR138">
            <v>5.2910052910052907E-3</v>
          </cell>
          <cell r="AT138">
            <v>2.9451171905332694E-3</v>
          </cell>
          <cell r="AV138">
            <v>5.2910052910052907E-3</v>
          </cell>
          <cell r="AX138">
            <v>3.4091832149235695E-3</v>
          </cell>
        </row>
        <row r="139">
          <cell r="A139">
            <v>634</v>
          </cell>
          <cell r="C139" t="str">
            <v>developing</v>
          </cell>
          <cell r="D139">
            <v>5.4945054945054949E-3</v>
          </cell>
          <cell r="F139">
            <v>8.3626481636345337E-4</v>
          </cell>
          <cell r="G139">
            <v>5.434782608695652E-3</v>
          </cell>
          <cell r="I139">
            <v>8.315515107857668E-4</v>
          </cell>
          <cell r="J139">
            <v>5.3475935828877002E-3</v>
          </cell>
          <cell r="L139">
            <v>8.3021027881742526E-4</v>
          </cell>
          <cell r="M139">
            <v>5.3191489361702126E-3</v>
          </cell>
          <cell r="O139">
            <v>9.2118214168538477E-4</v>
          </cell>
          <cell r="P139">
            <v>5.3191489361702126E-3</v>
          </cell>
          <cell r="R139">
            <v>8.9526910022857931E-4</v>
          </cell>
          <cell r="S139">
            <v>5.2910052910052907E-3</v>
          </cell>
          <cell r="U139">
            <v>8.8208341153597325E-4</v>
          </cell>
          <cell r="V139">
            <v>5.2910052910052907E-3</v>
          </cell>
          <cell r="W139">
            <v>2097</v>
          </cell>
          <cell r="X139">
            <v>8.6970009655039696E-4</v>
          </cell>
          <cell r="Y139">
            <v>5.2910052910052907E-3</v>
          </cell>
          <cell r="Z139">
            <v>2111</v>
          </cell>
          <cell r="AA139">
            <v>8.5913694789462611E-4</v>
          </cell>
          <cell r="AB139">
            <v>5.2910052910052907E-3</v>
          </cell>
          <cell r="AC139">
            <v>2131</v>
          </cell>
          <cell r="AD139">
            <v>8.4308358910693273E-4</v>
          </cell>
          <cell r="AF139">
            <v>5.2910052910052907E-3</v>
          </cell>
          <cell r="AG139">
            <v>2157</v>
          </cell>
          <cell r="AH139">
            <v>8.2510365436381139E-4</v>
          </cell>
          <cell r="AJ139">
            <v>5.2910052910052907E-3</v>
          </cell>
          <cell r="AK139">
            <v>2181</v>
          </cell>
          <cell r="AL139">
            <v>8.0907469454740788E-4</v>
          </cell>
          <cell r="AN139">
            <v>5.2910052910052907E-3</v>
          </cell>
          <cell r="AP139">
            <v>7.9153431111241761E-4</v>
          </cell>
          <cell r="AR139">
            <v>5.2910052910052907E-3</v>
          </cell>
          <cell r="AT139">
            <v>7.8428216651065734E-4</v>
          </cell>
          <cell r="AV139">
            <v>5.2910052910052907E-3</v>
          </cell>
          <cell r="AX139">
            <v>7.7777766157014871E-4</v>
          </cell>
        </row>
        <row r="140">
          <cell r="A140">
            <v>410</v>
          </cell>
          <cell r="C140" t="str">
            <v>developing</v>
          </cell>
          <cell r="D140">
            <v>5.4945054945054949E-3</v>
          </cell>
          <cell r="F140">
            <v>9.9823676110784593E-3</v>
          </cell>
          <cell r="G140">
            <v>5.434782608695652E-3</v>
          </cell>
          <cell r="I140">
            <v>9.9261055897436213E-3</v>
          </cell>
          <cell r="J140">
            <v>5.3475935828877002E-3</v>
          </cell>
          <cell r="L140">
            <v>9.9100955050219711E-3</v>
          </cell>
          <cell r="M140">
            <v>5.3191489361702126E-3</v>
          </cell>
          <cell r="O140">
            <v>1.6492946016202711E-2</v>
          </cell>
          <cell r="P140">
            <v>5.3191489361702126E-3</v>
          </cell>
          <cell r="R140">
            <v>1.6538668005818383E-2</v>
          </cell>
          <cell r="S140">
            <v>5.2910052910052907E-3</v>
          </cell>
          <cell r="U140">
            <v>1.6191441757286405E-2</v>
          </cell>
          <cell r="V140">
            <v>5.2910052910052907E-3</v>
          </cell>
          <cell r="W140">
            <v>38232</v>
          </cell>
          <cell r="X140">
            <v>1.5856163133674189E-2</v>
          </cell>
          <cell r="Y140">
            <v>5.2910052910052907E-3</v>
          </cell>
          <cell r="Z140">
            <v>38246</v>
          </cell>
          <cell r="AA140">
            <v>1.5565396356787243E-2</v>
          </cell>
          <cell r="AB140">
            <v>5.2910052910052907E-3</v>
          </cell>
          <cell r="AC140">
            <v>39817</v>
          </cell>
          <cell r="AD140">
            <v>1.5752726075772286E-2</v>
          </cell>
          <cell r="AF140">
            <v>5.2910052910052907E-3</v>
          </cell>
          <cell r="AG140">
            <v>41395</v>
          </cell>
          <cell r="AH140">
            <v>1.5834569203704206E-2</v>
          </cell>
          <cell r="AJ140">
            <v>5.2910052910052907E-3</v>
          </cell>
          <cell r="AK140">
            <v>42972</v>
          </cell>
          <cell r="AL140">
            <v>1.5941108562169286E-2</v>
          </cell>
          <cell r="AN140">
            <v>5.2910052910052907E-3</v>
          </cell>
          <cell r="AP140">
            <v>1.5970853756507843E-2</v>
          </cell>
          <cell r="AR140">
            <v>5.2910052910052907E-3</v>
          </cell>
          <cell r="AT140">
            <v>1.6277914021214444E-2</v>
          </cell>
          <cell r="AV140">
            <v>5.2910052910052907E-3</v>
          </cell>
          <cell r="AX140">
            <v>1.6080927922566674E-2</v>
          </cell>
        </row>
        <row r="141">
          <cell r="A141">
            <v>498</v>
          </cell>
          <cell r="C141" t="str">
            <v>developed</v>
          </cell>
          <cell r="D141">
            <v>5.4945054945054949E-3</v>
          </cell>
          <cell r="F141">
            <v>1.0052574092689953E-3</v>
          </cell>
          <cell r="G141">
            <v>5.434782608695652E-3</v>
          </cell>
          <cell r="I141">
            <v>9.9959163777962163E-4</v>
          </cell>
          <cell r="J141">
            <v>5.3475935828877002E-3</v>
          </cell>
          <cell r="L141">
            <v>9.9797936933625122E-4</v>
          </cell>
          <cell r="M141">
            <v>5.3191489361702126E-3</v>
          </cell>
          <cell r="O141">
            <v>9.1171794159957602E-4</v>
          </cell>
          <cell r="P141">
            <v>5.3191489361702126E-3</v>
          </cell>
          <cell r="R141">
            <v>9.718951305672924E-4</v>
          </cell>
          <cell r="S141">
            <v>5.2910052910052907E-3</v>
          </cell>
          <cell r="U141">
            <v>9.5707321165214396E-4</v>
          </cell>
          <cell r="V141">
            <v>5.2910052910052907E-3</v>
          </cell>
          <cell r="W141">
            <v>2692</v>
          </cell>
          <cell r="X141">
            <v>1.1164676489812441E-3</v>
          </cell>
          <cell r="Y141">
            <v>5.2910052910052907E-3</v>
          </cell>
          <cell r="Z141">
            <v>2706</v>
          </cell>
          <cell r="AA141">
            <v>1.1012906589307713E-3</v>
          </cell>
          <cell r="AB141">
            <v>5.2910052910052907E-3</v>
          </cell>
          <cell r="AC141">
            <v>2726</v>
          </cell>
          <cell r="AD141">
            <v>1.0784823387637254E-3</v>
          </cell>
          <cell r="AF141">
            <v>5.2910052910052907E-3</v>
          </cell>
          <cell r="AG141">
            <v>2752</v>
          </cell>
          <cell r="AH141">
            <v>1.0527052650946727E-3</v>
          </cell>
          <cell r="AJ141">
            <v>5.2910052910052907E-3</v>
          </cell>
          <cell r="AK141">
            <v>2776</v>
          </cell>
          <cell r="AL141">
            <v>1.0297988776082549E-3</v>
          </cell>
          <cell r="AN141">
            <v>5.2910052910052907E-3</v>
          </cell>
          <cell r="AP141">
            <v>1.0048327328116425E-3</v>
          </cell>
          <cell r="AR141">
            <v>5.2910052910052907E-3</v>
          </cell>
          <cell r="AT141">
            <v>1.0454742471667719E-3</v>
          </cell>
          <cell r="AV141">
            <v>5.2910052910052907E-3</v>
          </cell>
          <cell r="AX141">
            <v>1.1368592354909254E-3</v>
          </cell>
        </row>
        <row r="142">
          <cell r="A142">
            <v>642</v>
          </cell>
          <cell r="C142" t="str">
            <v>developed</v>
          </cell>
          <cell r="D142">
            <v>5.4945054945054949E-3</v>
          </cell>
          <cell r="F142">
            <v>2.6473435234210065E-3</v>
          </cell>
          <cell r="G142">
            <v>5.434782608695652E-3</v>
          </cell>
          <cell r="I142">
            <v>2.6324227247088799E-3</v>
          </cell>
          <cell r="J142">
            <v>5.3475935828877002E-3</v>
          </cell>
          <cell r="L142">
            <v>2.6281768187526367E-3</v>
          </cell>
          <cell r="M142">
            <v>5.3191489361702126E-3</v>
          </cell>
          <cell r="O142">
            <v>2.7369565295769773E-3</v>
          </cell>
          <cell r="P142">
            <v>5.3191489361702126E-3</v>
          </cell>
          <cell r="R142">
            <v>3.2663468864722587E-3</v>
          </cell>
          <cell r="S142">
            <v>5.2910052910052907E-3</v>
          </cell>
          <cell r="U142">
            <v>3.2025305032662931E-3</v>
          </cell>
          <cell r="V142">
            <v>5.2910052910052907E-3</v>
          </cell>
          <cell r="W142">
            <v>7574</v>
          </cell>
          <cell r="X142">
            <v>3.1412057850608997E-3</v>
          </cell>
          <cell r="Y142">
            <v>5.2910052910052907E-3</v>
          </cell>
          <cell r="Z142">
            <v>7588</v>
          </cell>
          <cell r="AA142">
            <v>3.0881720325080164E-3</v>
          </cell>
          <cell r="AB142">
            <v>5.2910052910052907E-3</v>
          </cell>
          <cell r="AC142">
            <v>7608</v>
          </cell>
          <cell r="AD142">
            <v>3.0099389704014755E-3</v>
          </cell>
          <cell r="AF142">
            <v>5.2910052910052907E-3</v>
          </cell>
          <cell r="AG142">
            <v>7969</v>
          </cell>
          <cell r="AH142">
            <v>3.0483314889314852E-3</v>
          </cell>
          <cell r="AJ142">
            <v>5.2910052910052907E-3</v>
          </cell>
          <cell r="AK142">
            <v>8330</v>
          </cell>
          <cell r="AL142">
            <v>3.0901385628518603E-3</v>
          </cell>
          <cell r="AN142">
            <v>5.2910052910052907E-3</v>
          </cell>
          <cell r="AP142">
            <v>3.1159493805204409E-3</v>
          </cell>
          <cell r="AR142">
            <v>5.2910052910052907E-3</v>
          </cell>
          <cell r="AT142">
            <v>3.1918378180719508E-3</v>
          </cell>
          <cell r="AV142">
            <v>5.2910052910052907E-3</v>
          </cell>
          <cell r="AX142">
            <v>3.1557343758552153E-3</v>
          </cell>
        </row>
        <row r="143">
          <cell r="A143">
            <v>643</v>
          </cell>
          <cell r="C143" t="str">
            <v>developed</v>
          </cell>
          <cell r="D143">
            <v>5.4945054945054949E-3</v>
          </cell>
          <cell r="F143">
            <v>2.7986291718493133E-2</v>
          </cell>
          <cell r="G143">
            <v>5.434782608695652E-3</v>
          </cell>
          <cell r="I143">
            <v>2.7828557060434519E-2</v>
          </cell>
          <cell r="J143">
            <v>5.3475935828877002E-3</v>
          </cell>
          <cell r="L143">
            <v>2.7783671626546005E-2</v>
          </cell>
          <cell r="M143">
            <v>5.3191489361702126E-3</v>
          </cell>
          <cell r="O143">
            <v>2.8306070428070276E-2</v>
          </cell>
          <cell r="P143">
            <v>5.3191489361702126E-3</v>
          </cell>
          <cell r="R143">
            <v>2.9084989956362124E-2</v>
          </cell>
          <cell r="S143">
            <v>5.2910052910052907E-3</v>
          </cell>
          <cell r="U143">
            <v>2.8469856430544827E-2</v>
          </cell>
          <cell r="V143">
            <v>5.2910052910052907E-3</v>
          </cell>
          <cell r="W143">
            <v>67213</v>
          </cell>
          <cell r="X143">
            <v>2.7875609246276505E-2</v>
          </cell>
          <cell r="Y143">
            <v>5.2910052910052907E-3</v>
          </cell>
          <cell r="Z143">
            <v>67227</v>
          </cell>
          <cell r="AA143">
            <v>2.7360113498868795E-2</v>
          </cell>
          <cell r="AB143">
            <v>5.2910052910052907E-3</v>
          </cell>
          <cell r="AC143">
            <v>67247</v>
          </cell>
          <cell r="AD143">
            <v>2.6604806249025767E-2</v>
          </cell>
          <cell r="AF143">
            <v>5.2910052910052907E-3</v>
          </cell>
          <cell r="AG143">
            <v>67273</v>
          </cell>
          <cell r="AH143">
            <v>2.5733517913776861E-2</v>
          </cell>
          <cell r="AJ143">
            <v>5.2910052910052907E-3</v>
          </cell>
          <cell r="AK143">
            <v>72602</v>
          </cell>
          <cell r="AL143">
            <v>2.6932801913585925E-2</v>
          </cell>
          <cell r="AN143">
            <v>5.2910052910052907E-3</v>
          </cell>
          <cell r="AP143">
            <v>2.8657270303589975E-2</v>
          </cell>
          <cell r="AR143">
            <v>5.2910052910052907E-3</v>
          </cell>
          <cell r="AT143">
            <v>2.8220745428079702E-2</v>
          </cell>
          <cell r="AV143">
            <v>5.2910052910052907E-3</v>
          </cell>
          <cell r="AX143">
            <v>2.7876931937307843E-2</v>
          </cell>
        </row>
        <row r="144">
          <cell r="A144">
            <v>646</v>
          </cell>
          <cell r="C144" t="str">
            <v>developing</v>
          </cell>
          <cell r="D144">
            <v>5.4945054945054949E-3</v>
          </cell>
          <cell r="F144">
            <v>8.0520000149111111E-4</v>
          </cell>
          <cell r="G144">
            <v>5.434782608695652E-3</v>
          </cell>
          <cell r="I144">
            <v>8.0066178155895518E-4</v>
          </cell>
          <cell r="J144">
            <v>5.3475935828877002E-3</v>
          </cell>
          <cell r="L144">
            <v>7.9937037247205286E-4</v>
          </cell>
          <cell r="M144">
            <v>5.3191489361702126E-3</v>
          </cell>
          <cell r="O144">
            <v>7.6660020695050858E-4</v>
          </cell>
          <cell r="P144">
            <v>5.3191489361702126E-3</v>
          </cell>
          <cell r="R144">
            <v>7.4677910923322017E-4</v>
          </cell>
          <cell r="S144">
            <v>5.2910052910052907E-3</v>
          </cell>
          <cell r="U144">
            <v>7.9565448936818337E-4</v>
          </cell>
          <cell r="V144">
            <v>5.2910052910052907E-3</v>
          </cell>
          <cell r="W144">
            <v>2210</v>
          </cell>
          <cell r="X144">
            <v>9.1656519474314613E-4</v>
          </cell>
          <cell r="Y144">
            <v>5.2910052910052907E-3</v>
          </cell>
          <cell r="Z144">
            <v>2224</v>
          </cell>
          <cell r="AA144">
            <v>9.0512580394014612E-4</v>
          </cell>
          <cell r="AB144">
            <v>5.2910052910052907E-3</v>
          </cell>
          <cell r="AC144">
            <v>2244</v>
          </cell>
          <cell r="AD144">
            <v>8.8778957013418915E-4</v>
          </cell>
          <cell r="AF144">
            <v>5.2910052910052907E-3</v>
          </cell>
          <cell r="AG144">
            <v>2270</v>
          </cell>
          <cell r="AH144">
            <v>8.6832883421689936E-4</v>
          </cell>
          <cell r="AJ144">
            <v>5.2910052910052907E-3</v>
          </cell>
          <cell r="AK144">
            <v>2294</v>
          </cell>
          <cell r="AL144">
            <v>8.5099374107829137E-4</v>
          </cell>
          <cell r="AN144">
            <v>5.2910052910052907E-3</v>
          </cell>
          <cell r="AP144">
            <v>8.3204308699815269E-4</v>
          </cell>
          <cell r="AR144">
            <v>5.2910052910052907E-3</v>
          </cell>
          <cell r="AT144">
            <v>8.2416690315138829E-4</v>
          </cell>
          <cell r="AV144">
            <v>5.2910052910052907E-3</v>
          </cell>
          <cell r="AX144">
            <v>8.1717204783524359E-4</v>
          </cell>
        </row>
        <row r="145">
          <cell r="A145">
            <v>659</v>
          </cell>
          <cell r="C145" t="str">
            <v>developing</v>
          </cell>
          <cell r="D145">
            <v>5.4945054945054949E-3</v>
          </cell>
          <cell r="F145">
            <v>3.2618055615959361E-4</v>
          </cell>
          <cell r="G145">
            <v>5.434782608695652E-3</v>
          </cell>
          <cell r="I145">
            <v>3.2434215688152121E-4</v>
          </cell>
          <cell r="J145">
            <v>5.3475935828877002E-3</v>
          </cell>
          <cell r="L145">
            <v>3.238190166264103E-4</v>
          </cell>
          <cell r="M145">
            <v>5.3191489361702126E-3</v>
          </cell>
          <cell r="O145">
            <v>4.191288609429588E-4</v>
          </cell>
          <cell r="P145">
            <v>5.3191489361702126E-3</v>
          </cell>
          <cell r="R145">
            <v>4.1300131606289393E-4</v>
          </cell>
          <cell r="S145">
            <v>5.2910052910052907E-3</v>
          </cell>
          <cell r="U145">
            <v>4.1011370910990495E-4</v>
          </cell>
          <cell r="V145">
            <v>5.2910052910052907E-3</v>
          </cell>
          <cell r="W145">
            <v>983</v>
          </cell>
          <cell r="X145">
            <v>4.0768488073869346E-4</v>
          </cell>
          <cell r="Y145">
            <v>5.2910052910052907E-3</v>
          </cell>
          <cell r="Z145">
            <v>997</v>
          </cell>
          <cell r="AA145">
            <v>4.0576008387065003E-4</v>
          </cell>
          <cell r="AB145">
            <v>5.2910052910052907E-3</v>
          </cell>
          <cell r="AC145">
            <v>1017</v>
          </cell>
          <cell r="AD145">
            <v>4.0235382924530766E-4</v>
          </cell>
          <cell r="AF145">
            <v>5.2910052910052907E-3</v>
          </cell>
          <cell r="AG145">
            <v>1043</v>
          </cell>
          <cell r="AH145">
            <v>3.9897223528115685E-4</v>
          </cell>
          <cell r="AJ145">
            <v>5.2910052910052907E-3</v>
          </cell>
          <cell r="AK145">
            <v>1067</v>
          </cell>
          <cell r="AL145">
            <v>3.9581966945533432E-4</v>
          </cell>
          <cell r="AN145">
            <v>5.2910052910052907E-3</v>
          </cell>
          <cell r="AP145">
            <v>3.9218230813269241E-4</v>
          </cell>
          <cell r="AR145">
            <v>5.2910052910052907E-3</v>
          </cell>
          <cell r="AT145">
            <v>3.9108219644185796E-4</v>
          </cell>
          <cell r="AV145">
            <v>5.2910052910052907E-3</v>
          </cell>
          <cell r="AX145">
            <v>3.8941176511602695E-4</v>
          </cell>
        </row>
        <row r="146">
          <cell r="A146">
            <v>662</v>
          </cell>
          <cell r="C146" t="str">
            <v>developing</v>
          </cell>
          <cell r="D146">
            <v>5.4945054945054949E-3</v>
          </cell>
          <cell r="F146">
            <v>4.9827963055236967E-4</v>
          </cell>
          <cell r="G146">
            <v>5.434782608695652E-3</v>
          </cell>
          <cell r="I146">
            <v>4.9547125679805714E-4</v>
          </cell>
          <cell r="J146">
            <v>5.3475935828877002E-3</v>
          </cell>
          <cell r="L146">
            <v>4.9467209777977346E-4</v>
          </cell>
          <cell r="M146">
            <v>5.3191489361702126E-3</v>
          </cell>
          <cell r="O146">
            <v>5.4396616683672185E-4</v>
          </cell>
          <cell r="P146">
            <v>5.3191489361702126E-3</v>
          </cell>
          <cell r="R146">
            <v>5.3291888896585162E-4</v>
          </cell>
          <cell r="S146">
            <v>5.2910052910052907E-3</v>
          </cell>
          <cell r="U146">
            <v>5.2747062793577655E-4</v>
          </cell>
          <cell r="V146">
            <v>5.2910052910052907E-3</v>
          </cell>
          <cell r="W146">
            <v>1407</v>
          </cell>
          <cell r="X146">
            <v>5.8353268280706176E-4</v>
          </cell>
          <cell r="Y146">
            <v>5.2910052910052907E-3</v>
          </cell>
          <cell r="Z146">
            <v>1421</v>
          </cell>
          <cell r="AA146">
            <v>5.7832003929808801E-4</v>
          </cell>
          <cell r="AB146">
            <v>5.2910052910052907E-3</v>
          </cell>
          <cell r="AC146">
            <v>1441</v>
          </cell>
          <cell r="AD146">
            <v>5.7010016513519006E-4</v>
          </cell>
          <cell r="AF146">
            <v>5.2910052910052907E-3</v>
          </cell>
          <cell r="AG146">
            <v>1467</v>
          </cell>
          <cell r="AH146">
            <v>5.6116229065911519E-4</v>
          </cell>
          <cell r="AJ146">
            <v>5.2910052910052907E-3</v>
          </cell>
          <cell r="AK146">
            <v>1491</v>
          </cell>
          <cell r="AL146">
            <v>5.5310883519953471E-4</v>
          </cell>
          <cell r="AN146">
            <v>5.2910052910052907E-3</v>
          </cell>
          <cell r="AP146">
            <v>5.4417983888978706E-4</v>
          </cell>
          <cell r="AR146">
            <v>5.2910052910052907E-3</v>
          </cell>
          <cell r="AT146">
            <v>5.4073819941238843E-4</v>
          </cell>
          <cell r="AV146">
            <v>5.2910052910052907E-3</v>
          </cell>
          <cell r="AX146">
            <v>5.3722786933195835E-4</v>
          </cell>
        </row>
        <row r="147">
          <cell r="A147">
            <v>670</v>
          </cell>
          <cell r="C147" t="str">
            <v>developing</v>
          </cell>
          <cell r="D147">
            <v>5.4945054945054949E-3</v>
          </cell>
          <cell r="F147">
            <v>3.2804444505193415E-4</v>
          </cell>
          <cell r="G147">
            <v>5.434782608695652E-3</v>
          </cell>
          <cell r="I147">
            <v>3.2619554063512992E-4</v>
          </cell>
          <cell r="J147">
            <v>5.3475935828877002E-3</v>
          </cell>
          <cell r="L147">
            <v>3.2566941100713263E-4</v>
          </cell>
          <cell r="M147">
            <v>5.3191489361702126E-3</v>
          </cell>
          <cell r="O147">
            <v>4.204808895266458E-4</v>
          </cell>
          <cell r="P147">
            <v>5.3191489361702126E-3</v>
          </cell>
          <cell r="R147">
            <v>4.1430006233982128E-4</v>
          </cell>
          <cell r="S147">
            <v>5.2910052910052907E-3</v>
          </cell>
          <cell r="U147">
            <v>4.1138472267119599E-4</v>
          </cell>
          <cell r="V147">
            <v>5.2910052910052907E-3</v>
          </cell>
          <cell r="W147">
            <v>1060</v>
          </cell>
          <cell r="X147">
            <v>4.3961950517092075E-4</v>
          </cell>
          <cell r="Y147">
            <v>5.2910052910052907E-3</v>
          </cell>
          <cell r="Z147">
            <v>1074</v>
          </cell>
          <cell r="AA147">
            <v>4.3709762294591589E-4</v>
          </cell>
          <cell r="AB147">
            <v>5.2910052910052907E-3</v>
          </cell>
          <cell r="AC147">
            <v>1129</v>
          </cell>
          <cell r="AD147">
            <v>4.4666418212188039E-4</v>
          </cell>
          <cell r="AF147">
            <v>5.2910052910052907E-3</v>
          </cell>
          <cell r="AG147">
            <v>1155</v>
          </cell>
          <cell r="AH147">
            <v>4.4181489141873072E-4</v>
          </cell>
          <cell r="AJ147">
            <v>5.2910052910052907E-3</v>
          </cell>
          <cell r="AK147">
            <v>1179</v>
          </cell>
          <cell r="AL147">
            <v>4.3736775097267025E-4</v>
          </cell>
          <cell r="AN147">
            <v>5.2910052910052907E-3</v>
          </cell>
          <cell r="AP147">
            <v>4.3233259927607593E-4</v>
          </cell>
          <cell r="AR147">
            <v>5.2910052910052907E-3</v>
          </cell>
          <cell r="AT147">
            <v>4.3061397081143205E-4</v>
          </cell>
          <cell r="AV147">
            <v>5.2910052910052907E-3</v>
          </cell>
          <cell r="AX147">
            <v>4.2845752849382014E-4</v>
          </cell>
        </row>
        <row r="148">
          <cell r="A148">
            <v>882</v>
          </cell>
          <cell r="C148" t="str">
            <v>developing</v>
          </cell>
          <cell r="D148">
            <v>5.4945054945054949E-3</v>
          </cell>
          <cell r="F148">
            <v>4.8523240830598596E-4</v>
          </cell>
          <cell r="G148">
            <v>5.434782608695652E-3</v>
          </cell>
          <cell r="I148">
            <v>4.824975705227963E-4</v>
          </cell>
          <cell r="J148">
            <v>5.3475935828877002E-3</v>
          </cell>
          <cell r="L148">
            <v>4.8171933711471703E-4</v>
          </cell>
          <cell r="M148">
            <v>5.3191489361702126E-3</v>
          </cell>
          <cell r="O148">
            <v>6.0841286265913381E-4</v>
          </cell>
          <cell r="P148">
            <v>5.3191489361702126E-3</v>
          </cell>
          <cell r="R148">
            <v>6.3032485973540204E-4</v>
          </cell>
          <cell r="S148">
            <v>5.2910052910052907E-3</v>
          </cell>
          <cell r="U148">
            <v>6.2279664503260362E-4</v>
          </cell>
          <cell r="V148">
            <v>5.2910052910052907E-3</v>
          </cell>
          <cell r="W148">
            <v>1485</v>
          </cell>
          <cell r="X148">
            <v>6.1588204262152577E-4</v>
          </cell>
          <cell r="Y148">
            <v>5.2910052910052907E-3</v>
          </cell>
          <cell r="Z148">
            <v>1499</v>
          </cell>
          <cell r="AA148">
            <v>6.1006455940030527E-4</v>
          </cell>
          <cell r="AB148">
            <v>5.2910052910052907E-3</v>
          </cell>
          <cell r="AC148">
            <v>1528</v>
          </cell>
          <cell r="AD148">
            <v>6.0451981424467069E-4</v>
          </cell>
          <cell r="AF148">
            <v>5.2910052910052907E-3</v>
          </cell>
          <cell r="AG148">
            <v>1588</v>
          </cell>
          <cell r="AH148">
            <v>6.0744766023631549E-4</v>
          </cell>
          <cell r="AJ148">
            <v>5.2910052910052907E-3</v>
          </cell>
          <cell r="AK148">
            <v>1675</v>
          </cell>
          <cell r="AL148">
            <v>6.2136639769230079E-4</v>
          </cell>
          <cell r="AN148">
            <v>5.2910052910052907E-3</v>
          </cell>
          <cell r="AP148">
            <v>6.3308405499299346E-4</v>
          </cell>
          <cell r="AR148">
            <v>5.2910052910052907E-3</v>
          </cell>
          <cell r="AT148">
            <v>6.282728426593025E-4</v>
          </cell>
          <cell r="AV148">
            <v>5.2910052910052907E-3</v>
          </cell>
          <cell r="AX148">
            <v>6.2368634538278621E-4</v>
          </cell>
        </row>
        <row r="149">
          <cell r="A149">
            <v>674</v>
          </cell>
          <cell r="C149" t="str">
            <v>developed</v>
          </cell>
          <cell r="D149">
            <v>5.4945054945054949E-3</v>
          </cell>
          <cell r="F149">
            <v>5.2499537134258407E-4</v>
          </cell>
          <cell r="G149">
            <v>5.434782608695652E-3</v>
          </cell>
          <cell r="I149">
            <v>5.2203642393311509E-4</v>
          </cell>
          <cell r="J149">
            <v>5.3475935828877002E-3</v>
          </cell>
          <cell r="L149">
            <v>5.2119441723679372E-4</v>
          </cell>
          <cell r="M149">
            <v>5.3191489361702126E-3</v>
          </cell>
          <cell r="O149">
            <v>5.6334524320290165E-4</v>
          </cell>
          <cell r="P149">
            <v>5.3191489361702126E-3</v>
          </cell>
          <cell r="R149">
            <v>5.5153425226847684E-4</v>
          </cell>
          <cell r="S149">
            <v>5.2910052910052907E-3</v>
          </cell>
          <cell r="U149">
            <v>5.4568848898094797E-4</v>
          </cell>
          <cell r="V149">
            <v>5.2910052910052907E-3</v>
          </cell>
          <cell r="W149">
            <v>1303</v>
          </cell>
          <cell r="X149">
            <v>5.4040020305444318E-4</v>
          </cell>
          <cell r="Y149">
            <v>5.2910052910052907E-3</v>
          </cell>
          <cell r="Z149">
            <v>1317</v>
          </cell>
          <cell r="AA149">
            <v>5.3599401249513148E-4</v>
          </cell>
          <cell r="AB149">
            <v>5.2910052910052907E-3</v>
          </cell>
          <cell r="AC149">
            <v>1337</v>
          </cell>
          <cell r="AD149">
            <v>5.2895483746408689E-4</v>
          </cell>
          <cell r="AF149">
            <v>5.2910052910052907E-3</v>
          </cell>
          <cell r="AG149">
            <v>1363</v>
          </cell>
          <cell r="AH149">
            <v>5.213798242456537E-4</v>
          </cell>
          <cell r="AJ149">
            <v>5.2910052910052907E-3</v>
          </cell>
          <cell r="AK149">
            <v>1387</v>
          </cell>
          <cell r="AL149">
            <v>5.1452847379057989E-4</v>
          </cell>
          <cell r="AN149">
            <v>5.2910052910052907E-3</v>
          </cell>
          <cell r="AP149">
            <v>5.0689742568521665E-4</v>
          </cell>
          <cell r="AR149">
            <v>5.2910052910052907E-3</v>
          </cell>
          <cell r="AT149">
            <v>5.040301232120696E-4</v>
          </cell>
          <cell r="AV149">
            <v>5.2910052910052907E-3</v>
          </cell>
          <cell r="AX149">
            <v>5.0097108905257891E-4</v>
          </cell>
        </row>
        <row r="150">
          <cell r="A150">
            <v>678</v>
          </cell>
          <cell r="C150" t="str">
            <v>developing</v>
          </cell>
          <cell r="D150">
            <v>5.4945054945054949E-3</v>
          </cell>
          <cell r="F150">
            <v>4.6286574159789954E-4</v>
          </cell>
          <cell r="G150">
            <v>5.434782608695652E-3</v>
          </cell>
          <cell r="I150">
            <v>4.6025696547949201E-4</v>
          </cell>
          <cell r="J150">
            <v>5.3475935828877002E-3</v>
          </cell>
          <cell r="L150">
            <v>4.5951460454604891E-4</v>
          </cell>
          <cell r="M150">
            <v>5.3191489361702126E-3</v>
          </cell>
          <cell r="O150">
            <v>5.1827762374666948E-4</v>
          </cell>
          <cell r="P150">
            <v>5.3191489361702126E-3</v>
          </cell>
          <cell r="R150">
            <v>5.0824270970423224E-4</v>
          </cell>
          <cell r="S150">
            <v>5.2910052910052907E-3</v>
          </cell>
          <cell r="U150">
            <v>5.2916531268416454E-4</v>
          </cell>
          <cell r="V150">
            <v>5.2910052910052907E-3</v>
          </cell>
          <cell r="W150">
            <v>1413</v>
          </cell>
          <cell r="X150">
            <v>5.8602109510048211E-4</v>
          </cell>
          <cell r="Y150">
            <v>5.2910052910052907E-3</v>
          </cell>
          <cell r="Z150">
            <v>1427</v>
          </cell>
          <cell r="AA150">
            <v>5.8076192545979696E-4</v>
          </cell>
          <cell r="AB150">
            <v>5.2910052910052907E-3</v>
          </cell>
          <cell r="AC150">
            <v>1447</v>
          </cell>
          <cell r="AD150">
            <v>5.7247393403929219E-4</v>
          </cell>
          <cell r="AF150">
            <v>5.2910052910052907E-3</v>
          </cell>
          <cell r="AG150">
            <v>1473</v>
          </cell>
          <cell r="AH150">
            <v>5.6345743295219944E-4</v>
          </cell>
          <cell r="AJ150">
            <v>5.2910052910052907E-3</v>
          </cell>
          <cell r="AK150">
            <v>1497</v>
          </cell>
          <cell r="AL150">
            <v>5.5533462528082049E-4</v>
          </cell>
          <cell r="AN150">
            <v>5.2910052910052907E-3</v>
          </cell>
          <cell r="AP150">
            <v>5.4633074734389687E-4</v>
          </cell>
          <cell r="AR150">
            <v>5.2910052910052907E-3</v>
          </cell>
          <cell r="AT150">
            <v>5.4285597303932985E-4</v>
          </cell>
          <cell r="AV150">
            <v>5.2910052910052907E-3</v>
          </cell>
          <cell r="AX150">
            <v>5.3931960665576872E-4</v>
          </cell>
        </row>
        <row r="151">
          <cell r="A151">
            <v>682</v>
          </cell>
          <cell r="C151" t="str">
            <v>developing</v>
          </cell>
          <cell r="D151">
            <v>5.4945054945054949E-3</v>
          </cell>
          <cell r="F151">
            <v>2.7986291718493133E-2</v>
          </cell>
          <cell r="G151">
            <v>5.434782608695652E-3</v>
          </cell>
          <cell r="I151">
            <v>2.7828557060434519E-2</v>
          </cell>
          <cell r="J151">
            <v>5.3475935828877002E-3</v>
          </cell>
          <cell r="L151">
            <v>2.7783671626546005E-2</v>
          </cell>
          <cell r="M151">
            <v>5.3191489361702126E-3</v>
          </cell>
          <cell r="O151">
            <v>3.0267413226805498E-2</v>
          </cell>
          <cell r="P151">
            <v>5.3191489361702126E-3</v>
          </cell>
          <cell r="R151">
            <v>2.9084989956362124E-2</v>
          </cell>
          <cell r="S151">
            <v>5.2910052910052907E-3</v>
          </cell>
          <cell r="U151">
            <v>2.8469856430544827E-2</v>
          </cell>
          <cell r="V151">
            <v>5.2910052910052907E-3</v>
          </cell>
          <cell r="W151">
            <v>67213</v>
          </cell>
          <cell r="X151">
            <v>2.7875609246276505E-2</v>
          </cell>
          <cell r="Y151">
            <v>5.2910052910052907E-3</v>
          </cell>
          <cell r="Z151">
            <v>67227</v>
          </cell>
          <cell r="AA151">
            <v>2.7360113498868795E-2</v>
          </cell>
          <cell r="AB151">
            <v>5.2910052910052907E-3</v>
          </cell>
          <cell r="AC151">
            <v>67247</v>
          </cell>
          <cell r="AD151">
            <v>2.6604806249025767E-2</v>
          </cell>
          <cell r="AF151">
            <v>5.2910052910052907E-3</v>
          </cell>
          <cell r="AG151">
            <v>67273</v>
          </cell>
          <cell r="AH151">
            <v>2.5733517913776861E-2</v>
          </cell>
          <cell r="AJ151">
            <v>5.2910052910052907E-3</v>
          </cell>
          <cell r="AK151">
            <v>67297</v>
          </cell>
          <cell r="AL151">
            <v>2.4964832516715683E-2</v>
          </cell>
          <cell r="AN151">
            <v>5.2910052910052907E-3</v>
          </cell>
          <cell r="AP151">
            <v>2.5384304605919516E-2</v>
          </cell>
          <cell r="AR151">
            <v>5.2910052910052907E-3</v>
          </cell>
          <cell r="AT151">
            <v>2.7460464696007714E-2</v>
          </cell>
          <cell r="AV151">
            <v>5.2910052910052907E-3</v>
          </cell>
          <cell r="AX151">
            <v>2.7125998238059928E-2</v>
          </cell>
        </row>
        <row r="152">
          <cell r="A152">
            <v>686</v>
          </cell>
          <cell r="C152" t="str">
            <v>developing</v>
          </cell>
          <cell r="D152">
            <v>5.4945054945054949E-3</v>
          </cell>
          <cell r="F152">
            <v>1.4426500026715741E-3</v>
          </cell>
          <cell r="G152">
            <v>5.434782608695652E-3</v>
          </cell>
          <cell r="I152">
            <v>1.434519025293128E-3</v>
          </cell>
          <cell r="J152">
            <v>5.3475935828877002E-3</v>
          </cell>
          <cell r="L152">
            <v>1.4322052506790946E-3</v>
          </cell>
          <cell r="M152">
            <v>5.3191489361702126E-3</v>
          </cell>
          <cell r="O152">
            <v>1.2289939825714503E-3</v>
          </cell>
          <cell r="P152">
            <v>5.3191489361702126E-3</v>
          </cell>
          <cell r="R152">
            <v>1.299179192352982E-3</v>
          </cell>
          <cell r="S152">
            <v>5.2910052910052907E-3</v>
          </cell>
          <cell r="U152">
            <v>1.277368629097483E-3</v>
          </cell>
          <cell r="V152">
            <v>5.2910052910052907E-3</v>
          </cell>
          <cell r="W152">
            <v>3650</v>
          </cell>
          <cell r="X152">
            <v>1.5137841451640195E-3</v>
          </cell>
          <cell r="Y152">
            <v>5.2910052910052907E-3</v>
          </cell>
          <cell r="Z152">
            <v>3664</v>
          </cell>
          <cell r="AA152">
            <v>1.4911784827503127E-3</v>
          </cell>
          <cell r="AB152">
            <v>5.2910052910052907E-3</v>
          </cell>
          <cell r="AC152">
            <v>3684</v>
          </cell>
          <cell r="AD152">
            <v>1.4574941071186956E-3</v>
          </cell>
          <cell r="AF152">
            <v>5.2910052910052907E-3</v>
          </cell>
          <cell r="AG152">
            <v>3710</v>
          </cell>
          <cell r="AH152">
            <v>1.4191629845571351E-3</v>
          </cell>
          <cell r="AJ152">
            <v>5.2910052910052907E-3</v>
          </cell>
          <cell r="AK152">
            <v>3734</v>
          </cell>
          <cell r="AL152">
            <v>1.3851833605868964E-3</v>
          </cell>
          <cell r="AN152">
            <v>5.2910052910052907E-3</v>
          </cell>
          <cell r="AP152">
            <v>1.348261115984512E-3</v>
          </cell>
          <cell r="AR152">
            <v>5.2910052910052907E-3</v>
          </cell>
          <cell r="AT152">
            <v>1.3324325736173408E-3</v>
          </cell>
          <cell r="AV152">
            <v>5.2910052910052907E-3</v>
          </cell>
          <cell r="AX152">
            <v>1.3191890055497277E-3</v>
          </cell>
        </row>
        <row r="153">
          <cell r="A153">
            <v>688</v>
          </cell>
          <cell r="C153" t="str">
            <v>developed</v>
          </cell>
          <cell r="D153">
            <v>0</v>
          </cell>
          <cell r="F153">
            <v>0</v>
          </cell>
          <cell r="G153">
            <v>5.434782608695652E-3</v>
          </cell>
          <cell r="I153">
            <v>1.9126920337241707E-3</v>
          </cell>
          <cell r="J153">
            <v>5.3475935828877002E-3</v>
          </cell>
          <cell r="L153">
            <v>1.9096070009054597E-3</v>
          </cell>
          <cell r="M153">
            <v>5.3191489361702126E-3</v>
          </cell>
          <cell r="O153">
            <v>1.5778173571626868E-3</v>
          </cell>
          <cell r="P153">
            <v>5.3191489361702126E-3</v>
          </cell>
          <cell r="R153">
            <v>1.5260268753896238E-3</v>
          </cell>
          <cell r="S153">
            <v>5.2910052910052907E-3</v>
          </cell>
          <cell r="U153">
            <v>1.4993723311363158E-3</v>
          </cell>
          <cell r="V153">
            <v>5.2910052910052907E-3</v>
          </cell>
          <cell r="W153">
            <v>4314</v>
          </cell>
          <cell r="X153">
            <v>1.7891684389692E-3</v>
          </cell>
          <cell r="Y153">
            <v>5.2910052910052907E-3</v>
          </cell>
          <cell r="Z153">
            <v>4328</v>
          </cell>
          <cell r="AA153">
            <v>1.7614138846461117E-3</v>
          </cell>
          <cell r="AB153">
            <v>5.2910052910052907E-3</v>
          </cell>
          <cell r="AC153">
            <v>4348</v>
          </cell>
          <cell r="AD153">
            <v>1.7201911991726623E-3</v>
          </cell>
          <cell r="AF153">
            <v>5.2910052910052907E-3</v>
          </cell>
          <cell r="AG153">
            <v>4478</v>
          </cell>
          <cell r="AH153">
            <v>1.7129411980719275E-3</v>
          </cell>
          <cell r="AJ153">
            <v>5.2910052910052907E-3</v>
          </cell>
          <cell r="AK153">
            <v>4608</v>
          </cell>
          <cell r="AL153">
            <v>1.7094067824275356E-3</v>
          </cell>
          <cell r="AN153">
            <v>5.2910052910052907E-3</v>
          </cell>
          <cell r="AP153">
            <v>1.7182173700914028E-3</v>
          </cell>
          <cell r="AR153">
            <v>5.2910052910052907E-3</v>
          </cell>
          <cell r="AT153">
            <v>1.7528106385652224E-3</v>
          </cell>
          <cell r="AV153">
            <v>5.2910052910052907E-3</v>
          </cell>
          <cell r="AX153">
            <v>1.7343988643260823E-3</v>
          </cell>
        </row>
        <row r="154">
          <cell r="A154">
            <v>690</v>
          </cell>
          <cell r="C154" t="str">
            <v>developing</v>
          </cell>
          <cell r="D154">
            <v>5.4945054945054949E-3</v>
          </cell>
          <cell r="F154">
            <v>3.1872500059023149E-4</v>
          </cell>
          <cell r="G154">
            <v>5.434782608695652E-3</v>
          </cell>
          <cell r="I154">
            <v>3.1692862186708643E-4</v>
          </cell>
          <cell r="J154">
            <v>5.3475935828877002E-3</v>
          </cell>
          <cell r="L154">
            <v>3.1641743910352095E-4</v>
          </cell>
          <cell r="M154">
            <v>5.3191489361702126E-3</v>
          </cell>
          <cell r="O154">
            <v>4.1372074660821098E-4</v>
          </cell>
          <cell r="P154">
            <v>5.3191489361702126E-3</v>
          </cell>
          <cell r="R154">
            <v>4.0780633095518462E-4</v>
          </cell>
          <cell r="S154">
            <v>5.2910052910052907E-3</v>
          </cell>
          <cell r="U154">
            <v>4.0502965486474083E-4</v>
          </cell>
          <cell r="V154">
            <v>5.2910052910052907E-3</v>
          </cell>
          <cell r="W154">
            <v>971</v>
          </cell>
          <cell r="X154">
            <v>4.0270805615185286E-4</v>
          </cell>
          <cell r="Y154">
            <v>5.2910052910052907E-3</v>
          </cell>
          <cell r="Z154">
            <v>985</v>
          </cell>
          <cell r="AA154">
            <v>4.0087631154723196E-4</v>
          </cell>
          <cell r="AB154">
            <v>5.2910052910052907E-3</v>
          </cell>
          <cell r="AC154">
            <v>1005</v>
          </cell>
          <cell r="AD154">
            <v>3.9760629143710346E-4</v>
          </cell>
          <cell r="AF154">
            <v>5.2910052910052907E-3</v>
          </cell>
          <cell r="AG154">
            <v>1031</v>
          </cell>
          <cell r="AH154">
            <v>3.9438195069498819E-4</v>
          </cell>
          <cell r="AJ154">
            <v>5.2910052910052907E-3</v>
          </cell>
          <cell r="AK154">
            <v>1055</v>
          </cell>
          <cell r="AL154">
            <v>3.9136808929276265E-4</v>
          </cell>
          <cell r="AN154">
            <v>5.2910052910052907E-3</v>
          </cell>
          <cell r="AP154">
            <v>3.8788049122447273E-4</v>
          </cell>
          <cell r="AR154">
            <v>5.2910052910052907E-3</v>
          </cell>
          <cell r="AT154">
            <v>3.8684664918797501E-4</v>
          </cell>
          <cell r="AV154">
            <v>5.2910052910052907E-3</v>
          </cell>
          <cell r="AX154">
            <v>3.8522829046840621E-4</v>
          </cell>
        </row>
        <row r="155">
          <cell r="A155">
            <v>694</v>
          </cell>
          <cell r="C155" t="str">
            <v>developing</v>
          </cell>
          <cell r="D155">
            <v>5.4945054945054949E-3</v>
          </cell>
          <cell r="F155">
            <v>6.0141481592854596E-4</v>
          </cell>
          <cell r="G155">
            <v>5.434782608695652E-3</v>
          </cell>
          <cell r="I155">
            <v>5.9802515783107153E-4</v>
          </cell>
          <cell r="J155">
            <v>5.3475935828877002E-3</v>
          </cell>
          <cell r="L155">
            <v>5.9706058684640985E-4</v>
          </cell>
          <cell r="M155">
            <v>5.3191489361702126E-3</v>
          </cell>
          <cell r="O155">
            <v>6.6609941556311091E-4</v>
          </cell>
          <cell r="P155">
            <v>5.3191489361702126E-3</v>
          </cell>
          <cell r="R155">
            <v>6.5023896931495461E-4</v>
          </cell>
          <cell r="S155">
            <v>5.2910052910052907E-3</v>
          </cell>
          <cell r="U155">
            <v>6.4228551963906608E-4</v>
          </cell>
          <cell r="V155">
            <v>5.2910052910052907E-3</v>
          </cell>
          <cell r="W155">
            <v>1751</v>
          </cell>
          <cell r="X155">
            <v>7.2620165429649263E-4</v>
          </cell>
          <cell r="Y155">
            <v>5.2910052910052907E-3</v>
          </cell>
          <cell r="Z155">
            <v>1765</v>
          </cell>
          <cell r="AA155">
            <v>7.1832151256940549E-4</v>
          </cell>
          <cell r="AB155">
            <v>5.2910052910052907E-3</v>
          </cell>
          <cell r="AC155">
            <v>1785</v>
          </cell>
          <cell r="AD155">
            <v>7.0619624897037771E-4</v>
          </cell>
          <cell r="AF155">
            <v>5.2910052910052907E-3</v>
          </cell>
          <cell r="AG155">
            <v>1811</v>
          </cell>
          <cell r="AH155">
            <v>6.927504487959492E-4</v>
          </cell>
          <cell r="AJ155">
            <v>5.2910052910052907E-3</v>
          </cell>
          <cell r="AK155">
            <v>1835</v>
          </cell>
          <cell r="AL155">
            <v>6.8072079985992363E-4</v>
          </cell>
          <cell r="AN155">
            <v>5.2910052910052907E-3</v>
          </cell>
          <cell r="AP155">
            <v>6.6749859025875072E-4</v>
          </cell>
          <cell r="AR155">
            <v>5.2910052910052907E-3</v>
          </cell>
          <cell r="AT155">
            <v>6.6215722069036596E-4</v>
          </cell>
          <cell r="AV155">
            <v>5.2910052910052907E-3</v>
          </cell>
          <cell r="AX155">
            <v>6.5715414256375178E-4</v>
          </cell>
        </row>
        <row r="156">
          <cell r="A156">
            <v>702</v>
          </cell>
          <cell r="C156" t="str">
            <v>developing</v>
          </cell>
          <cell r="D156">
            <v>5.4945054945054949E-3</v>
          </cell>
          <cell r="F156">
            <v>3.5413888954470167E-4</v>
          </cell>
          <cell r="G156">
            <v>5.434782608695652E-3</v>
          </cell>
          <cell r="I156">
            <v>3.5214291318565161E-4</v>
          </cell>
          <cell r="J156">
            <v>5.3475935828877002E-3</v>
          </cell>
          <cell r="L156">
            <v>3.515749323372455E-4</v>
          </cell>
          <cell r="M156">
            <v>5.3191489361702126E-3</v>
          </cell>
          <cell r="O156">
            <v>2.8050086349558877E-3</v>
          </cell>
          <cell r="P156">
            <v>5.3191489361702126E-3</v>
          </cell>
          <cell r="R156">
            <v>2.7048555794140059E-3</v>
          </cell>
          <cell r="S156">
            <v>5.2910052910052907E-3</v>
          </cell>
          <cell r="U156">
            <v>2.653028973601472E-3</v>
          </cell>
          <cell r="V156">
            <v>5.2910052910052907E-3</v>
          </cell>
          <cell r="W156">
            <v>6277</v>
          </cell>
          <cell r="X156">
            <v>2.6032939942998768E-3</v>
          </cell>
          <cell r="Y156">
            <v>5.2910052910052907E-3</v>
          </cell>
          <cell r="Z156">
            <v>6291</v>
          </cell>
          <cell r="AA156">
            <v>2.5603176405519152E-3</v>
          </cell>
          <cell r="AB156">
            <v>5.2910052910052907E-3</v>
          </cell>
          <cell r="AC156">
            <v>6823</v>
          </cell>
          <cell r="AD156">
            <v>2.6993708721147827E-3</v>
          </cell>
          <cell r="AF156">
            <v>5.2910052910052907E-3</v>
          </cell>
          <cell r="AG156">
            <v>7363</v>
          </cell>
          <cell r="AH156">
            <v>2.8165221173299692E-3</v>
          </cell>
          <cell r="AJ156">
            <v>5.2910052910052907E-3</v>
          </cell>
          <cell r="AK156">
            <v>7901</v>
          </cell>
          <cell r="AL156">
            <v>2.9309945720399216E-3</v>
          </cell>
          <cell r="AN156">
            <v>5.2910052910052907E-3</v>
          </cell>
          <cell r="AP156">
            <v>2.8420670373637894E-3</v>
          </cell>
          <cell r="AR156">
            <v>5.2910052910052907E-3</v>
          </cell>
          <cell r="AT156">
            <v>2.8032263575281909E-3</v>
          </cell>
          <cell r="AV156">
            <v>5.2910052910052907E-3</v>
          </cell>
          <cell r="AX156">
            <v>2.7719005769360162E-3</v>
          </cell>
        </row>
        <row r="157">
          <cell r="A157">
            <v>703</v>
          </cell>
          <cell r="C157" t="str">
            <v>developed</v>
          </cell>
          <cell r="D157">
            <v>5.4945054945054949E-3</v>
          </cell>
          <cell r="F157">
            <v>2.1534129669507646E-3</v>
          </cell>
          <cell r="G157">
            <v>5.434782608695652E-3</v>
          </cell>
          <cell r="I157">
            <v>2.1412760300025761E-3</v>
          </cell>
          <cell r="J157">
            <v>5.3475935828877002E-3</v>
          </cell>
          <cell r="L157">
            <v>2.1378223078612154E-3</v>
          </cell>
          <cell r="M157">
            <v>5.3191489361702126E-3</v>
          </cell>
          <cell r="O157">
            <v>1.7445675491507457E-3</v>
          </cell>
          <cell r="P157">
            <v>5.3191489361702126E-3</v>
          </cell>
          <cell r="R157">
            <v>2.0580799335041906E-3</v>
          </cell>
          <cell r="S157">
            <v>5.2910052910052907E-3</v>
          </cell>
          <cell r="U157">
            <v>2.0200642200785403E-3</v>
          </cell>
          <cell r="V157">
            <v>5.2910052910052907E-3</v>
          </cell>
          <cell r="W157">
            <v>4783</v>
          </cell>
          <cell r="X157">
            <v>1.9836793332382208E-3</v>
          </cell>
          <cell r="Y157">
            <v>5.2910052910052907E-3</v>
          </cell>
          <cell r="Z157">
            <v>4797</v>
          </cell>
          <cell r="AA157">
            <v>1.9522879862863673E-3</v>
          </cell>
          <cell r="AB157">
            <v>5.2910052910052907E-3</v>
          </cell>
          <cell r="AC157">
            <v>5100</v>
          </cell>
          <cell r="AD157">
            <v>2.0177035684867937E-3</v>
          </cell>
          <cell r="AF157">
            <v>5.2910052910052907E-3</v>
          </cell>
          <cell r="AG157">
            <v>5268</v>
          </cell>
          <cell r="AH157">
            <v>2.015134933328029E-3</v>
          </cell>
          <cell r="AJ157">
            <v>5.2910052910052907E-3</v>
          </cell>
          <cell r="AK157">
            <v>5434</v>
          </cell>
          <cell r="AL157">
            <v>2.0158238836178884E-3</v>
          </cell>
          <cell r="AN157">
            <v>5.2910052910052907E-3</v>
          </cell>
          <cell r="AP157">
            <v>2.0089484961385816E-3</v>
          </cell>
          <cell r="AR157">
            <v>5.2910052910052907E-3</v>
          </cell>
          <cell r="AT157">
            <v>1.9829420393595288E-3</v>
          </cell>
          <cell r="AV157">
            <v>5.2910052910052907E-3</v>
          </cell>
          <cell r="AX157">
            <v>1.9617009868468072E-3</v>
          </cell>
        </row>
        <row r="158">
          <cell r="A158">
            <v>705</v>
          </cell>
          <cell r="C158" t="str">
            <v>developed</v>
          </cell>
          <cell r="D158">
            <v>5.4945054945054949E-3</v>
          </cell>
          <cell r="F158">
            <v>9.3877870544218278E-4</v>
          </cell>
          <cell r="G158">
            <v>5.434782608695652E-3</v>
          </cell>
          <cell r="I158">
            <v>9.3348761723424482E-4</v>
          </cell>
          <cell r="J158">
            <v>5.3475935828877002E-3</v>
          </cell>
          <cell r="L158">
            <v>9.3198196975715427E-4</v>
          </cell>
          <cell r="M158">
            <v>5.3191489361702126E-3</v>
          </cell>
          <cell r="O158">
            <v>1.026640371212968E-3</v>
          </cell>
          <cell r="P158">
            <v>5.3191489361702126E-3</v>
          </cell>
          <cell r="R158">
            <v>1.0338020364341622E-3</v>
          </cell>
          <cell r="S158">
            <v>5.2910052910052907E-3</v>
          </cell>
          <cell r="U158">
            <v>1.0176581914070162E-3</v>
          </cell>
          <cell r="V158">
            <v>5.2910052910052907E-3</v>
          </cell>
          <cell r="W158">
            <v>2417</v>
          </cell>
          <cell r="X158">
            <v>1.0024154188661466E-3</v>
          </cell>
          <cell r="Y158">
            <v>5.2910052910052907E-3</v>
          </cell>
          <cell r="Z158">
            <v>2496</v>
          </cell>
          <cell r="AA158">
            <v>1.0158246432709554E-3</v>
          </cell>
          <cell r="AB158">
            <v>5.2910052910052907E-3</v>
          </cell>
          <cell r="AC158">
            <v>2582</v>
          </cell>
          <cell r="AD158">
            <v>1.0215118850652747E-3</v>
          </cell>
          <cell r="AF158">
            <v>5.2910052910052907E-3</v>
          </cell>
          <cell r="AG158">
            <v>2673</v>
          </cell>
          <cell r="AH158">
            <v>1.0224858915690626E-3</v>
          </cell>
          <cell r="AJ158">
            <v>5.2910052910052907E-3</v>
          </cell>
          <cell r="AK158">
            <v>2763</v>
          </cell>
          <cell r="AL158">
            <v>1.0249763324321356E-3</v>
          </cell>
          <cell r="AN158">
            <v>5.2910052910052907E-3</v>
          </cell>
          <cell r="AP158">
            <v>1.0238324241562792E-3</v>
          </cell>
          <cell r="AR158">
            <v>5.2910052910052907E-3</v>
          </cell>
          <cell r="AT158">
            <v>1.013001718220336E-3</v>
          </cell>
          <cell r="AV158">
            <v>5.2910052910052907E-3</v>
          </cell>
          <cell r="AX158">
            <v>1.0036852925416665E-3</v>
          </cell>
        </row>
        <row r="159">
          <cell r="A159">
            <v>90</v>
          </cell>
          <cell r="C159" t="str">
            <v>developing</v>
          </cell>
          <cell r="D159">
            <v>5.4945054945054949E-3</v>
          </cell>
          <cell r="F159">
            <v>4.7404907495194275E-4</v>
          </cell>
          <cell r="G159">
            <v>5.434782608695652E-3</v>
          </cell>
          <cell r="I159">
            <v>4.7137726800114415E-4</v>
          </cell>
          <cell r="J159">
            <v>5.3475935828877002E-3</v>
          </cell>
          <cell r="L159">
            <v>4.7061697083038297E-4</v>
          </cell>
          <cell r="M159">
            <v>5.3191489361702126E-3</v>
          </cell>
          <cell r="O159">
            <v>5.2638979524879123E-4</v>
          </cell>
          <cell r="P159">
            <v>5.3191489361702126E-3</v>
          </cell>
          <cell r="R159">
            <v>5.1603518736579625E-4</v>
          </cell>
          <cell r="S159">
            <v>5.2910052910052907E-3</v>
          </cell>
          <cell r="U159">
            <v>5.3721506523900773E-4</v>
          </cell>
          <cell r="V159">
            <v>5.2910052910052907E-3</v>
          </cell>
          <cell r="W159">
            <v>1437</v>
          </cell>
          <cell r="X159">
            <v>5.9597474427416333E-4</v>
          </cell>
          <cell r="Y159">
            <v>5.2910052910052907E-3</v>
          </cell>
          <cell r="Z159">
            <v>1451</v>
          </cell>
          <cell r="AA159">
            <v>5.905294701066331E-4</v>
          </cell>
          <cell r="AB159">
            <v>5.2910052910052907E-3</v>
          </cell>
          <cell r="AC159">
            <v>1471</v>
          </cell>
          <cell r="AD159">
            <v>5.8196900965570061E-4</v>
          </cell>
          <cell r="AF159">
            <v>5.2910052910052907E-3</v>
          </cell>
          <cell r="AG159">
            <v>1497</v>
          </cell>
          <cell r="AH159">
            <v>5.7263800212453675E-4</v>
          </cell>
          <cell r="AJ159">
            <v>5.2910052910052907E-3</v>
          </cell>
          <cell r="AK159">
            <v>1521</v>
          </cell>
          <cell r="AL159">
            <v>5.6423778560596395E-4</v>
          </cell>
          <cell r="AN159">
            <v>5.2910052910052907E-3</v>
          </cell>
          <cell r="AP159">
            <v>5.5493438116033624E-4</v>
          </cell>
          <cell r="AR159">
            <v>5.2910052910052907E-3</v>
          </cell>
          <cell r="AT159">
            <v>5.5132706754709574E-4</v>
          </cell>
          <cell r="AV159">
            <v>5.2910052910052907E-3</v>
          </cell>
          <cell r="AX159">
            <v>5.4768655595101008E-4</v>
          </cell>
        </row>
        <row r="160">
          <cell r="A160">
            <v>706</v>
          </cell>
          <cell r="C160" t="str">
            <v>developing</v>
          </cell>
          <cell r="D160">
            <v>5.4945054945054949E-3</v>
          </cell>
          <cell r="F160">
            <v>4.9827963055236967E-4</v>
          </cell>
          <cell r="G160">
            <v>5.434782608695652E-3</v>
          </cell>
          <cell r="I160">
            <v>4.9547125679805714E-4</v>
          </cell>
          <cell r="J160">
            <v>5.3475935828877002E-3</v>
          </cell>
          <cell r="L160">
            <v>4.9467209777977346E-4</v>
          </cell>
          <cell r="M160">
            <v>5.3191489361702126E-3</v>
          </cell>
          <cell r="O160">
            <v>5.4396616683672185E-4</v>
          </cell>
          <cell r="P160">
            <v>5.3191489361702126E-3</v>
          </cell>
          <cell r="R160">
            <v>5.3291888896585162E-4</v>
          </cell>
          <cell r="S160">
            <v>5.2910052910052907E-3</v>
          </cell>
          <cell r="U160">
            <v>5.6136432290353731E-4</v>
          </cell>
          <cell r="V160">
            <v>5.2910052910052907E-3</v>
          </cell>
          <cell r="W160">
            <v>1340</v>
          </cell>
          <cell r="X160">
            <v>5.5574541219720168E-4</v>
          </cell>
          <cell r="Y160">
            <v>5.2910052910052907E-3</v>
          </cell>
          <cell r="Z160">
            <v>1354</v>
          </cell>
          <cell r="AA160">
            <v>5.5105231049233715E-4</v>
          </cell>
          <cell r="AB160">
            <v>5.2910052910052907E-3</v>
          </cell>
          <cell r="AC160">
            <v>1374</v>
          </cell>
          <cell r="AD160">
            <v>5.435930790393832E-4</v>
          </cell>
          <cell r="AF160">
            <v>5.2910052910052907E-3</v>
          </cell>
          <cell r="AG160">
            <v>1400</v>
          </cell>
          <cell r="AH160">
            <v>5.3553320171967366E-4</v>
          </cell>
          <cell r="AJ160">
            <v>5.2910052910052907E-3</v>
          </cell>
          <cell r="AK160">
            <v>1424</v>
          </cell>
          <cell r="AL160">
            <v>5.2825417929184258E-4</v>
          </cell>
          <cell r="AN160">
            <v>5.2910052910052907E-3</v>
          </cell>
          <cell r="AP160">
            <v>5.2016136115222737E-4</v>
          </cell>
          <cell r="AR160">
            <v>5.2910052910052907E-3</v>
          </cell>
          <cell r="AT160">
            <v>5.170897272448753E-4</v>
          </cell>
          <cell r="AV160">
            <v>5.2910052910052907E-3</v>
          </cell>
          <cell r="AX160">
            <v>5.1387013588274281E-4</v>
          </cell>
        </row>
        <row r="161">
          <cell r="A161">
            <v>710</v>
          </cell>
          <cell r="C161" t="str">
            <v>developing</v>
          </cell>
          <cell r="D161">
            <v>5.4945054945054949E-3</v>
          </cell>
          <cell r="F161">
            <v>8.5192148305911382E-3</v>
          </cell>
          <cell r="G161">
            <v>5.434782608695652E-3</v>
          </cell>
          <cell r="I161">
            <v>8.4711993431607971E-3</v>
          </cell>
          <cell r="J161">
            <v>5.3475935828877002E-3</v>
          </cell>
          <cell r="L161">
            <v>8.4575359161549301E-3</v>
          </cell>
          <cell r="M161">
            <v>5.3191489361702126E-3</v>
          </cell>
          <cell r="O161">
            <v>7.9922916343682059E-3</v>
          </cell>
          <cell r="P161">
            <v>5.3191489361702126E-3</v>
          </cell>
          <cell r="R161">
            <v>7.8175867562512991E-3</v>
          </cell>
          <cell r="S161">
            <v>5.2910052910052907E-3</v>
          </cell>
          <cell r="U161">
            <v>7.7616561476172097E-3</v>
          </cell>
          <cell r="V161">
            <v>5.2910052910052907E-3</v>
          </cell>
          <cell r="W161">
            <v>18539</v>
          </cell>
          <cell r="X161">
            <v>7.6887792512865096E-3</v>
          </cell>
          <cell r="Y161">
            <v>5.2910052910052907E-3</v>
          </cell>
          <cell r="Z161">
            <v>18553</v>
          </cell>
          <cell r="AA161">
            <v>7.5507189930312637E-3</v>
          </cell>
          <cell r="AB161">
            <v>5.2910052910052907E-3</v>
          </cell>
          <cell r="AC161">
            <v>18573</v>
          </cell>
          <cell r="AD161">
            <v>7.3480016426480813E-3</v>
          </cell>
          <cell r="AF161">
            <v>5.2910052910052907E-3</v>
          </cell>
          <cell r="AG161">
            <v>19011</v>
          </cell>
          <cell r="AH161">
            <v>7.2721583556376538E-3</v>
          </cell>
          <cell r="AJ161">
            <v>5.2910052910052907E-3</v>
          </cell>
          <cell r="AK161">
            <v>20517</v>
          </cell>
          <cell r="AL161">
            <v>7.6110891829569774E-3</v>
          </cell>
          <cell r="AN161">
            <v>5.2910052910052907E-3</v>
          </cell>
          <cell r="AP161">
            <v>7.706704991075522E-3</v>
          </cell>
          <cell r="AR161">
            <v>5.2910052910052907E-3</v>
          </cell>
          <cell r="AT161">
            <v>7.6331620760393681E-3</v>
          </cell>
          <cell r="AV161">
            <v>5.2910052910052907E-3</v>
          </cell>
          <cell r="AX161">
            <v>7.5424561667728224E-3</v>
          </cell>
        </row>
        <row r="162">
          <cell r="A162">
            <v>728</v>
          </cell>
          <cell r="C162" t="str">
            <v>developing</v>
          </cell>
          <cell r="D162">
            <v>0</v>
          </cell>
          <cell r="F162">
            <v>0</v>
          </cell>
          <cell r="G162">
            <v>0</v>
          </cell>
          <cell r="I162">
            <v>0</v>
          </cell>
          <cell r="J162">
            <v>0</v>
          </cell>
          <cell r="L162">
            <v>0</v>
          </cell>
          <cell r="M162">
            <v>5.3191489361702126E-3</v>
          </cell>
          <cell r="O162">
            <v>9.4281459902437615E-4</v>
          </cell>
          <cell r="P162">
            <v>5.3191489361702126E-3</v>
          </cell>
          <cell r="R162">
            <v>9.1604904065941675E-4</v>
          </cell>
          <cell r="S162">
            <v>5.2910052910052907E-3</v>
          </cell>
          <cell r="U162">
            <v>9.024196285166297E-4</v>
          </cell>
          <cell r="V162">
            <v>5.2910052910052907E-3</v>
          </cell>
          <cell r="W162">
            <v>2145</v>
          </cell>
          <cell r="X162">
            <v>8.896073948977594E-4</v>
          </cell>
          <cell r="Y162">
            <v>5.2910052910052907E-3</v>
          </cell>
          <cell r="Z162">
            <v>2159</v>
          </cell>
          <cell r="AA162">
            <v>8.7867203718829828E-4</v>
          </cell>
          <cell r="AB162">
            <v>5.2910052910052907E-3</v>
          </cell>
          <cell r="AC162">
            <v>2179</v>
          </cell>
          <cell r="AD162">
            <v>8.6207374033974967E-4</v>
          </cell>
          <cell r="AF162">
            <v>5.2910052910052907E-3</v>
          </cell>
          <cell r="AG162">
            <v>2205</v>
          </cell>
          <cell r="AH162">
            <v>8.4346479270848592E-4</v>
          </cell>
          <cell r="AJ162">
            <v>5.2910052910052907E-3</v>
          </cell>
          <cell r="AK162">
            <v>2229</v>
          </cell>
          <cell r="AL162">
            <v>8.2688101519769468E-4</v>
          </cell>
          <cell r="AN162">
            <v>5.2910052910052907E-3</v>
          </cell>
          <cell r="AP162">
            <v>8.0874157874529624E-4</v>
          </cell>
          <cell r="AR162">
            <v>5.2910052910052907E-3</v>
          </cell>
          <cell r="AT162">
            <v>8.0122435552618912E-4</v>
          </cell>
          <cell r="AV162">
            <v>5.2910052910052907E-3</v>
          </cell>
          <cell r="AX162">
            <v>7.9451156016063145E-4</v>
          </cell>
        </row>
        <row r="163">
          <cell r="A163">
            <v>724</v>
          </cell>
          <cell r="C163" t="str">
            <v>developed</v>
          </cell>
          <cell r="D163">
            <v>5.4945054945054949E-3</v>
          </cell>
          <cell r="F163">
            <v>1.4871348175687683E-2</v>
          </cell>
          <cell r="G163">
            <v>5.434782608695652E-3</v>
          </cell>
          <cell r="I163">
            <v>1.7450843629394912E-2</v>
          </cell>
          <cell r="J163">
            <v>5.3475935828877002E-3</v>
          </cell>
          <cell r="L163">
            <v>1.7422696690754691E-2</v>
          </cell>
          <cell r="M163">
            <v>5.3191489361702126E-3</v>
          </cell>
          <cell r="O163">
            <v>2.0196602983115867E-2</v>
          </cell>
          <cell r="P163">
            <v>5.3191489361702126E-3</v>
          </cell>
          <cell r="R163">
            <v>1.9411061854956016E-2</v>
          </cell>
          <cell r="S163">
            <v>5.2910052910052907E-3</v>
          </cell>
          <cell r="U163">
            <v>1.9002500083675058E-2</v>
          </cell>
          <cell r="V163">
            <v>5.2910052910052907E-3</v>
          </cell>
          <cell r="W163">
            <v>44867</v>
          </cell>
          <cell r="X163">
            <v>1.8607932394814813E-2</v>
          </cell>
          <cell r="Y163">
            <v>5.2910052910052907E-3</v>
          </cell>
          <cell r="Z163">
            <v>44881</v>
          </cell>
          <cell r="AA163">
            <v>1.8265715470610476E-2</v>
          </cell>
          <cell r="AB163">
            <v>5.2910052910052907E-3</v>
          </cell>
          <cell r="AC163">
            <v>47548</v>
          </cell>
          <cell r="AD163">
            <v>1.8811327308707854E-2</v>
          </cell>
          <cell r="AF163">
            <v>5.2910052910052907E-3</v>
          </cell>
          <cell r="AG163">
            <v>51014</v>
          </cell>
          <cell r="AH163">
            <v>1.9514064823233878E-2</v>
          </cell>
          <cell r="AJ163">
            <v>5.2910052910052907E-3</v>
          </cell>
          <cell r="AK163">
            <v>52362</v>
          </cell>
          <cell r="AL163">
            <v>1.9424470039381646E-2</v>
          </cell>
          <cell r="AN163">
            <v>5.2910052910052907E-3</v>
          </cell>
          <cell r="AP163">
            <v>1.9255649450675906E-2</v>
          </cell>
          <cell r="AR163">
            <v>5.2910052910052907E-3</v>
          </cell>
          <cell r="AT163">
            <v>1.896395690471854E-2</v>
          </cell>
          <cell r="AV163">
            <v>5.2910052910052907E-3</v>
          </cell>
          <cell r="AX163">
            <v>1.8733948094932801E-2</v>
          </cell>
        </row>
        <row r="164">
          <cell r="A164">
            <v>144</v>
          </cell>
          <cell r="C164" t="str">
            <v>developing</v>
          </cell>
          <cell r="D164">
            <v>5.4945054945054949E-3</v>
          </cell>
          <cell r="F164">
            <v>2.5268120417163186E-3</v>
          </cell>
          <cell r="G164">
            <v>5.434782608695652E-3</v>
          </cell>
          <cell r="I164">
            <v>2.5125705753088509E-3</v>
          </cell>
          <cell r="J164">
            <v>5.3475935828877002E-3</v>
          </cell>
          <cell r="L164">
            <v>2.5085179821325919E-3</v>
          </cell>
          <cell r="M164">
            <v>5.3191489361702126E-3</v>
          </cell>
          <cell r="O164">
            <v>2.015423942082701E-3</v>
          </cell>
          <cell r="P164">
            <v>5.3191489361702126E-3</v>
          </cell>
          <cell r="R164">
            <v>2.5251956777723903E-3</v>
          </cell>
          <cell r="S164">
            <v>5.2910052910052907E-3</v>
          </cell>
          <cell r="U164">
            <v>2.4772054309562131E-3</v>
          </cell>
          <cell r="V164">
            <v>5.2910052910052907E-3</v>
          </cell>
          <cell r="W164">
            <v>5862</v>
          </cell>
          <cell r="X164">
            <v>2.4311788106716392E-3</v>
          </cell>
          <cell r="Y164">
            <v>5.2910052910052907E-3</v>
          </cell>
          <cell r="Z164">
            <v>5876</v>
          </cell>
          <cell r="AA164">
            <v>2.3914205143670407E-3</v>
          </cell>
          <cell r="AB164">
            <v>5.2910052910052907E-3</v>
          </cell>
          <cell r="AC164">
            <v>5896</v>
          </cell>
          <cell r="AD164">
            <v>2.3326235764310069E-3</v>
          </cell>
          <cell r="AF164">
            <v>5.2910052910052907E-3</v>
          </cell>
          <cell r="AG164">
            <v>6203</v>
          </cell>
          <cell r="AH164">
            <v>2.3727946073336683E-3</v>
          </cell>
          <cell r="AJ164">
            <v>5.2910052910052907E-3</v>
          </cell>
          <cell r="AK164">
            <v>6509</v>
          </cell>
          <cell r="AL164">
            <v>2.4146112731816037E-3</v>
          </cell>
          <cell r="AN164">
            <v>5.2910052910052907E-3</v>
          </cell>
          <cell r="AP164">
            <v>2.4441489733534705E-3</v>
          </cell>
          <cell r="AR164">
            <v>5.2910052910052907E-3</v>
          </cell>
          <cell r="AT164">
            <v>2.5113265592814253E-3</v>
          </cell>
          <cell r="AV164">
            <v>5.2910052910052907E-3</v>
          </cell>
          <cell r="AX164">
            <v>2.4835894491374894E-3</v>
          </cell>
        </row>
        <row r="165">
          <cell r="A165">
            <v>729</v>
          </cell>
          <cell r="C165" t="str">
            <v>developing</v>
          </cell>
          <cell r="D165">
            <v>5.4945054945054949E-3</v>
          </cell>
          <cell r="F165">
            <v>6.8342592719152948E-4</v>
          </cell>
          <cell r="G165">
            <v>5.434782608695652E-3</v>
          </cell>
          <cell r="I165">
            <v>6.7957404298985393E-4</v>
          </cell>
          <cell r="J165">
            <v>5.3475935828877002E-3</v>
          </cell>
          <cell r="L165">
            <v>6.7847793959819301E-4</v>
          </cell>
          <cell r="M165">
            <v>5.3191489361702126E-3</v>
          </cell>
          <cell r="O165">
            <v>6.7826767281629354E-4</v>
          </cell>
          <cell r="P165">
            <v>5.3191489361702126E-3</v>
          </cell>
          <cell r="R165">
            <v>6.6192768580730069E-4</v>
          </cell>
          <cell r="S165">
            <v>5.2910052910052907E-3</v>
          </cell>
          <cell r="U165">
            <v>9.5876789640053194E-4</v>
          </cell>
          <cell r="V165">
            <v>5.2910052910052907E-3</v>
          </cell>
          <cell r="W165">
            <v>2697</v>
          </cell>
          <cell r="X165">
            <v>1.1185413258924277E-3</v>
          </cell>
          <cell r="Y165">
            <v>5.2910052910052907E-3</v>
          </cell>
          <cell r="Z165">
            <v>2711</v>
          </cell>
          <cell r="AA165">
            <v>1.1033255640655289E-3</v>
          </cell>
          <cell r="AB165">
            <v>5.2910052910052907E-3</v>
          </cell>
          <cell r="AC165">
            <v>2731</v>
          </cell>
          <cell r="AD165">
            <v>1.0804604795171438E-3</v>
          </cell>
          <cell r="AF165">
            <v>5.2910052910052907E-3</v>
          </cell>
          <cell r="AG165">
            <v>2757</v>
          </cell>
          <cell r="AH165">
            <v>1.0546178836722429E-3</v>
          </cell>
          <cell r="AJ165">
            <v>5.2910052910052907E-3</v>
          </cell>
          <cell r="AK165">
            <v>2781</v>
          </cell>
          <cell r="AL165">
            <v>1.0316537026759931E-3</v>
          </cell>
          <cell r="AN165">
            <v>5.2910052910052907E-3</v>
          </cell>
          <cell r="AP165">
            <v>1.0066251565234007E-3</v>
          </cell>
          <cell r="AR165">
            <v>5.2910052910052907E-3</v>
          </cell>
          <cell r="AT165">
            <v>9.960595292048042E-4</v>
          </cell>
          <cell r="AV165">
            <v>5.2910052910052907E-3</v>
          </cell>
          <cell r="AX165">
            <v>9.8695139395118376E-4</v>
          </cell>
        </row>
        <row r="166">
          <cell r="A166">
            <v>740</v>
          </cell>
          <cell r="C166" t="str">
            <v>developing</v>
          </cell>
          <cell r="D166">
            <v>5.4945054945054949E-3</v>
          </cell>
          <cell r="F166">
            <v>4.1129814890981139E-4</v>
          </cell>
          <cell r="G166">
            <v>5.434782608695652E-3</v>
          </cell>
          <cell r="I166">
            <v>4.0898001496298482E-4</v>
          </cell>
          <cell r="J166">
            <v>5.3475935828877002E-3</v>
          </cell>
          <cell r="L166">
            <v>4.0832036001273072E-4</v>
          </cell>
          <cell r="M166">
            <v>5.3191489361702126E-3</v>
          </cell>
          <cell r="O166">
            <v>4.8087149959799683E-4</v>
          </cell>
          <cell r="P166">
            <v>5.3191489361702126E-3</v>
          </cell>
          <cell r="R166">
            <v>4.723107293759091E-4</v>
          </cell>
          <cell r="S166">
            <v>5.2910052910052907E-3</v>
          </cell>
          <cell r="U166">
            <v>4.6815666174219523E-4</v>
          </cell>
          <cell r="V166">
            <v>5.2910052910052907E-3</v>
          </cell>
          <cell r="W166">
            <v>1120</v>
          </cell>
          <cell r="X166">
            <v>4.645036281051238E-4</v>
          </cell>
          <cell r="Y166">
            <v>5.2910052910052907E-3</v>
          </cell>
          <cell r="Z166">
            <v>1134</v>
          </cell>
          <cell r="AA166">
            <v>4.6151648456300618E-4</v>
          </cell>
          <cell r="AB166">
            <v>5.2910052910052907E-3</v>
          </cell>
          <cell r="AC166">
            <v>1154</v>
          </cell>
          <cell r="AD166">
            <v>4.565548858889725E-4</v>
          </cell>
          <cell r="AF166">
            <v>5.2910052910052907E-3</v>
          </cell>
          <cell r="AG166">
            <v>1180</v>
          </cell>
          <cell r="AH166">
            <v>4.5137798430658203E-4</v>
          </cell>
          <cell r="AJ166">
            <v>5.2910052910052907E-3</v>
          </cell>
          <cell r="AK166">
            <v>1204</v>
          </cell>
          <cell r="AL166">
            <v>4.4664187631136132E-4</v>
          </cell>
          <cell r="AN166">
            <v>5.2910052910052907E-3</v>
          </cell>
          <cell r="AP166">
            <v>4.4129471783486686E-4</v>
          </cell>
          <cell r="AR166">
            <v>5.2910052910052907E-3</v>
          </cell>
          <cell r="AT166">
            <v>4.3943802759035481E-4</v>
          </cell>
          <cell r="AV166">
            <v>5.2910052910052907E-3</v>
          </cell>
          <cell r="AX166">
            <v>4.3717310067636325E-4</v>
          </cell>
        </row>
        <row r="167">
          <cell r="A167">
            <v>752</v>
          </cell>
          <cell r="C167" t="str">
            <v>developed</v>
          </cell>
          <cell r="D167">
            <v>5.4945054945054949E-3</v>
          </cell>
          <cell r="F167">
            <v>9.4586148323307674E-3</v>
          </cell>
          <cell r="G167">
            <v>5.434782608695652E-3</v>
          </cell>
          <cell r="I167">
            <v>9.4053047549795786E-3</v>
          </cell>
          <cell r="J167">
            <v>5.3475935828877002E-3</v>
          </cell>
          <cell r="L167">
            <v>9.3901346840389917E-3</v>
          </cell>
          <cell r="M167">
            <v>5.3191489361702126E-3</v>
          </cell>
          <cell r="O167">
            <v>8.8562378993441767E-3</v>
          </cell>
          <cell r="P167">
            <v>5.3191489361702126E-3</v>
          </cell>
          <cell r="R167">
            <v>8.8349380065110474E-3</v>
          </cell>
          <cell r="S167">
            <v>5.2910052910052907E-3</v>
          </cell>
          <cell r="U167">
            <v>8.6962747863532121E-3</v>
          </cell>
          <cell r="V167">
            <v>5.2910052910052907E-3</v>
          </cell>
          <cell r="W167">
            <v>20541</v>
          </cell>
          <cell r="X167">
            <v>8.5190794865244186E-3</v>
          </cell>
          <cell r="Y167">
            <v>5.2910052910052907E-3</v>
          </cell>
          <cell r="Z167">
            <v>20555</v>
          </cell>
          <cell r="AA167">
            <v>8.3654950089881754E-3</v>
          </cell>
          <cell r="AB167">
            <v>5.2910052910052907E-3</v>
          </cell>
          <cell r="AC167">
            <v>21639</v>
          </cell>
          <cell r="AD167">
            <v>8.5609975526442592E-3</v>
          </cell>
          <cell r="AF167">
            <v>5.2910052910052907E-3</v>
          </cell>
          <cell r="AG167">
            <v>22729</v>
          </cell>
          <cell r="AH167">
            <v>8.6943815299189015E-3</v>
          </cell>
          <cell r="AJ167">
            <v>5.2910052910052907E-3</v>
          </cell>
          <cell r="AK167">
            <v>23817</v>
          </cell>
          <cell r="AL167">
            <v>8.8352737276641974E-3</v>
          </cell>
          <cell r="AN167">
            <v>5.2910052910052907E-3</v>
          </cell>
          <cell r="AP167">
            <v>8.9291379624946085E-3</v>
          </cell>
          <cell r="AR167">
            <v>5.2910052910052907E-3</v>
          </cell>
          <cell r="AT167">
            <v>9.1703127669277174E-3</v>
          </cell>
          <cell r="AV167">
            <v>5.2910052910052907E-3</v>
          </cell>
          <cell r="AX167">
            <v>9.0607088409718345E-3</v>
          </cell>
        </row>
        <row r="168">
          <cell r="A168">
            <v>756</v>
          </cell>
          <cell r="C168" t="str">
            <v>developed</v>
          </cell>
          <cell r="D168">
            <v>5.4945054945054949E-3</v>
          </cell>
          <cell r="F168">
            <v>1.6685533364232469E-2</v>
          </cell>
          <cell r="G168">
            <v>5.434782608695652E-3</v>
          </cell>
          <cell r="I168">
            <v>1.6591491362305016E-2</v>
          </cell>
          <cell r="J168">
            <v>5.3475935828877002E-3</v>
          </cell>
          <cell r="L168">
            <v>1.6564730496226428E-2</v>
          </cell>
          <cell r="M168">
            <v>5.3191489361702126E-3</v>
          </cell>
          <cell r="O168">
            <v>1.5915629810968376E-2</v>
          </cell>
          <cell r="P168">
            <v>5.3191489361702126E-3</v>
          </cell>
          <cell r="R168">
            <v>1.5298798226778416E-2</v>
          </cell>
          <cell r="S168">
            <v>5.2910052910052907E-3</v>
          </cell>
          <cell r="U168">
            <v>1.4978047477440569E-2</v>
          </cell>
          <cell r="V168">
            <v>5.2910052910052907E-3</v>
          </cell>
          <cell r="W168">
            <v>35368</v>
          </cell>
          <cell r="X168">
            <v>1.4668360998948232E-2</v>
          </cell>
          <cell r="Y168">
            <v>5.2910052910052907E-3</v>
          </cell>
          <cell r="Z168">
            <v>35382</v>
          </cell>
          <cell r="AA168">
            <v>1.4399802695598134E-2</v>
          </cell>
          <cell r="AB168">
            <v>5.2910052910052907E-3</v>
          </cell>
          <cell r="AC168">
            <v>35402</v>
          </cell>
          <cell r="AD168">
            <v>1.4006027790503816E-2</v>
          </cell>
          <cell r="AF168">
            <v>5.2910052910052907E-3</v>
          </cell>
          <cell r="AG168">
            <v>37719</v>
          </cell>
          <cell r="AH168">
            <v>1.4428412025474549E-2</v>
          </cell>
          <cell r="AJ168">
            <v>5.2910052910052907E-3</v>
          </cell>
          <cell r="AK168">
            <v>40036</v>
          </cell>
          <cell r="AL168">
            <v>1.4851955282393407E-2</v>
          </cell>
          <cell r="AN168">
            <v>5.2910052910052907E-3</v>
          </cell>
          <cell r="AP168">
            <v>1.4951681634002135E-2</v>
          </cell>
          <cell r="AR168">
            <v>5.2910052910052907E-3</v>
          </cell>
          <cell r="AT168">
            <v>1.4726291877208661E-2</v>
          </cell>
          <cell r="AV168">
            <v>5.2910052910052907E-3</v>
          </cell>
          <cell r="AX168">
            <v>1.454838170998829E-2</v>
          </cell>
        </row>
        <row r="169">
          <cell r="A169">
            <v>760</v>
          </cell>
          <cell r="C169" t="str">
            <v>developing</v>
          </cell>
          <cell r="D169">
            <v>5.4945054945054949E-3</v>
          </cell>
          <cell r="F169">
            <v>1.5234185213396638E-3</v>
          </cell>
          <cell r="G169">
            <v>5.434782608695652E-3</v>
          </cell>
          <cell r="I169">
            <v>1.514832321282838E-3</v>
          </cell>
          <cell r="J169">
            <v>5.3475935828877002E-3</v>
          </cell>
          <cell r="L169">
            <v>1.512389007177063E-3</v>
          </cell>
          <cell r="M169">
            <v>5.3191489361702126E-3</v>
          </cell>
          <cell r="O169">
            <v>1.2875818878645519E-3</v>
          </cell>
          <cell r="P169">
            <v>5.3191489361702126E-3</v>
          </cell>
          <cell r="R169">
            <v>1.2472293412758883E-3</v>
          </cell>
          <cell r="S169">
            <v>5.2910052910052907E-3</v>
          </cell>
          <cell r="U169">
            <v>1.332445883420094E-3</v>
          </cell>
          <cell r="V169">
            <v>5.2910052910052907E-3</v>
          </cell>
          <cell r="W169">
            <v>3160</v>
          </cell>
          <cell r="X169">
            <v>1.3105638078680279E-3</v>
          </cell>
          <cell r="Y169">
            <v>5.2910052910052907E-3</v>
          </cell>
          <cell r="Z169">
            <v>3174</v>
          </cell>
          <cell r="AA169">
            <v>1.2917577795440755E-3</v>
          </cell>
          <cell r="AB169">
            <v>5.2910052910052907E-3</v>
          </cell>
          <cell r="AC169">
            <v>3194</v>
          </cell>
          <cell r="AD169">
            <v>1.2636363132836898E-3</v>
          </cell>
          <cell r="AF169">
            <v>5.2910052910052907E-3</v>
          </cell>
          <cell r="AG169">
            <v>3220</v>
          </cell>
          <cell r="AH169">
            <v>1.2317263639552492E-3</v>
          </cell>
          <cell r="AJ169">
            <v>5.2910052910052907E-3</v>
          </cell>
          <cell r="AK169">
            <v>3244</v>
          </cell>
          <cell r="AL169">
            <v>1.2034105039485515E-3</v>
          </cell>
          <cell r="AN169">
            <v>5.2910052910052907E-3</v>
          </cell>
          <cell r="AP169">
            <v>1.1726035922322092E-3</v>
          </cell>
          <cell r="AR169">
            <v>5.2910052910052907E-3</v>
          </cell>
          <cell r="AT169">
            <v>1.1594810607504543E-3</v>
          </cell>
          <cell r="AV169">
            <v>5.2910052910052907E-3</v>
          </cell>
          <cell r="AX169">
            <v>1.1483637907718826E-3</v>
          </cell>
        </row>
        <row r="170">
          <cell r="A170">
            <v>762</v>
          </cell>
          <cell r="C170" t="str">
            <v>developing</v>
          </cell>
          <cell r="D170">
            <v>5.4945054945054949E-3</v>
          </cell>
          <cell r="F170">
            <v>8.1389814965536695E-4</v>
          </cell>
          <cell r="G170">
            <v>5.434782608695652E-3</v>
          </cell>
          <cell r="I170">
            <v>8.0931090574246241E-4</v>
          </cell>
          <cell r="J170">
            <v>5.3475935828877002E-3</v>
          </cell>
          <cell r="L170">
            <v>8.0800554624875715E-4</v>
          </cell>
          <cell r="M170">
            <v>5.3191489361702126E-3</v>
          </cell>
          <cell r="O170">
            <v>7.7290967367438105E-4</v>
          </cell>
          <cell r="P170">
            <v>5.3191489361702126E-3</v>
          </cell>
          <cell r="R170">
            <v>7.5283992519221445E-4</v>
          </cell>
          <cell r="S170">
            <v>5.2910052910052907E-3</v>
          </cell>
          <cell r="U170">
            <v>8.0370424192302656E-4</v>
          </cell>
          <cell r="V170">
            <v>5.2910052910052907E-3</v>
          </cell>
          <cell r="W170">
            <v>1912</v>
          </cell>
          <cell r="X170">
            <v>7.9297405083660424E-4</v>
          </cell>
          <cell r="Y170">
            <v>5.2910052910052907E-3</v>
          </cell>
          <cell r="Z170">
            <v>1926</v>
          </cell>
          <cell r="AA170">
            <v>7.8384545790859779E-4</v>
          </cell>
          <cell r="AB170">
            <v>5.2910052910052907E-3</v>
          </cell>
          <cell r="AC170">
            <v>1946</v>
          </cell>
          <cell r="AD170">
            <v>7.6989238123045106E-4</v>
          </cell>
          <cell r="AF170">
            <v>5.2910052910052907E-3</v>
          </cell>
          <cell r="AG170">
            <v>1972</v>
          </cell>
          <cell r="AH170">
            <v>7.5433676699371169E-4</v>
          </cell>
          <cell r="AJ170">
            <v>5.2910052910052907E-3</v>
          </cell>
          <cell r="AK170">
            <v>1996</v>
          </cell>
          <cell r="AL170">
            <v>7.4044616704109403E-4</v>
          </cell>
          <cell r="AN170">
            <v>5.2910052910052907E-3</v>
          </cell>
          <cell r="AP170">
            <v>7.2521463377736453E-4</v>
          </cell>
          <cell r="AR170">
            <v>5.2910052910052907E-3</v>
          </cell>
          <cell r="AT170">
            <v>7.189841463466287E-4</v>
          </cell>
          <cell r="AV170">
            <v>5.2910052910052907E-3</v>
          </cell>
          <cell r="AX170">
            <v>7.1328242741932951E-4</v>
          </cell>
        </row>
        <row r="171">
          <cell r="A171">
            <v>764</v>
          </cell>
          <cell r="C171" t="str">
            <v>developing</v>
          </cell>
          <cell r="D171">
            <v>5.4945054945054949E-3</v>
          </cell>
          <cell r="F171">
            <v>4.0999342668517303E-3</v>
          </cell>
          <cell r="G171">
            <v>5.434782608695652E-3</v>
          </cell>
          <cell r="I171">
            <v>4.0768264633545877E-3</v>
          </cell>
          <cell r="J171">
            <v>5.3475935828877002E-3</v>
          </cell>
          <cell r="L171">
            <v>4.0702508394622507E-3</v>
          </cell>
          <cell r="M171">
            <v>5.3191489361702126E-3</v>
          </cell>
          <cell r="O171">
            <v>4.8790204823316906E-3</v>
          </cell>
          <cell r="P171">
            <v>5.3191489361702126E-3</v>
          </cell>
          <cell r="R171">
            <v>5.1027741220475171E-3</v>
          </cell>
          <cell r="S171">
            <v>5.2910052910052907E-3</v>
          </cell>
          <cell r="U171">
            <v>4.9997436789318067E-3</v>
          </cell>
          <cell r="V171">
            <v>5.2910052910052907E-3</v>
          </cell>
          <cell r="W171">
            <v>11816</v>
          </cell>
          <cell r="X171">
            <v>4.9005132765090565E-3</v>
          </cell>
          <cell r="Y171">
            <v>5.2910052910052907E-3</v>
          </cell>
          <cell r="Z171">
            <v>11830</v>
          </cell>
          <cell r="AA171">
            <v>4.814585548836299E-3</v>
          </cell>
          <cell r="AB171">
            <v>5.2910052910052907E-3</v>
          </cell>
          <cell r="AC171">
            <v>11850</v>
          </cell>
          <cell r="AD171">
            <v>4.6881935856016672E-3</v>
          </cell>
          <cell r="AF171">
            <v>5.2910052910052907E-3</v>
          </cell>
          <cell r="AG171">
            <v>12522</v>
          </cell>
          <cell r="AH171">
            <v>4.7899619656669662E-3</v>
          </cell>
          <cell r="AJ171">
            <v>5.2910052910052907E-3</v>
          </cell>
          <cell r="AK171">
            <v>13752</v>
          </cell>
          <cell r="AL171">
            <v>5.1015108663071771E-3</v>
          </cell>
          <cell r="AN171">
            <v>5.2910052910052907E-3</v>
          </cell>
          <cell r="AP171">
            <v>4.9395612648632254E-3</v>
          </cell>
          <cell r="AR171">
            <v>5.2910052910052907E-3</v>
          </cell>
          <cell r="AT171">
            <v>5.1479547248235542E-3</v>
          </cell>
          <cell r="AV171">
            <v>5.2910052910052907E-3</v>
          </cell>
          <cell r="AX171">
            <v>5.0878024172813759E-3</v>
          </cell>
        </row>
        <row r="172">
          <cell r="A172">
            <v>626</v>
          </cell>
          <cell r="C172" t="str">
            <v>developing</v>
          </cell>
          <cell r="D172">
            <v>0</v>
          </cell>
          <cell r="F172">
            <v>0</v>
          </cell>
          <cell r="G172">
            <v>5.434782608695652E-3</v>
          </cell>
          <cell r="I172">
            <v>4.7384844633928906E-4</v>
          </cell>
          <cell r="J172">
            <v>5.3475935828877002E-3</v>
          </cell>
          <cell r="L172">
            <v>4.7308416333801279E-4</v>
          </cell>
          <cell r="M172">
            <v>5.3191489361702126E-3</v>
          </cell>
          <cell r="O172">
            <v>5.2819250002704053E-4</v>
          </cell>
          <cell r="P172">
            <v>5.3191489361702126E-3</v>
          </cell>
          <cell r="R172">
            <v>5.1776684906836598E-4</v>
          </cell>
          <cell r="S172">
            <v>5.2910052910052907E-3</v>
          </cell>
          <cell r="U172">
            <v>5.4526481779385092E-4</v>
          </cell>
          <cell r="V172">
            <v>5.2910052910052907E-3</v>
          </cell>
          <cell r="W172">
            <v>1461</v>
          </cell>
          <cell r="X172">
            <v>6.0592839344784455E-4</v>
          </cell>
          <cell r="Y172">
            <v>5.2910052910052907E-3</v>
          </cell>
          <cell r="Z172">
            <v>1475</v>
          </cell>
          <cell r="AA172">
            <v>6.0029701475346924E-4</v>
          </cell>
          <cell r="AB172">
            <v>5.2910052910052907E-3</v>
          </cell>
          <cell r="AC172">
            <v>1495</v>
          </cell>
          <cell r="AD172">
            <v>5.9146408527210913E-4</v>
          </cell>
          <cell r="AF172">
            <v>5.2910052910052907E-3</v>
          </cell>
          <cell r="AG172">
            <v>1521</v>
          </cell>
          <cell r="AH172">
            <v>5.8181857129687396E-4</v>
          </cell>
          <cell r="AJ172">
            <v>5.2910052910052907E-3</v>
          </cell>
          <cell r="AK172">
            <v>1545</v>
          </cell>
          <cell r="AL172">
            <v>5.7314094593110729E-4</v>
          </cell>
          <cell r="AN172">
            <v>5.2910052910052907E-3</v>
          </cell>
          <cell r="AP172">
            <v>5.6353801497677561E-4</v>
          </cell>
          <cell r="AR172">
            <v>5.2910052910052907E-3</v>
          </cell>
          <cell r="AT172">
            <v>5.5979816205486163E-4</v>
          </cell>
          <cell r="AV172">
            <v>5.2910052910052907E-3</v>
          </cell>
          <cell r="AX172">
            <v>5.5605350524625156E-4</v>
          </cell>
        </row>
        <row r="173">
          <cell r="A173">
            <v>768</v>
          </cell>
          <cell r="C173" t="str">
            <v>developing</v>
          </cell>
          <cell r="D173">
            <v>5.4945054945054949E-3</v>
          </cell>
          <cell r="F173">
            <v>8.4185648304047501E-4</v>
          </cell>
          <cell r="G173">
            <v>5.434782608695652E-3</v>
          </cell>
          <cell r="I173">
            <v>8.3711166204659287E-4</v>
          </cell>
          <cell r="J173">
            <v>5.3475935828877002E-3</v>
          </cell>
          <cell r="L173">
            <v>8.3576146195959229E-4</v>
          </cell>
          <cell r="M173">
            <v>5.3191489361702126E-3</v>
          </cell>
          <cell r="O173">
            <v>7.9319010242968554E-4</v>
          </cell>
          <cell r="P173">
            <v>5.3191489361702126E-3</v>
          </cell>
          <cell r="R173">
            <v>7.7232111934612453E-4</v>
          </cell>
          <cell r="S173">
            <v>5.2910052910052907E-3</v>
          </cell>
          <cell r="U173">
            <v>8.2785349958755614E-4</v>
          </cell>
          <cell r="V173">
            <v>5.2910052910052907E-3</v>
          </cell>
          <cell r="W173">
            <v>2306</v>
          </cell>
          <cell r="X173">
            <v>9.5637979143787101E-4</v>
          </cell>
          <cell r="Y173">
            <v>5.2910052910052907E-3</v>
          </cell>
          <cell r="Z173">
            <v>2320</v>
          </cell>
          <cell r="AA173">
            <v>9.4419598252749057E-4</v>
          </cell>
          <cell r="AB173">
            <v>5.2910052910052907E-3</v>
          </cell>
          <cell r="AC173">
            <v>2340</v>
          </cell>
          <cell r="AD173">
            <v>9.2576987259982292E-4</v>
          </cell>
          <cell r="AF173">
            <v>5.2910052910052907E-3</v>
          </cell>
          <cell r="AG173">
            <v>2366</v>
          </cell>
          <cell r="AH173">
            <v>9.0505111090624841E-4</v>
          </cell>
          <cell r="AJ173">
            <v>5.2910052910052907E-3</v>
          </cell>
          <cell r="AK173">
            <v>2390</v>
          </cell>
          <cell r="AL173">
            <v>8.8660638237886508E-4</v>
          </cell>
          <cell r="AN173">
            <v>5.2910052910052907E-3</v>
          </cell>
          <cell r="AP173">
            <v>8.6645762226391005E-4</v>
          </cell>
          <cell r="AR173">
            <v>5.2910052910052907E-3</v>
          </cell>
          <cell r="AT173">
            <v>8.5805128118245186E-4</v>
          </cell>
          <cell r="AV173">
            <v>5.2910052910052907E-3</v>
          </cell>
          <cell r="AX173">
            <v>8.5063984501620917E-4</v>
          </cell>
        </row>
        <row r="174">
          <cell r="A174">
            <v>776</v>
          </cell>
          <cell r="C174" t="str">
            <v>developing</v>
          </cell>
          <cell r="D174">
            <v>5.4945054945054949E-3</v>
          </cell>
          <cell r="F174">
            <v>4.6224444530045265E-4</v>
          </cell>
          <cell r="G174">
            <v>5.434782608695652E-3</v>
          </cell>
          <cell r="I174">
            <v>4.5963917089495576E-4</v>
          </cell>
          <cell r="J174">
            <v>5.3475935828877002E-3</v>
          </cell>
          <cell r="L174">
            <v>4.5889780641914147E-4</v>
          </cell>
          <cell r="M174">
            <v>5.3191489361702126E-3</v>
          </cell>
          <cell r="O174">
            <v>5.1782694755210718E-4</v>
          </cell>
          <cell r="P174">
            <v>5.3191489361702126E-3</v>
          </cell>
          <cell r="R174">
            <v>5.0780979427858975E-4</v>
          </cell>
          <cell r="S174">
            <v>5.2910052910052907E-3</v>
          </cell>
          <cell r="U174">
            <v>5.2916531268416454E-4</v>
          </cell>
          <cell r="V174">
            <v>5.2910052910052907E-3</v>
          </cell>
          <cell r="W174">
            <v>1413</v>
          </cell>
          <cell r="X174">
            <v>5.8602109510048211E-4</v>
          </cell>
          <cell r="Y174">
            <v>5.2910052910052907E-3</v>
          </cell>
          <cell r="Z174">
            <v>1427</v>
          </cell>
          <cell r="AA174">
            <v>5.8076192545979696E-4</v>
          </cell>
          <cell r="AB174">
            <v>5.2910052910052907E-3</v>
          </cell>
          <cell r="AC174">
            <v>1477</v>
          </cell>
          <cell r="AD174">
            <v>5.8434277855980274E-4</v>
          </cell>
          <cell r="AF174">
            <v>5.2910052910052907E-3</v>
          </cell>
          <cell r="AG174">
            <v>1534</v>
          </cell>
          <cell r="AH174">
            <v>5.8679137959855661E-4</v>
          </cell>
          <cell r="AJ174">
            <v>5.2910052910052907E-3</v>
          </cell>
          <cell r="AK174">
            <v>1588</v>
          </cell>
          <cell r="AL174">
            <v>5.8909244151365598E-4</v>
          </cell>
          <cell r="AN174">
            <v>5.2910052910052907E-3</v>
          </cell>
          <cell r="AP174">
            <v>5.7895285889789604E-4</v>
          </cell>
          <cell r="AR174">
            <v>5.2910052910052907E-3</v>
          </cell>
          <cell r="AT174">
            <v>5.7497553971460886E-4</v>
          </cell>
          <cell r="AV174">
            <v>5.2910052910052907E-3</v>
          </cell>
          <cell r="AX174">
            <v>5.7104428940022572E-4</v>
          </cell>
        </row>
        <row r="175">
          <cell r="A175">
            <v>780</v>
          </cell>
          <cell r="C175" t="str">
            <v>developing</v>
          </cell>
          <cell r="D175">
            <v>5.4945054945054949E-3</v>
          </cell>
          <cell r="F175">
            <v>1.8104574107601064E-3</v>
          </cell>
          <cell r="G175">
            <v>5.434782608695652E-3</v>
          </cell>
          <cell r="I175">
            <v>1.8002534193385768E-3</v>
          </cell>
          <cell r="J175">
            <v>5.3475935828877002E-3</v>
          </cell>
          <cell r="L175">
            <v>1.797349741808304E-3</v>
          </cell>
          <cell r="M175">
            <v>5.3191489361702126E-3</v>
          </cell>
          <cell r="O175">
            <v>1.4957942897523445E-3</v>
          </cell>
          <cell r="P175">
            <v>5.3191489361702126E-3</v>
          </cell>
          <cell r="R175">
            <v>1.4472362679226985E-3</v>
          </cell>
          <cell r="S175">
            <v>5.2910052910052907E-3</v>
          </cell>
          <cell r="U175">
            <v>1.42226417508466E-3</v>
          </cell>
          <cell r="V175">
            <v>5.2910052910052907E-3</v>
          </cell>
          <cell r="W175">
            <v>4084</v>
          </cell>
          <cell r="X175">
            <v>1.693779301054755E-3</v>
          </cell>
          <cell r="Y175">
            <v>5.2910052910052907E-3</v>
          </cell>
          <cell r="Z175">
            <v>4098</v>
          </cell>
          <cell r="AA175">
            <v>1.6678082484472656E-3</v>
          </cell>
          <cell r="AB175">
            <v>5.2910052910052907E-3</v>
          </cell>
          <cell r="AC175">
            <v>4118</v>
          </cell>
          <cell r="AD175">
            <v>1.629196724515415E-3</v>
          </cell>
          <cell r="AF175">
            <v>5.2910052910052907E-3</v>
          </cell>
          <cell r="AG175">
            <v>4144</v>
          </cell>
          <cell r="AH175">
            <v>1.5851782770902338E-3</v>
          </cell>
          <cell r="AJ175">
            <v>5.2910052910052907E-3</v>
          </cell>
          <cell r="AK175">
            <v>4168</v>
          </cell>
          <cell r="AL175">
            <v>1.546182176466573E-3</v>
          </cell>
          <cell r="AN175">
            <v>5.2910052910052907E-3</v>
          </cell>
          <cell r="AP175">
            <v>1.503843494165123E-3</v>
          </cell>
          <cell r="AR175">
            <v>5.2910052910052907E-3</v>
          </cell>
          <cell r="AT175">
            <v>1.4856181992994404E-3</v>
          </cell>
          <cell r="AV175">
            <v>5.2910052910052907E-3</v>
          </cell>
          <cell r="AX175">
            <v>1.4704913386386763E-3</v>
          </cell>
        </row>
        <row r="176">
          <cell r="A176">
            <v>788</v>
          </cell>
          <cell r="C176" t="str">
            <v>developing</v>
          </cell>
          <cell r="D176">
            <v>5.4945054945054949E-3</v>
          </cell>
          <cell r="F176">
            <v>6.0203611222599284E-4</v>
          </cell>
          <cell r="G176">
            <v>5.434782608695652E-3</v>
          </cell>
          <cell r="I176">
            <v>5.9864295241560768E-4</v>
          </cell>
          <cell r="J176">
            <v>5.3475935828877002E-3</v>
          </cell>
          <cell r="L176">
            <v>5.9767738497331735E-4</v>
          </cell>
          <cell r="M176">
            <v>5.3191489361702126E-3</v>
          </cell>
          <cell r="O176">
            <v>6.1922909132862945E-4</v>
          </cell>
          <cell r="P176">
            <v>5.3191489361702126E-3</v>
          </cell>
          <cell r="R176">
            <v>6.0521576504814017E-4</v>
          </cell>
          <cell r="S176">
            <v>5.2910052910052907E-3</v>
          </cell>
          <cell r="U176">
            <v>9.6851233370376312E-4</v>
          </cell>
          <cell r="V176">
            <v>5.2910052910052907E-3</v>
          </cell>
          <cell r="W176">
            <v>2401</v>
          </cell>
          <cell r="X176">
            <v>9.9577965275035921E-4</v>
          </cell>
          <cell r="Y176">
            <v>5.2910052910052907E-3</v>
          </cell>
          <cell r="Z176">
            <v>2415</v>
          </cell>
          <cell r="AA176">
            <v>9.828591800878834E-4</v>
          </cell>
          <cell r="AB176">
            <v>5.2910052910052907E-3</v>
          </cell>
          <cell r="AC176">
            <v>2435</v>
          </cell>
          <cell r="AD176">
            <v>9.6335454691477294E-4</v>
          </cell>
          <cell r="AF176">
            <v>5.2910052910052907E-3</v>
          </cell>
          <cell r="AG176">
            <v>2535</v>
          </cell>
          <cell r="AH176">
            <v>9.6969761882812334E-4</v>
          </cell>
          <cell r="AJ176">
            <v>5.2910052910052907E-3</v>
          </cell>
          <cell r="AK176">
            <v>2707</v>
          </cell>
          <cell r="AL176">
            <v>1.0042022916734678E-3</v>
          </cell>
          <cell r="AN176">
            <v>5.2910052910052907E-3</v>
          </cell>
          <cell r="AP176">
            <v>1.0080590954928072E-3</v>
          </cell>
          <cell r="AR176">
            <v>5.2910052910052907E-3</v>
          </cell>
          <cell r="AT176">
            <v>9.9747137828943189E-4</v>
          </cell>
          <cell r="AV176">
            <v>5.2910052910052907E-3</v>
          </cell>
          <cell r="AX176">
            <v>1.013098110498813E-3</v>
          </cell>
        </row>
        <row r="177">
          <cell r="A177">
            <v>792</v>
          </cell>
          <cell r="C177" t="str">
            <v>developing</v>
          </cell>
          <cell r="D177">
            <v>5.4945054945054949E-3</v>
          </cell>
          <cell r="F177">
            <v>4.7398694532219806E-3</v>
          </cell>
          <cell r="G177">
            <v>5.434782608695652E-3</v>
          </cell>
          <cell r="I177">
            <v>5.2994419461517882E-3</v>
          </cell>
          <cell r="J177">
            <v>5.3475935828877002E-3</v>
          </cell>
          <cell r="L177">
            <v>5.2908943326120906E-3</v>
          </cell>
          <cell r="M177">
            <v>5.3191489361702126E-3</v>
          </cell>
          <cell r="O177">
            <v>1.1851882564599925E-2</v>
          </cell>
          <cell r="P177">
            <v>5.3191489361702126E-3</v>
          </cell>
          <cell r="R177">
            <v>1.1395199833760477E-2</v>
          </cell>
          <cell r="S177">
            <v>5.2910052910052907E-3</v>
          </cell>
          <cell r="U177">
            <v>1.1157804383386836E-2</v>
          </cell>
          <cell r="V177">
            <v>5.2910052910052907E-3</v>
          </cell>
          <cell r="W177">
            <v>26351</v>
          </cell>
          <cell r="X177">
            <v>1.0928692057319748E-2</v>
          </cell>
          <cell r="Y177">
            <v>5.2910052910052907E-3</v>
          </cell>
          <cell r="Z177">
            <v>26365</v>
          </cell>
          <cell r="AA177">
            <v>1.0730054775576417E-2</v>
          </cell>
          <cell r="AB177">
            <v>5.2910052910052907E-3</v>
          </cell>
          <cell r="AC177">
            <v>26385</v>
          </cell>
          <cell r="AD177">
            <v>1.0438648755789029E-2</v>
          </cell>
          <cell r="AF177">
            <v>5.2910052910052907E-3</v>
          </cell>
          <cell r="AG177">
            <v>28949</v>
          </cell>
          <cell r="AH177">
            <v>1.1073679040416309E-2</v>
          </cell>
          <cell r="AJ177">
            <v>5.2910052910052907E-3</v>
          </cell>
          <cell r="AK177">
            <v>29802</v>
          </cell>
          <cell r="AL177">
            <v>1.1055499333746836E-2</v>
          </cell>
          <cell r="AN177">
            <v>5.2910052910052907E-3</v>
          </cell>
          <cell r="AP177">
            <v>1.099042523101653E-2</v>
          </cell>
          <cell r="AR177">
            <v>5.2910052910052907E-3</v>
          </cell>
          <cell r="AT177">
            <v>1.111866450371387E-2</v>
          </cell>
          <cell r="AV177">
            <v>5.2910052910052907E-3</v>
          </cell>
          <cell r="AX177">
            <v>1.0985107178877358E-2</v>
          </cell>
        </row>
        <row r="178">
          <cell r="A178">
            <v>795</v>
          </cell>
          <cell r="C178" t="str">
            <v>developing</v>
          </cell>
          <cell r="D178">
            <v>5.4945054945054949E-3</v>
          </cell>
          <cell r="F178">
            <v>4.8212592681875171E-4</v>
          </cell>
          <cell r="G178">
            <v>5.434782608695652E-3</v>
          </cell>
          <cell r="I178">
            <v>4.7940859760011513E-4</v>
          </cell>
          <cell r="J178">
            <v>5.3475935828877002E-3</v>
          </cell>
          <cell r="L178">
            <v>4.7863534648017982E-4</v>
          </cell>
          <cell r="M178">
            <v>5.3191489361702126E-3</v>
          </cell>
          <cell r="O178">
            <v>5.3224858577810151E-4</v>
          </cell>
          <cell r="P178">
            <v>5.3191489361702126E-3</v>
          </cell>
          <cell r="R178">
            <v>5.2166308789914804E-4</v>
          </cell>
          <cell r="S178">
            <v>5.2910052910052907E-3</v>
          </cell>
          <cell r="U178">
            <v>5.5924596696805228E-4</v>
          </cell>
          <cell r="V178">
            <v>5.2910052910052907E-3</v>
          </cell>
          <cell r="W178">
            <v>1335</v>
          </cell>
          <cell r="X178">
            <v>5.536717352860181E-4</v>
          </cell>
          <cell r="Y178">
            <v>5.2910052910052907E-3</v>
          </cell>
          <cell r="Z178">
            <v>1349</v>
          </cell>
          <cell r="AA178">
            <v>5.4901740535757959E-4</v>
          </cell>
          <cell r="AB178">
            <v>5.2910052910052907E-3</v>
          </cell>
          <cell r="AC178">
            <v>1369</v>
          </cell>
          <cell r="AD178">
            <v>5.4161493828596482E-4</v>
          </cell>
          <cell r="AF178">
            <v>5.2910052910052907E-3</v>
          </cell>
          <cell r="AG178">
            <v>1395</v>
          </cell>
          <cell r="AH178">
            <v>5.3362058314210335E-4</v>
          </cell>
          <cell r="AJ178">
            <v>5.2910052910052907E-3</v>
          </cell>
          <cell r="AK178">
            <v>1419</v>
          </cell>
          <cell r="AL178">
            <v>5.2639935422410446E-4</v>
          </cell>
          <cell r="AN178">
            <v>5.2910052910052907E-3</v>
          </cell>
          <cell r="AP178">
            <v>5.1836893744046917E-4</v>
          </cell>
          <cell r="AR178">
            <v>5.2910052910052907E-3</v>
          </cell>
          <cell r="AT178">
            <v>5.1532491588909075E-4</v>
          </cell>
          <cell r="AV178">
            <v>5.2910052910052907E-3</v>
          </cell>
          <cell r="AX178">
            <v>5.1212702144623414E-4</v>
          </cell>
        </row>
        <row r="179">
          <cell r="A179">
            <v>798</v>
          </cell>
          <cell r="C179" t="str">
            <v>developing</v>
          </cell>
          <cell r="D179">
            <v>0</v>
          </cell>
          <cell r="F179">
            <v>0</v>
          </cell>
          <cell r="G179">
            <v>0</v>
          </cell>
          <cell r="I179">
            <v>0</v>
          </cell>
          <cell r="J179">
            <v>5.3475935828877002E-3</v>
          </cell>
          <cell r="L179">
            <v>2.8434393650433361E-4</v>
          </cell>
          <cell r="M179">
            <v>5.3191489361702126E-3</v>
          </cell>
          <cell r="O179">
            <v>5.0295463313155056E-4</v>
          </cell>
          <cell r="P179">
            <v>5.3191489361702126E-3</v>
          </cell>
          <cell r="R179">
            <v>4.9352358523238897E-4</v>
          </cell>
          <cell r="S179">
            <v>5.2910052910052907E-3</v>
          </cell>
          <cell r="U179">
            <v>4.8891654990994868E-4</v>
          </cell>
          <cell r="V179">
            <v>5.2910052910052907E-3</v>
          </cell>
          <cell r="W179">
            <v>1169</v>
          </cell>
          <cell r="X179">
            <v>4.8482566183472297E-4</v>
          </cell>
          <cell r="Y179">
            <v>5.2910052910052907E-3</v>
          </cell>
          <cell r="Z179">
            <v>1183</v>
          </cell>
          <cell r="AA179">
            <v>4.8145855488362986E-4</v>
          </cell>
          <cell r="AB179">
            <v>5.2910052910052907E-3</v>
          </cell>
          <cell r="AC179">
            <v>1203</v>
          </cell>
          <cell r="AD179">
            <v>4.7594066527247307E-4</v>
          </cell>
          <cell r="AF179">
            <v>5.2910052910052907E-3</v>
          </cell>
          <cell r="AG179">
            <v>1229</v>
          </cell>
          <cell r="AH179">
            <v>4.7012164636677065E-4</v>
          </cell>
          <cell r="AJ179">
            <v>5.2910052910052907E-3</v>
          </cell>
          <cell r="AK179">
            <v>1253</v>
          </cell>
          <cell r="AL179">
            <v>4.6481916197519578E-4</v>
          </cell>
          <cell r="AN179">
            <v>5.2910052910052907E-3</v>
          </cell>
          <cell r="AP179">
            <v>4.5886047021009716E-4</v>
          </cell>
          <cell r="AR179">
            <v>5.2910052910052907E-3</v>
          </cell>
          <cell r="AT179">
            <v>4.5673317887704346E-4</v>
          </cell>
          <cell r="AV179">
            <v>5.2910052910052907E-3</v>
          </cell>
          <cell r="AX179">
            <v>4.5425562215414779E-4</v>
          </cell>
        </row>
        <row r="180">
          <cell r="A180">
            <v>800</v>
          </cell>
          <cell r="C180" t="str">
            <v>developing</v>
          </cell>
          <cell r="D180">
            <v>5.4945054945054949E-3</v>
          </cell>
          <cell r="F180">
            <v>5.3866388988641465E-4</v>
          </cell>
          <cell r="G180">
            <v>5.434782608695652E-3</v>
          </cell>
          <cell r="I180">
            <v>5.3562790479291214E-4</v>
          </cell>
          <cell r="J180">
            <v>5.3475935828877002E-3</v>
          </cell>
          <cell r="L180">
            <v>5.3476397602875755E-4</v>
          </cell>
          <cell r="M180">
            <v>5.3191489361702126E-3</v>
          </cell>
          <cell r="O180">
            <v>5.7326011948327269E-4</v>
          </cell>
          <cell r="P180">
            <v>5.3191489361702126E-3</v>
          </cell>
          <cell r="R180">
            <v>5.6105839163261069E-4</v>
          </cell>
          <cell r="S180">
            <v>5.2910052910052907E-3</v>
          </cell>
          <cell r="U180">
            <v>6.86770994284252E-4</v>
          </cell>
          <cell r="V180">
            <v>5.2910052910052907E-3</v>
          </cell>
          <cell r="W180">
            <v>1636</v>
          </cell>
          <cell r="X180">
            <v>6.7850708533927012E-4</v>
          </cell>
          <cell r="Y180">
            <v>5.2910052910052907E-3</v>
          </cell>
          <cell r="Z180">
            <v>1650</v>
          </cell>
          <cell r="AA180">
            <v>6.7151869446998246E-4</v>
          </cell>
          <cell r="AB180">
            <v>5.2910052910052907E-3</v>
          </cell>
          <cell r="AC180">
            <v>1670</v>
          </cell>
          <cell r="AD180">
            <v>6.6069901164175391E-4</v>
          </cell>
          <cell r="AF180">
            <v>5.2910052910052907E-3</v>
          </cell>
          <cell r="AG180">
            <v>1773</v>
          </cell>
          <cell r="AH180">
            <v>6.7821454760641519E-4</v>
          </cell>
          <cell r="AJ180">
            <v>5.2910052910052907E-3</v>
          </cell>
          <cell r="AK180">
            <v>1843</v>
          </cell>
          <cell r="AL180">
            <v>6.8368851996830475E-4</v>
          </cell>
          <cell r="AN180">
            <v>5.2910052910052907E-3</v>
          </cell>
          <cell r="AP180">
            <v>6.8291343417987115E-4</v>
          </cell>
          <cell r="AR180">
            <v>5.2910052910052907E-3</v>
          </cell>
          <cell r="AT180">
            <v>6.9215901373870345E-4</v>
          </cell>
          <cell r="AV180">
            <v>5.2910052910052907E-3</v>
          </cell>
          <cell r="AX180">
            <v>6.8678708798439842E-4</v>
          </cell>
        </row>
        <row r="181">
          <cell r="A181">
            <v>804</v>
          </cell>
          <cell r="C181" t="str">
            <v>developed</v>
          </cell>
          <cell r="D181">
            <v>5.4945054945054949E-3</v>
          </cell>
          <cell r="F181">
            <v>6.9324240869118965E-3</v>
          </cell>
          <cell r="G181">
            <v>5.434782608695652E-3</v>
          </cell>
          <cell r="I181">
            <v>6.893351974255264E-3</v>
          </cell>
          <cell r="J181">
            <v>5.3475935828877002E-3</v>
          </cell>
          <cell r="L181">
            <v>6.882233500033307E-3</v>
          </cell>
          <cell r="M181">
            <v>5.3191489361702126E-3</v>
          </cell>
          <cell r="O181">
            <v>5.2422654951489213E-3</v>
          </cell>
          <cell r="P181">
            <v>5.3191489361702126E-3</v>
          </cell>
          <cell r="R181">
            <v>5.0460622012883562E-3</v>
          </cell>
          <cell r="S181">
            <v>5.2910052910052907E-3</v>
          </cell>
          <cell r="U181">
            <v>4.9442427534220979E-3</v>
          </cell>
          <cell r="V181">
            <v>5.2910052910052907E-3</v>
          </cell>
          <cell r="W181">
            <v>14618</v>
          </cell>
          <cell r="X181">
            <v>6.0626018175363389E-3</v>
          </cell>
          <cell r="Y181">
            <v>5.2910052910052907E-3</v>
          </cell>
          <cell r="Z181">
            <v>14632</v>
          </cell>
          <cell r="AA181">
            <v>5.9549463863544146E-3</v>
          </cell>
          <cell r="AB181">
            <v>5.2910052910052907E-3</v>
          </cell>
          <cell r="AC181">
            <v>14652</v>
          </cell>
          <cell r="AD181">
            <v>5.7967436638173527E-3</v>
          </cell>
          <cell r="AF181">
            <v>5.2910052910052907E-3</v>
          </cell>
          <cell r="AG181">
            <v>14678</v>
          </cell>
          <cell r="AH181">
            <v>5.6146830963152636E-3</v>
          </cell>
          <cell r="AJ181">
            <v>5.2910052910052907E-3</v>
          </cell>
          <cell r="AK181">
            <v>15153</v>
          </cell>
          <cell r="AL181">
            <v>5.6212328502874241E-3</v>
          </cell>
          <cell r="AN181">
            <v>5.2910052910052907E-3</v>
          </cell>
          <cell r="AP181">
            <v>5.4417983888978708E-3</v>
          </cell>
          <cell r="AR181">
            <v>5.2910052910052907E-3</v>
          </cell>
          <cell r="AT181">
            <v>5.3629087479581134E-3</v>
          </cell>
          <cell r="AV181">
            <v>5.2910052910052907E-3</v>
          </cell>
          <cell r="AX181">
            <v>5.3001137556481269E-3</v>
          </cell>
        </row>
        <row r="182">
          <cell r="A182">
            <v>784</v>
          </cell>
          <cell r="C182" t="str">
            <v>developing</v>
          </cell>
          <cell r="D182">
            <v>5.4945054945054949E-3</v>
          </cell>
          <cell r="F182">
            <v>1.6371157437724366E-3</v>
          </cell>
          <cell r="G182">
            <v>5.434782608695652E-3</v>
          </cell>
          <cell r="I182">
            <v>1.6278887302529684E-3</v>
          </cell>
          <cell r="J182">
            <v>5.3475935828877002E-3</v>
          </cell>
          <cell r="L182">
            <v>1.625263064401126E-3</v>
          </cell>
          <cell r="M182">
            <v>5.3191489361702126E-3</v>
          </cell>
          <cell r="O182">
            <v>2.1952437437130672E-3</v>
          </cell>
          <cell r="P182">
            <v>5.3191489361702126E-3</v>
          </cell>
          <cell r="R182">
            <v>2.6065837777931701E-3</v>
          </cell>
          <cell r="S182">
            <v>5.2910052910052907E-3</v>
          </cell>
          <cell r="U182">
            <v>2.5568556141304507E-3</v>
          </cell>
          <cell r="V182">
            <v>5.2910052910052907E-3</v>
          </cell>
          <cell r="W182">
            <v>6050</v>
          </cell>
          <cell r="X182">
            <v>2.5091490625321418E-3</v>
          </cell>
          <cell r="Y182">
            <v>5.2910052910052907E-3</v>
          </cell>
          <cell r="Z182">
            <v>6064</v>
          </cell>
          <cell r="AA182">
            <v>2.4679329474339238E-3</v>
          </cell>
          <cell r="AB182">
            <v>5.2910052910052907E-3</v>
          </cell>
          <cell r="AC182">
            <v>6201</v>
          </cell>
          <cell r="AD182">
            <v>2.4532901623895305E-3</v>
          </cell>
          <cell r="AF182">
            <v>5.2910052910052907E-3</v>
          </cell>
          <cell r="AG182">
            <v>6790</v>
          </cell>
          <cell r="AH182">
            <v>2.5973360283404168E-3</v>
          </cell>
          <cell r="AJ182">
            <v>5.2910052910052907E-3</v>
          </cell>
          <cell r="AK182">
            <v>7154</v>
          </cell>
          <cell r="AL182">
            <v>2.6538837069198331E-3</v>
          </cell>
          <cell r="AN182">
            <v>5.2910052910052907E-3</v>
          </cell>
          <cell r="AP182">
            <v>2.6961637472266726E-3</v>
          </cell>
          <cell r="AR182">
            <v>5.2910052910052907E-3</v>
          </cell>
          <cell r="AT182">
            <v>2.7799308476318348E-3</v>
          </cell>
          <cell r="AV182">
            <v>5.2910052910052907E-3</v>
          </cell>
          <cell r="AX182">
            <v>2.7488914663741024E-3</v>
          </cell>
        </row>
        <row r="183">
          <cell r="A183">
            <v>826</v>
          </cell>
          <cell r="C183" t="str">
            <v>developed</v>
          </cell>
          <cell r="D183">
            <v>5.4945054945054949E-3</v>
          </cell>
          <cell r="F183">
            <v>4.3271423228280412E-2</v>
          </cell>
          <cell r="G183">
            <v>5.434782608695652E-3</v>
          </cell>
          <cell r="I183">
            <v>4.3027539429194871E-2</v>
          </cell>
          <cell r="J183">
            <v>5.3475935828877002E-3</v>
          </cell>
          <cell r="L183">
            <v>4.2958139144723045E-2</v>
          </cell>
          <cell r="M183">
            <v>5.3191489361702126E-3</v>
          </cell>
          <cell r="O183">
            <v>3.9319695270784286E-2</v>
          </cell>
          <cell r="P183">
            <v>5.3191489361702126E-3</v>
          </cell>
          <cell r="R183">
            <v>3.9431235713790952E-2</v>
          </cell>
          <cell r="S183">
            <v>5.2910052910052907E-3</v>
          </cell>
          <cell r="U183">
            <v>3.8595174130976254E-2</v>
          </cell>
          <cell r="V183">
            <v>5.2910052910052907E-3</v>
          </cell>
          <cell r="W183">
            <v>91112</v>
          </cell>
          <cell r="X183">
            <v>3.778737014635182E-2</v>
          </cell>
          <cell r="Y183">
            <v>5.2910052910052907E-3</v>
          </cell>
          <cell r="Z183">
            <v>91126</v>
          </cell>
          <cell r="AA183">
            <v>3.7086553061982802E-2</v>
          </cell>
          <cell r="AB183">
            <v>5.2910052910052907E-3</v>
          </cell>
          <cell r="AC183">
            <v>98428</v>
          </cell>
          <cell r="AD183">
            <v>3.8940887615493747E-2</v>
          </cell>
          <cell r="AF183">
            <v>5.2910052910052907E-3</v>
          </cell>
          <cell r="AG183">
            <v>102096</v>
          </cell>
          <cell r="AH183">
            <v>3.905414125912271E-2</v>
          </cell>
          <cell r="AJ183">
            <v>5.2910052910052907E-3</v>
          </cell>
          <cell r="AK183">
            <v>105761</v>
          </cell>
          <cell r="AL183">
            <v>3.9233630797812197E-2</v>
          </cell>
          <cell r="AN183">
            <v>5.2910052910052907E-3</v>
          </cell>
          <cell r="AP183">
            <v>3.9228985355539793E-2</v>
          </cell>
          <cell r="AR183">
            <v>5.2910052910052907E-3</v>
          </cell>
          <cell r="AT183">
            <v>3.8629602804497024E-2</v>
          </cell>
          <cell r="AV183">
            <v>5.2910052910052907E-3</v>
          </cell>
          <cell r="AX183">
            <v>3.8157820883835715E-2</v>
          </cell>
        </row>
        <row r="184">
          <cell r="A184">
            <v>834</v>
          </cell>
          <cell r="C184" t="str">
            <v>developing</v>
          </cell>
          <cell r="D184">
            <v>5.4945054945054949E-3</v>
          </cell>
          <cell r="F184">
            <v>9.5990277955537555E-4</v>
          </cell>
          <cell r="G184">
            <v>5.434782608695652E-3</v>
          </cell>
          <cell r="I184">
            <v>9.544926331084767E-4</v>
          </cell>
          <cell r="J184">
            <v>5.3475935828877002E-3</v>
          </cell>
          <cell r="L184">
            <v>9.529531060720075E-4</v>
          </cell>
          <cell r="M184">
            <v>5.3191489361702126E-3</v>
          </cell>
          <cell r="O184">
            <v>8.7881857939652659E-4</v>
          </cell>
          <cell r="P184">
            <v>5.3191489361702126E-3</v>
          </cell>
          <cell r="R184">
            <v>8.5457505021818941E-4</v>
          </cell>
          <cell r="S184">
            <v>5.2910052910052907E-3</v>
          </cell>
          <cell r="U184">
            <v>8.4225831994885444E-4</v>
          </cell>
          <cell r="V184">
            <v>5.2910052910052907E-3</v>
          </cell>
          <cell r="W184">
            <v>2003</v>
          </cell>
          <cell r="X184">
            <v>8.3071497062014554E-4</v>
          </cell>
          <cell r="Y184">
            <v>5.2910052910052907E-3</v>
          </cell>
          <cell r="Z184">
            <v>2017</v>
          </cell>
          <cell r="AA184">
            <v>8.2088073136118468E-4</v>
          </cell>
          <cell r="AB184">
            <v>5.2910052910052907E-3</v>
          </cell>
          <cell r="AC184">
            <v>2037</v>
          </cell>
          <cell r="AD184">
            <v>8.0589454294266634E-4</v>
          </cell>
          <cell r="AF184">
            <v>5.2910052910052907E-3</v>
          </cell>
          <cell r="AG184">
            <v>2063</v>
          </cell>
          <cell r="AH184">
            <v>7.8914642510549042E-4</v>
          </cell>
          <cell r="AJ184">
            <v>5.2910052910052907E-3</v>
          </cell>
          <cell r="AK184">
            <v>2087</v>
          </cell>
          <cell r="AL184">
            <v>7.7420398327392951E-4</v>
          </cell>
          <cell r="AN184">
            <v>5.2910052910052907E-3</v>
          </cell>
          <cell r="AP184">
            <v>7.5783674533136359E-4</v>
          </cell>
          <cell r="AR184">
            <v>5.2910052910052907E-3</v>
          </cell>
          <cell r="AT184">
            <v>7.5110371302190761E-4</v>
          </cell>
          <cell r="AV184">
            <v>5.2910052910052907E-3</v>
          </cell>
          <cell r="AX184">
            <v>7.4500711016378652E-4</v>
          </cell>
        </row>
        <row r="185">
          <cell r="A185">
            <v>840</v>
          </cell>
          <cell r="C185" t="str">
            <v>developed</v>
          </cell>
          <cell r="D185">
            <v>5.4945054945054949E-3</v>
          </cell>
          <cell r="F185">
            <v>0.16477958271255477</v>
          </cell>
          <cell r="G185">
            <v>5.434782608695652E-3</v>
          </cell>
          <cell r="I185">
            <v>0.16385086191611462</v>
          </cell>
          <cell r="J185">
            <v>5.3475935828877002E-3</v>
          </cell>
          <cell r="L185">
            <v>0.1635865824202665</v>
          </cell>
          <cell r="M185">
            <v>5.3191489361702126E-3</v>
          </cell>
          <cell r="O185">
            <v>0.16156876777917586</v>
          </cell>
          <cell r="P185">
            <v>5.3191489361702126E-3</v>
          </cell>
          <cell r="R185">
            <v>0.1663940742536538</v>
          </cell>
          <cell r="S185">
            <v>5.2910052910052907E-3</v>
          </cell>
          <cell r="U185">
            <v>0.16319602291383248</v>
          </cell>
          <cell r="V185">
            <v>5.2910052910052907E-3</v>
          </cell>
          <cell r="W185">
            <v>385210</v>
          </cell>
          <cell r="X185">
            <v>0.15976021659140602</v>
          </cell>
          <cell r="Y185">
            <v>5.2910052910052907E-3</v>
          </cell>
          <cell r="Z185">
            <v>385224</v>
          </cell>
          <cell r="AA185">
            <v>0.15677885912636638</v>
          </cell>
          <cell r="AB185">
            <v>5.2910052910052907E-3</v>
          </cell>
          <cell r="AC185">
            <v>398736</v>
          </cell>
          <cell r="AD185">
            <v>0.15775118629100982</v>
          </cell>
          <cell r="AF185">
            <v>5.2910052910052907E-3</v>
          </cell>
          <cell r="AG185">
            <v>412256</v>
          </cell>
          <cell r="AH185">
            <v>0.15769769686296126</v>
          </cell>
          <cell r="AJ185">
            <v>5.2910052910052907E-3</v>
          </cell>
          <cell r="AK185">
            <v>425774</v>
          </cell>
          <cell r="AL185">
            <v>0.15794725767823384</v>
          </cell>
          <cell r="AN185">
            <v>5.2910052910052907E-3</v>
          </cell>
          <cell r="AP185">
            <v>0.15748019640662064</v>
          </cell>
          <cell r="AR185">
            <v>5.2910052910052907E-3</v>
          </cell>
          <cell r="AT185">
            <v>0.15505914941740048</v>
          </cell>
          <cell r="AV185">
            <v>5.2910052910052907E-3</v>
          </cell>
          <cell r="AX185">
            <v>0.15785992959909415</v>
          </cell>
        </row>
        <row r="186">
          <cell r="A186">
            <v>858</v>
          </cell>
          <cell r="C186" t="str">
            <v>developing</v>
          </cell>
          <cell r="D186">
            <v>5.4945054945054949E-3</v>
          </cell>
          <cell r="F186">
            <v>1.9024092627822394E-3</v>
          </cell>
          <cell r="G186">
            <v>5.434782608695652E-3</v>
          </cell>
          <cell r="I186">
            <v>1.8916870178499389E-3</v>
          </cell>
          <cell r="J186">
            <v>5.3475935828877002E-3</v>
          </cell>
          <cell r="L186">
            <v>1.8886358645906064E-3</v>
          </cell>
          <cell r="M186">
            <v>5.3191489361702126E-3</v>
          </cell>
          <cell r="O186">
            <v>1.788283140023291E-3</v>
          </cell>
          <cell r="P186">
            <v>5.3191489361702126E-3</v>
          </cell>
          <cell r="R186">
            <v>1.8364272355752579E-3</v>
          </cell>
          <cell r="S186">
            <v>5.2910052910052907E-3</v>
          </cell>
          <cell r="U186">
            <v>1.8031445722848714E-3</v>
          </cell>
          <cell r="V186">
            <v>5.2910052910052907E-3</v>
          </cell>
          <cell r="W186">
            <v>4271</v>
          </cell>
          <cell r="X186">
            <v>1.7713348175330212E-3</v>
          </cell>
          <cell r="Y186">
            <v>5.2910052910052907E-3</v>
          </cell>
          <cell r="Z186">
            <v>4285</v>
          </cell>
          <cell r="AA186">
            <v>1.743913700487197E-3</v>
          </cell>
          <cell r="AB186">
            <v>5.2910052910052907E-3</v>
          </cell>
          <cell r="AC186">
            <v>4305</v>
          </cell>
          <cell r="AD186">
            <v>1.7031791886932639E-3</v>
          </cell>
          <cell r="AF186">
            <v>5.2910052910052907E-3</v>
          </cell>
          <cell r="AG186">
            <v>4331</v>
          </cell>
          <cell r="AH186">
            <v>1.6567102118913617E-3</v>
          </cell>
          <cell r="AJ186">
            <v>5.2910052910052907E-3</v>
          </cell>
          <cell r="AK186">
            <v>4355</v>
          </cell>
          <cell r="AL186">
            <v>1.6155526339999822E-3</v>
          </cell>
          <cell r="AN186">
            <v>5.2910052910052907E-3</v>
          </cell>
          <cell r="AP186">
            <v>1.5708801409848796E-3</v>
          </cell>
          <cell r="AR186">
            <v>5.2910052910052907E-3</v>
          </cell>
          <cell r="AT186">
            <v>1.5516221440057829E-3</v>
          </cell>
          <cell r="AV186">
            <v>5.2910052910052907E-3</v>
          </cell>
          <cell r="AX186">
            <v>1.5946010865180906E-3</v>
          </cell>
        </row>
        <row r="187">
          <cell r="A187">
            <v>860</v>
          </cell>
          <cell r="C187" t="str">
            <v>developing</v>
          </cell>
          <cell r="D187">
            <v>5.4945054945054949E-3</v>
          </cell>
          <cell r="F187">
            <v>1.7042157438966958E-3</v>
          </cell>
          <cell r="G187">
            <v>5.434782608695652E-3</v>
          </cell>
          <cell r="I187">
            <v>1.6946105453828813E-3</v>
          </cell>
          <cell r="J187">
            <v>5.3475935828877002E-3</v>
          </cell>
          <cell r="L187">
            <v>1.6918772621071305E-3</v>
          </cell>
          <cell r="M187">
            <v>5.3191489361702126E-3</v>
          </cell>
          <cell r="O187">
            <v>1.4187286604821876E-3</v>
          </cell>
          <cell r="P187">
            <v>5.3191489361702126E-3</v>
          </cell>
          <cell r="R187">
            <v>1.3732077301378404E-3</v>
          </cell>
          <cell r="S187">
            <v>5.2910052910052907E-3</v>
          </cell>
          <cell r="U187">
            <v>1.4557341988653239E-3</v>
          </cell>
          <cell r="V187">
            <v>5.2910052910052907E-3</v>
          </cell>
          <cell r="W187">
            <v>4184</v>
          </cell>
          <cell r="X187">
            <v>1.7352528392784268E-3</v>
          </cell>
          <cell r="Y187">
            <v>5.2910052910052907E-3</v>
          </cell>
          <cell r="Z187">
            <v>4198</v>
          </cell>
          <cell r="AA187">
            <v>1.7085063511424162E-3</v>
          </cell>
          <cell r="AB187">
            <v>5.2910052910052907E-3</v>
          </cell>
          <cell r="AC187">
            <v>4218</v>
          </cell>
          <cell r="AD187">
            <v>1.6687595395837834E-3</v>
          </cell>
          <cell r="AF187">
            <v>5.2910052910052907E-3</v>
          </cell>
          <cell r="AG187">
            <v>4244</v>
          </cell>
          <cell r="AH187">
            <v>1.6234306486416392E-3</v>
          </cell>
          <cell r="AJ187">
            <v>5.2910052910052907E-3</v>
          </cell>
          <cell r="AK187">
            <v>4268</v>
          </cell>
          <cell r="AL187">
            <v>1.5832786778213373E-3</v>
          </cell>
          <cell r="AN187">
            <v>5.2910052910052907E-3</v>
          </cell>
          <cell r="AP187">
            <v>1.8128573420722353E-3</v>
          </cell>
          <cell r="AR187">
            <v>5.2910052910052907E-3</v>
          </cell>
          <cell r="AT187">
            <v>1.7898716770366981E-3</v>
          </cell>
          <cell r="AV187">
            <v>5.2910052910052907E-3</v>
          </cell>
          <cell r="AX187">
            <v>1.7710042674927635E-3</v>
          </cell>
        </row>
        <row r="188">
          <cell r="A188">
            <v>548</v>
          </cell>
          <cell r="C188" t="str">
            <v>developing</v>
          </cell>
          <cell r="D188">
            <v>5.4945054945054949E-3</v>
          </cell>
          <cell r="F188">
            <v>5.1940370466556243E-4</v>
          </cell>
          <cell r="G188">
            <v>5.434782608695652E-3</v>
          </cell>
          <cell r="I188">
            <v>5.1647627267228902E-4</v>
          </cell>
          <cell r="J188">
            <v>5.3475935828877002E-3</v>
          </cell>
          <cell r="L188">
            <v>5.156432340946267E-4</v>
          </cell>
          <cell r="M188">
            <v>5.3191489361702126E-3</v>
          </cell>
          <cell r="O188">
            <v>5.5928915745184077E-4</v>
          </cell>
          <cell r="P188">
            <v>5.3191489361702126E-3</v>
          </cell>
          <cell r="R188">
            <v>5.4763801343769478E-4</v>
          </cell>
          <cell r="S188">
            <v>5.2910052910052907E-3</v>
          </cell>
          <cell r="U188">
            <v>5.4187544829707485E-4</v>
          </cell>
          <cell r="V188">
            <v>5.2910052910052907E-3</v>
          </cell>
          <cell r="W188">
            <v>1473</v>
          </cell>
          <cell r="X188">
            <v>6.1090521803468516E-4</v>
          </cell>
          <cell r="Y188">
            <v>5.2910052910052907E-3</v>
          </cell>
          <cell r="Z188">
            <v>1487</v>
          </cell>
          <cell r="AA188">
            <v>6.0518078707688726E-4</v>
          </cell>
          <cell r="AB188">
            <v>5.2910052910052907E-3</v>
          </cell>
          <cell r="AC188">
            <v>1507</v>
          </cell>
          <cell r="AD188">
            <v>5.9621162308031328E-4</v>
          </cell>
          <cell r="AF188">
            <v>5.2910052910052907E-3</v>
          </cell>
          <cell r="AG188">
            <v>1533</v>
          </cell>
          <cell r="AH188">
            <v>5.8640885588304257E-4</v>
          </cell>
          <cell r="AJ188">
            <v>5.2910052910052907E-3</v>
          </cell>
          <cell r="AK188">
            <v>1557</v>
          </cell>
          <cell r="AL188">
            <v>5.7759252609367907E-4</v>
          </cell>
          <cell r="AN188">
            <v>5.2910052910052907E-3</v>
          </cell>
          <cell r="AP188">
            <v>5.6783983188499524E-4</v>
          </cell>
          <cell r="AR188">
            <v>5.2910052910052907E-3</v>
          </cell>
          <cell r="AT188">
            <v>5.6403370930874458E-4</v>
          </cell>
          <cell r="AV188">
            <v>5.2910052910052907E-3</v>
          </cell>
          <cell r="AX188">
            <v>5.6023697989387219E-4</v>
          </cell>
        </row>
        <row r="189">
          <cell r="A189">
            <v>862</v>
          </cell>
          <cell r="C189" t="str">
            <v>developing</v>
          </cell>
          <cell r="D189">
            <v>5.4945054945054949E-3</v>
          </cell>
          <cell r="F189">
            <v>1.2805537986676923E-2</v>
          </cell>
          <cell r="G189">
            <v>5.434782608695652E-3</v>
          </cell>
          <cell r="I189">
            <v>1.2733364181876254E-2</v>
          </cell>
          <cell r="J189">
            <v>5.3475935828877002E-3</v>
          </cell>
          <cell r="L189">
            <v>1.2712826193689415E-2</v>
          </cell>
          <cell r="M189">
            <v>5.3191489361702126E-3</v>
          </cell>
          <cell r="O189">
            <v>9.4714109049217447E-3</v>
          </cell>
          <cell r="P189">
            <v>5.3191489361702126E-3</v>
          </cell>
          <cell r="R189">
            <v>9.1085405555170734E-3</v>
          </cell>
          <cell r="S189">
            <v>5.2910052910052907E-3</v>
          </cell>
          <cell r="U189">
            <v>8.9199731731404337E-3</v>
          </cell>
          <cell r="V189">
            <v>5.2910052910052907E-3</v>
          </cell>
          <cell r="W189">
            <v>21069</v>
          </cell>
          <cell r="X189">
            <v>8.7380597683454041E-3</v>
          </cell>
          <cell r="Y189">
            <v>5.2910052910052907E-3</v>
          </cell>
          <cell r="Z189">
            <v>21083</v>
          </cell>
          <cell r="AA189">
            <v>8.5803809912185711E-3</v>
          </cell>
          <cell r="AB189">
            <v>5.2910052910052907E-3</v>
          </cell>
          <cell r="AC189">
            <v>21103</v>
          </cell>
          <cell r="AD189">
            <v>8.3489408638778052E-3</v>
          </cell>
          <cell r="AF189">
            <v>5.2910052910052907E-3</v>
          </cell>
          <cell r="AG189">
            <v>21129</v>
          </cell>
          <cell r="AH189">
            <v>8.0823435850964163E-3</v>
          </cell>
          <cell r="AJ189">
            <v>5.2910052910052907E-3</v>
          </cell>
          <cell r="AK189">
            <v>21153</v>
          </cell>
          <cell r="AL189">
            <v>7.8470229315732772E-3</v>
          </cell>
          <cell r="AN189">
            <v>5.2910052910052907E-3</v>
          </cell>
          <cell r="AP189">
            <v>7.5927068430077013E-3</v>
          </cell>
          <cell r="AR189">
            <v>5.2910052910052907E-3</v>
          </cell>
          <cell r="AT189">
            <v>7.4806823748995825E-3</v>
          </cell>
          <cell r="AV189">
            <v>5.2910052910052907E-3</v>
          </cell>
          <cell r="AX189">
            <v>7.3918510794584768E-3</v>
          </cell>
        </row>
        <row r="190">
          <cell r="A190">
            <v>704</v>
          </cell>
          <cell r="C190" t="str">
            <v>developing</v>
          </cell>
          <cell r="D190">
            <v>5.4945054945054949E-3</v>
          </cell>
          <cell r="F190">
            <v>7.5673889029025717E-4</v>
          </cell>
          <cell r="G190">
            <v>5.434782608695652E-3</v>
          </cell>
          <cell r="I190">
            <v>7.524738039651292E-4</v>
          </cell>
          <cell r="J190">
            <v>5.3475935828877002E-3</v>
          </cell>
          <cell r="L190">
            <v>7.5126011857327187E-4</v>
          </cell>
          <cell r="M190">
            <v>5.3191489361702126E-3</v>
          </cell>
          <cell r="O190">
            <v>7.3144746377464746E-4</v>
          </cell>
          <cell r="P190">
            <v>5.3191489361702126E-3</v>
          </cell>
          <cell r="R190">
            <v>2.1005056452171504E-3</v>
          </cell>
          <cell r="S190">
            <v>5.2910052910052907E-3</v>
          </cell>
          <cell r="U190">
            <v>2.0615839964140473E-3</v>
          </cell>
          <cell r="V190">
            <v>5.2910052910052907E-3</v>
          </cell>
          <cell r="W190">
            <v>4881</v>
          </cell>
          <cell r="X190">
            <v>2.024323400697419E-3</v>
          </cell>
          <cell r="Y190">
            <v>5.2910052910052907E-3</v>
          </cell>
          <cell r="Z190">
            <v>4895</v>
          </cell>
          <cell r="AA190">
            <v>1.9921721269276146E-3</v>
          </cell>
          <cell r="AB190">
            <v>5.2910052910052907E-3</v>
          </cell>
          <cell r="AC190">
            <v>4915</v>
          </cell>
          <cell r="AD190">
            <v>1.9445123606103118E-3</v>
          </cell>
          <cell r="AF190">
            <v>5.2910052910052907E-3</v>
          </cell>
          <cell r="AG190">
            <v>4941</v>
          </cell>
          <cell r="AH190">
            <v>1.8900496783549338E-3</v>
          </cell>
          <cell r="AJ190">
            <v>5.2910052910052907E-3</v>
          </cell>
          <cell r="AK190">
            <v>5343</v>
          </cell>
          <cell r="AL190">
            <v>1.9820660673850526E-3</v>
          </cell>
          <cell r="AN190">
            <v>5.2910052910052907E-3</v>
          </cell>
          <cell r="AP190">
            <v>2.0612872685219206E-3</v>
          </cell>
          <cell r="AR190">
            <v>5.2910052910052907E-3</v>
          </cell>
          <cell r="AT190">
            <v>2.168600193988064E-3</v>
          </cell>
          <cell r="AV190">
            <v>5.2910052910052907E-3</v>
          </cell>
          <cell r="AX190">
            <v>2.1450766255675146E-3</v>
          </cell>
        </row>
        <row r="191">
          <cell r="A191">
            <v>887</v>
          </cell>
          <cell r="C191" t="str">
            <v>developing</v>
          </cell>
          <cell r="D191">
            <v>5.4945054945054949E-3</v>
          </cell>
          <cell r="F191">
            <v>1.5296314843141325E-3</v>
          </cell>
          <cell r="G191">
            <v>5.434782608695652E-3</v>
          </cell>
          <cell r="I191">
            <v>1.5210102671282004E-3</v>
          </cell>
          <cell r="J191">
            <v>5.3475935828877002E-3</v>
          </cell>
          <cell r="L191">
            <v>1.5185569884461376E-3</v>
          </cell>
          <cell r="M191">
            <v>5.3191489361702126E-3</v>
          </cell>
          <cell r="O191">
            <v>1.2920886498101751E-3</v>
          </cell>
          <cell r="P191">
            <v>5.3191489361702126E-3</v>
          </cell>
          <cell r="R191">
            <v>1.2515584955323127E-3</v>
          </cell>
          <cell r="S191">
            <v>5.2910052910052907E-3</v>
          </cell>
          <cell r="U191">
            <v>1.230764798516812E-3</v>
          </cell>
          <cell r="V191">
            <v>5.2910052910052907E-3</v>
          </cell>
          <cell r="W191">
            <v>2920</v>
          </cell>
          <cell r="X191">
            <v>1.2110273161312155E-3</v>
          </cell>
          <cell r="Y191">
            <v>5.2910052910052907E-3</v>
          </cell>
          <cell r="Z191">
            <v>2934</v>
          </cell>
          <cell r="AA191">
            <v>1.1940823330757143E-3</v>
          </cell>
          <cell r="AB191">
            <v>5.2910052910052907E-3</v>
          </cell>
          <cell r="AC191">
            <v>2954</v>
          </cell>
          <cell r="AD191">
            <v>1.1686855571196055E-3</v>
          </cell>
          <cell r="AF191">
            <v>5.2910052910052907E-3</v>
          </cell>
          <cell r="AG191">
            <v>2980</v>
          </cell>
          <cell r="AH191">
            <v>1.1399206722318767E-3</v>
          </cell>
          <cell r="AJ191">
            <v>5.2910052910052907E-3</v>
          </cell>
          <cell r="AK191">
            <v>3004</v>
          </cell>
          <cell r="AL191">
            <v>1.1143789006971174E-3</v>
          </cell>
          <cell r="AN191">
            <v>5.2910052910052907E-3</v>
          </cell>
          <cell r="AP191">
            <v>1.0865672540678159E-3</v>
          </cell>
          <cell r="AR191">
            <v>5.2910052910052907E-3</v>
          </cell>
          <cell r="AT191">
            <v>1.0747701156727954E-3</v>
          </cell>
          <cell r="AV191">
            <v>5.2910052910052907E-3</v>
          </cell>
          <cell r="AX191">
            <v>1.0646942978194684E-3</v>
          </cell>
        </row>
        <row r="192">
          <cell r="A192">
            <v>894</v>
          </cell>
          <cell r="C192" t="str">
            <v>developing</v>
          </cell>
          <cell r="D192">
            <v>5.4945054945054949E-3</v>
          </cell>
          <cell r="F192">
            <v>1.9011666701873456E-3</v>
          </cell>
          <cell r="G192">
            <v>5.434782608695652E-3</v>
          </cell>
          <cell r="I192">
            <v>1.8904514286808664E-3</v>
          </cell>
          <cell r="J192">
            <v>5.3475935828877002E-3</v>
          </cell>
          <cell r="L192">
            <v>1.8874022683367914E-3</v>
          </cell>
          <cell r="M192">
            <v>5.3191489361702126E-3</v>
          </cell>
          <cell r="O192">
            <v>1.5615930141584433E-3</v>
          </cell>
          <cell r="P192">
            <v>5.3191489361702126E-3</v>
          </cell>
          <cell r="R192">
            <v>1.5104419200664958E-3</v>
          </cell>
          <cell r="S192">
            <v>5.2910052910052907E-3</v>
          </cell>
          <cell r="U192">
            <v>1.5900379651750758E-3</v>
          </cell>
          <cell r="V192">
            <v>5.2910052910052907E-3</v>
          </cell>
          <cell r="W192">
            <v>4586</v>
          </cell>
          <cell r="X192">
            <v>1.9019764629375872E-3</v>
          </cell>
          <cell r="Y192">
            <v>5.2910052910052907E-3</v>
          </cell>
          <cell r="Z192">
            <v>4600</v>
          </cell>
          <cell r="AA192">
            <v>1.8721127239769209E-3</v>
          </cell>
          <cell r="AB192">
            <v>5.2910052910052907E-3</v>
          </cell>
          <cell r="AC192">
            <v>4620</v>
          </cell>
          <cell r="AD192">
            <v>1.8278020561586247E-3</v>
          </cell>
          <cell r="AF192">
            <v>5.2910052910052907E-3</v>
          </cell>
          <cell r="AG192">
            <v>4646</v>
          </cell>
          <cell r="AH192">
            <v>1.7772051822782884E-3</v>
          </cell>
          <cell r="AJ192">
            <v>5.2910052910052907E-3</v>
          </cell>
          <cell r="AK192">
            <v>4952</v>
          </cell>
          <cell r="AL192">
            <v>1.8370187470879247E-3</v>
          </cell>
          <cell r="AN192">
            <v>5.2910052910052907E-3</v>
          </cell>
          <cell r="AP192">
            <v>1.8863467142543212E-3</v>
          </cell>
          <cell r="AR192">
            <v>5.2910052910052907E-3</v>
          </cell>
          <cell r="AT192">
            <v>1.9624702276324281E-3</v>
          </cell>
          <cell r="AV192">
            <v>5.2910052910052907E-3</v>
          </cell>
          <cell r="AX192">
            <v>1.9414808593833071E-3</v>
          </cell>
        </row>
        <row r="193">
          <cell r="A193">
            <v>716</v>
          </cell>
          <cell r="C193" t="str">
            <v>developing</v>
          </cell>
          <cell r="D193">
            <v>5.4945054945054949E-3</v>
          </cell>
          <cell r="F193">
            <v>2.221134263372471E-3</v>
          </cell>
          <cell r="G193">
            <v>5.434782608695652E-3</v>
          </cell>
          <cell r="I193">
            <v>2.2086156397170252E-3</v>
          </cell>
          <cell r="J193">
            <v>5.3475935828877002E-3</v>
          </cell>
          <cell r="L193">
            <v>2.2050533036941274E-3</v>
          </cell>
          <cell r="M193">
            <v>5.3191489361702126E-3</v>
          </cell>
          <cell r="O193">
            <v>1.9063603029986192E-3</v>
          </cell>
          <cell r="P193">
            <v>5.3191489361702126E-3</v>
          </cell>
          <cell r="R193">
            <v>1.8416222206829674E-3</v>
          </cell>
          <cell r="S193">
            <v>5.2910052910052907E-3</v>
          </cell>
          <cell r="U193">
            <v>1.8082286265300356E-3</v>
          </cell>
          <cell r="V193">
            <v>5.2910052910052907E-3</v>
          </cell>
          <cell r="W193">
            <v>4283</v>
          </cell>
          <cell r="X193">
            <v>1.7763116421198619E-3</v>
          </cell>
          <cell r="Y193">
            <v>5.2910052910052907E-3</v>
          </cell>
          <cell r="Z193">
            <v>4297</v>
          </cell>
          <cell r="AA193">
            <v>1.7487974728106149E-3</v>
          </cell>
          <cell r="AB193">
            <v>5.2910052910052907E-3</v>
          </cell>
          <cell r="AC193">
            <v>4317</v>
          </cell>
          <cell r="AD193">
            <v>1.7079267265014682E-3</v>
          </cell>
          <cell r="AF193">
            <v>5.2910052910052907E-3</v>
          </cell>
          <cell r="AG193">
            <v>4343</v>
          </cell>
          <cell r="AH193">
            <v>1.6613004964775304E-3</v>
          </cell>
          <cell r="AJ193">
            <v>5.2910052910052907E-3</v>
          </cell>
          <cell r="AK193">
            <v>4367</v>
          </cell>
          <cell r="AL193">
            <v>1.620004214162554E-3</v>
          </cell>
          <cell r="AN193">
            <v>5.2910052910052907E-3</v>
          </cell>
          <cell r="AP193">
            <v>1.5751819578930992E-3</v>
          </cell>
          <cell r="AR193">
            <v>5.2910052910052907E-3</v>
          </cell>
          <cell r="AT193">
            <v>1.5558576912596659E-3</v>
          </cell>
          <cell r="AV193">
            <v>5.2910052910052907E-3</v>
          </cell>
          <cell r="AX193">
            <v>1.5398672932117198E-3</v>
          </cell>
        </row>
        <row r="195">
          <cell r="D195">
            <v>0.5494505494505495</v>
          </cell>
          <cell r="G195">
            <v>0.54347826086956519</v>
          </cell>
          <cell r="J195">
            <v>0.53475935828876997</v>
          </cell>
        </row>
      </sheetData>
      <sheetData sheetId="10">
        <row r="5">
          <cell r="A5">
            <v>32</v>
          </cell>
          <cell r="C5" t="str">
            <v>developing</v>
          </cell>
          <cell r="D5">
            <v>0.04</v>
          </cell>
          <cell r="F5">
            <v>1.9230769230769232E-2</v>
          </cell>
          <cell r="G5">
            <v>0.04</v>
          </cell>
          <cell r="I5">
            <v>3.5087719298245612E-2</v>
          </cell>
          <cell r="J5">
            <v>0.04</v>
          </cell>
          <cell r="L5">
            <v>3.5087719298245612E-2</v>
          </cell>
          <cell r="M5">
            <v>0.04</v>
          </cell>
          <cell r="O5">
            <v>3.5087719298245612E-2</v>
          </cell>
          <cell r="P5">
            <v>0.04</v>
          </cell>
          <cell r="R5">
            <v>3.5087719298245612E-2</v>
          </cell>
          <cell r="S5">
            <v>4.1666666666666664E-2</v>
          </cell>
          <cell r="U5">
            <v>3.5087719298245612E-2</v>
          </cell>
          <cell r="V5">
            <v>4.1666666666666664E-2</v>
          </cell>
          <cell r="X5">
            <v>3.5087719298245612E-2</v>
          </cell>
          <cell r="Y5">
            <v>4.1666666666666664E-2</v>
          </cell>
          <cell r="AA5">
            <v>3.5087719298245612E-2</v>
          </cell>
          <cell r="AB5">
            <v>4.1666666666666664E-2</v>
          </cell>
          <cell r="AD5">
            <v>3.5087719298245612E-2</v>
          </cell>
          <cell r="AE5">
            <v>4.1666666666666664E-2</v>
          </cell>
          <cell r="AG5">
            <v>3.5087719298245612E-2</v>
          </cell>
          <cell r="AH5">
            <v>4.1666666666666664E-2</v>
          </cell>
          <cell r="AJ5">
            <v>3.5087719298245612E-2</v>
          </cell>
          <cell r="AK5">
            <v>4.1666666666666664E-2</v>
          </cell>
          <cell r="AM5">
            <v>3.5087719298245612E-2</v>
          </cell>
        </row>
        <row r="6">
          <cell r="A6">
            <v>36</v>
          </cell>
          <cell r="C6" t="str">
            <v>developed</v>
          </cell>
          <cell r="D6">
            <v>0.04</v>
          </cell>
          <cell r="F6">
            <v>3.8461538461538464E-2</v>
          </cell>
          <cell r="G6">
            <v>0.04</v>
          </cell>
          <cell r="I6">
            <v>3.5087719298245612E-2</v>
          </cell>
          <cell r="J6">
            <v>0.04</v>
          </cell>
          <cell r="L6">
            <v>3.5087719298245612E-2</v>
          </cell>
          <cell r="M6">
            <v>0.04</v>
          </cell>
          <cell r="O6">
            <v>3.5087719298245612E-2</v>
          </cell>
          <cell r="P6">
            <v>0.04</v>
          </cell>
          <cell r="R6">
            <v>3.5087719298245612E-2</v>
          </cell>
          <cell r="S6">
            <v>4.1666666666666664E-2</v>
          </cell>
          <cell r="U6">
            <v>3.5087719298245612E-2</v>
          </cell>
          <cell r="V6">
            <v>4.1666666666666664E-2</v>
          </cell>
          <cell r="X6">
            <v>3.5087719298245612E-2</v>
          </cell>
          <cell r="Y6">
            <v>4.1666666666666664E-2</v>
          </cell>
          <cell r="AA6">
            <v>3.5087719298245612E-2</v>
          </cell>
          <cell r="AB6">
            <v>4.1666666666666664E-2</v>
          </cell>
          <cell r="AD6">
            <v>3.5087719298245612E-2</v>
          </cell>
          <cell r="AE6">
            <v>4.1666666666666664E-2</v>
          </cell>
          <cell r="AG6">
            <v>3.5087719298245612E-2</v>
          </cell>
          <cell r="AH6">
            <v>4.1666666666666664E-2</v>
          </cell>
          <cell r="AJ6">
            <v>3.5087719298245612E-2</v>
          </cell>
          <cell r="AK6">
            <v>4.1666666666666664E-2</v>
          </cell>
          <cell r="AM6">
            <v>3.5087719298245612E-2</v>
          </cell>
        </row>
        <row r="7">
          <cell r="A7">
            <v>76</v>
          </cell>
          <cell r="C7" t="str">
            <v>developing</v>
          </cell>
          <cell r="D7">
            <v>0.04</v>
          </cell>
          <cell r="F7">
            <v>5.7692307692307696E-2</v>
          </cell>
          <cell r="G7">
            <v>0.04</v>
          </cell>
          <cell r="I7">
            <v>5.2631578947368418E-2</v>
          </cell>
          <cell r="J7">
            <v>0.04</v>
          </cell>
          <cell r="L7">
            <v>5.2631578947368418E-2</v>
          </cell>
          <cell r="M7">
            <v>0.04</v>
          </cell>
          <cell r="O7">
            <v>5.2631578947368418E-2</v>
          </cell>
          <cell r="P7">
            <v>0.04</v>
          </cell>
          <cell r="R7">
            <v>5.2631578947368418E-2</v>
          </cell>
          <cell r="S7">
            <v>4.1666666666666664E-2</v>
          </cell>
          <cell r="U7">
            <v>5.2631578947368418E-2</v>
          </cell>
          <cell r="V7">
            <v>4.1666666666666664E-2</v>
          </cell>
          <cell r="X7">
            <v>5.2631578947368418E-2</v>
          </cell>
          <cell r="Y7">
            <v>4.1666666666666664E-2</v>
          </cell>
          <cell r="AA7">
            <v>5.2631578947368418E-2</v>
          </cell>
          <cell r="AB7">
            <v>4.1666666666666664E-2</v>
          </cell>
          <cell r="AD7">
            <v>5.2631578947368418E-2</v>
          </cell>
          <cell r="AE7">
            <v>4.1666666666666664E-2</v>
          </cell>
          <cell r="AG7">
            <v>5.2631578947368418E-2</v>
          </cell>
          <cell r="AH7">
            <v>4.1666666666666664E-2</v>
          </cell>
          <cell r="AJ7">
            <v>5.2631578947368418E-2</v>
          </cell>
          <cell r="AK7">
            <v>4.1666666666666664E-2</v>
          </cell>
          <cell r="AM7">
            <v>5.2631578947368418E-2</v>
          </cell>
        </row>
        <row r="8">
          <cell r="A8">
            <v>124</v>
          </cell>
          <cell r="C8" t="str">
            <v>developed</v>
          </cell>
          <cell r="D8">
            <v>0.04</v>
          </cell>
          <cell r="F8">
            <v>5.7692307692307696E-2</v>
          </cell>
          <cell r="G8">
            <v>0.04</v>
          </cell>
          <cell r="I8">
            <v>5.2631578947368418E-2</v>
          </cell>
          <cell r="J8">
            <v>0.04</v>
          </cell>
          <cell r="L8">
            <v>5.2631578947368418E-2</v>
          </cell>
          <cell r="M8">
            <v>0.04</v>
          </cell>
          <cell r="O8">
            <v>5.2631578947368418E-2</v>
          </cell>
          <cell r="P8">
            <v>0.04</v>
          </cell>
          <cell r="R8">
            <v>5.2631578947368418E-2</v>
          </cell>
          <cell r="S8">
            <v>4.1666666666666664E-2</v>
          </cell>
          <cell r="U8">
            <v>5.2631578947368418E-2</v>
          </cell>
          <cell r="V8">
            <v>4.1666666666666664E-2</v>
          </cell>
          <cell r="X8">
            <v>5.2631578947368418E-2</v>
          </cell>
          <cell r="Y8">
            <v>4.1666666666666664E-2</v>
          </cell>
          <cell r="AA8">
            <v>5.2631578947368418E-2</v>
          </cell>
          <cell r="AB8">
            <v>4.1666666666666664E-2</v>
          </cell>
          <cell r="AD8">
            <v>5.2631578947368418E-2</v>
          </cell>
          <cell r="AE8">
            <v>4.1666666666666664E-2</v>
          </cell>
          <cell r="AG8">
            <v>5.2631578947368418E-2</v>
          </cell>
          <cell r="AH8">
            <v>4.1666666666666664E-2</v>
          </cell>
          <cell r="AJ8">
            <v>5.2631578947368418E-2</v>
          </cell>
          <cell r="AK8">
            <v>4.1666666666666664E-2</v>
          </cell>
          <cell r="AM8">
            <v>5.2631578947368418E-2</v>
          </cell>
        </row>
        <row r="9">
          <cell r="A9">
            <v>156</v>
          </cell>
          <cell r="C9" t="str">
            <v>developing</v>
          </cell>
          <cell r="D9">
            <v>0.04</v>
          </cell>
          <cell r="F9">
            <v>5.7692307692307696E-2</v>
          </cell>
          <cell r="G9">
            <v>0.04</v>
          </cell>
          <cell r="I9">
            <v>5.2631578947368418E-2</v>
          </cell>
          <cell r="J9">
            <v>0.04</v>
          </cell>
          <cell r="L9">
            <v>5.2631578947368418E-2</v>
          </cell>
          <cell r="M9">
            <v>0.04</v>
          </cell>
          <cell r="O9">
            <v>5.2631578947368418E-2</v>
          </cell>
          <cell r="P9">
            <v>0.04</v>
          </cell>
          <cell r="R9">
            <v>5.2631578947368418E-2</v>
          </cell>
          <cell r="S9">
            <v>4.1666666666666664E-2</v>
          </cell>
          <cell r="U9">
            <v>5.2631578947368418E-2</v>
          </cell>
          <cell r="V9">
            <v>4.1666666666666664E-2</v>
          </cell>
          <cell r="X9">
            <v>5.2631578947368418E-2</v>
          </cell>
          <cell r="Y9">
            <v>4.1666666666666664E-2</v>
          </cell>
          <cell r="AA9">
            <v>5.2631578947368418E-2</v>
          </cell>
          <cell r="AB9">
            <v>4.1666666666666664E-2</v>
          </cell>
          <cell r="AD9">
            <v>5.2631578947368418E-2</v>
          </cell>
          <cell r="AE9">
            <v>4.1666666666666664E-2</v>
          </cell>
          <cell r="AG9">
            <v>5.2631578947368418E-2</v>
          </cell>
          <cell r="AH9">
            <v>4.1666666666666664E-2</v>
          </cell>
          <cell r="AJ9">
            <v>5.2631578947368418E-2</v>
          </cell>
          <cell r="AK9">
            <v>4.1666666666666664E-2</v>
          </cell>
          <cell r="AM9">
            <v>5.2631578947368418E-2</v>
          </cell>
        </row>
        <row r="10">
          <cell r="A10">
            <v>250</v>
          </cell>
          <cell r="C10" t="str">
            <v>developed</v>
          </cell>
          <cell r="D10">
            <v>0.04</v>
          </cell>
          <cell r="F10">
            <v>5.7692307692307696E-2</v>
          </cell>
          <cell r="G10">
            <v>0.04</v>
          </cell>
          <cell r="I10">
            <v>5.2631578947368418E-2</v>
          </cell>
          <cell r="J10">
            <v>0.04</v>
          </cell>
          <cell r="L10">
            <v>5.2631578947368418E-2</v>
          </cell>
          <cell r="M10">
            <v>0.04</v>
          </cell>
          <cell r="O10">
            <v>5.2631578947368418E-2</v>
          </cell>
          <cell r="P10">
            <v>0.04</v>
          </cell>
          <cell r="R10">
            <v>5.2631578947368418E-2</v>
          </cell>
          <cell r="S10">
            <v>4.1666666666666664E-2</v>
          </cell>
          <cell r="U10">
            <v>5.2631578947368418E-2</v>
          </cell>
          <cell r="V10">
            <v>4.1666666666666664E-2</v>
          </cell>
          <cell r="X10">
            <v>5.2631578947368418E-2</v>
          </cell>
          <cell r="Y10">
            <v>4.1666666666666664E-2</v>
          </cell>
          <cell r="AA10">
            <v>5.2631578947368418E-2</v>
          </cell>
          <cell r="AB10">
            <v>4.1666666666666664E-2</v>
          </cell>
          <cell r="AD10">
            <v>5.2631578947368418E-2</v>
          </cell>
          <cell r="AE10">
            <v>4.1666666666666664E-2</v>
          </cell>
          <cell r="AG10">
            <v>5.2631578947368418E-2</v>
          </cell>
          <cell r="AH10">
            <v>4.1666666666666664E-2</v>
          </cell>
          <cell r="AJ10">
            <v>5.2631578947368418E-2</v>
          </cell>
          <cell r="AK10">
            <v>4.1666666666666664E-2</v>
          </cell>
          <cell r="AM10">
            <v>5.2631578947368418E-2</v>
          </cell>
        </row>
        <row r="11">
          <cell r="A11">
            <v>276</v>
          </cell>
          <cell r="C11" t="str">
            <v>developed</v>
          </cell>
          <cell r="D11">
            <v>0.04</v>
          </cell>
          <cell r="F11">
            <v>5.7692307692307696E-2</v>
          </cell>
          <cell r="G11">
            <v>0.04</v>
          </cell>
          <cell r="I11">
            <v>5.2631578947368418E-2</v>
          </cell>
          <cell r="J11">
            <v>0.04</v>
          </cell>
          <cell r="L11">
            <v>5.2631578947368418E-2</v>
          </cell>
          <cell r="M11">
            <v>0.04</v>
          </cell>
          <cell r="O11">
            <v>5.2631578947368418E-2</v>
          </cell>
          <cell r="P11">
            <v>0.04</v>
          </cell>
          <cell r="R11">
            <v>5.2631578947368418E-2</v>
          </cell>
          <cell r="S11">
            <v>4.1666666666666664E-2</v>
          </cell>
          <cell r="U11">
            <v>5.2631578947368418E-2</v>
          </cell>
          <cell r="V11">
            <v>4.1666666666666664E-2</v>
          </cell>
          <cell r="X11">
            <v>5.2631578947368418E-2</v>
          </cell>
          <cell r="Y11">
            <v>4.1666666666666664E-2</v>
          </cell>
          <cell r="AA11">
            <v>5.2631578947368418E-2</v>
          </cell>
          <cell r="AB11">
            <v>4.1666666666666664E-2</v>
          </cell>
          <cell r="AD11">
            <v>5.2631578947368418E-2</v>
          </cell>
          <cell r="AE11">
            <v>4.1666666666666664E-2</v>
          </cell>
          <cell r="AG11">
            <v>5.2631578947368418E-2</v>
          </cell>
          <cell r="AH11">
            <v>4.1666666666666664E-2</v>
          </cell>
          <cell r="AJ11">
            <v>5.2631578947368418E-2</v>
          </cell>
          <cell r="AK11">
            <v>4.1666666666666664E-2</v>
          </cell>
          <cell r="AM11">
            <v>5.2631578947368418E-2</v>
          </cell>
        </row>
        <row r="12">
          <cell r="A12">
            <v>344</v>
          </cell>
          <cell r="C12" t="str">
            <v>developing</v>
          </cell>
          <cell r="D12">
            <v>0.04</v>
          </cell>
          <cell r="F12">
            <v>1.9230769230769232E-2</v>
          </cell>
          <cell r="G12">
            <v>0.04</v>
          </cell>
          <cell r="I12">
            <v>1.7543859649122806E-2</v>
          </cell>
          <cell r="J12">
            <v>0.04</v>
          </cell>
          <cell r="L12">
            <v>1.7543859649122806E-2</v>
          </cell>
          <cell r="M12">
            <v>0.04</v>
          </cell>
          <cell r="O12">
            <v>1.7543859649122806E-2</v>
          </cell>
          <cell r="P12">
            <v>0.04</v>
          </cell>
          <cell r="R12">
            <v>1.7543859649122806E-2</v>
          </cell>
          <cell r="S12">
            <v>4.1666666666666664E-2</v>
          </cell>
          <cell r="U12">
            <v>1.7543859649122806E-2</v>
          </cell>
          <cell r="V12">
            <v>4.1666666666666664E-2</v>
          </cell>
          <cell r="X12">
            <v>1.7543859649122806E-2</v>
          </cell>
          <cell r="Y12">
            <v>4.1666666666666664E-2</v>
          </cell>
          <cell r="AA12">
            <v>1.7543859649122806E-2</v>
          </cell>
          <cell r="AB12">
            <v>4.1666666666666664E-2</v>
          </cell>
          <cell r="AD12">
            <v>1.7543859649122806E-2</v>
          </cell>
          <cell r="AE12">
            <v>4.1666666666666664E-2</v>
          </cell>
          <cell r="AG12">
            <v>1.7543859649122806E-2</v>
          </cell>
          <cell r="AH12">
            <v>4.1666666666666664E-2</v>
          </cell>
          <cell r="AJ12">
            <v>1.7543859649122806E-2</v>
          </cell>
          <cell r="AK12">
            <v>4.1666666666666664E-2</v>
          </cell>
          <cell r="AM12">
            <v>1.7543859649122806E-2</v>
          </cell>
        </row>
        <row r="13">
          <cell r="A13">
            <v>356</v>
          </cell>
          <cell r="C13" t="str">
            <v>developing</v>
          </cell>
          <cell r="D13">
            <v>0.04</v>
          </cell>
          <cell r="F13">
            <v>5.7692307692307696E-2</v>
          </cell>
          <cell r="G13">
            <v>0.04</v>
          </cell>
          <cell r="I13">
            <v>5.2631578947368418E-2</v>
          </cell>
          <cell r="J13">
            <v>0.04</v>
          </cell>
          <cell r="L13">
            <v>5.2631578947368418E-2</v>
          </cell>
          <cell r="M13">
            <v>0.04</v>
          </cell>
          <cell r="O13">
            <v>5.2631578947368418E-2</v>
          </cell>
          <cell r="P13">
            <v>0.04</v>
          </cell>
          <cell r="R13">
            <v>5.2631578947368418E-2</v>
          </cell>
          <cell r="S13">
            <v>4.1666666666666664E-2</v>
          </cell>
          <cell r="U13">
            <v>5.2631578947368418E-2</v>
          </cell>
          <cell r="V13">
            <v>4.1666666666666664E-2</v>
          </cell>
          <cell r="X13">
            <v>5.2631578947368418E-2</v>
          </cell>
          <cell r="Y13">
            <v>4.1666666666666664E-2</v>
          </cell>
          <cell r="AA13">
            <v>5.2631578947368418E-2</v>
          </cell>
          <cell r="AB13">
            <v>4.1666666666666664E-2</v>
          </cell>
          <cell r="AD13">
            <v>5.2631578947368418E-2</v>
          </cell>
          <cell r="AE13">
            <v>4.1666666666666664E-2</v>
          </cell>
          <cell r="AG13">
            <v>5.2631578947368418E-2</v>
          </cell>
          <cell r="AH13">
            <v>4.1666666666666664E-2</v>
          </cell>
          <cell r="AJ13">
            <v>5.2631578947368418E-2</v>
          </cell>
          <cell r="AK13">
            <v>4.1666666666666664E-2</v>
          </cell>
          <cell r="AM13">
            <v>5.2631578947368418E-2</v>
          </cell>
        </row>
        <row r="14">
          <cell r="A14">
            <v>360</v>
          </cell>
          <cell r="C14" t="str">
            <v>developing</v>
          </cell>
          <cell r="D14">
            <v>0.04</v>
          </cell>
          <cell r="F14">
            <v>1.9230769230769232E-2</v>
          </cell>
          <cell r="G14">
            <v>0.04</v>
          </cell>
          <cell r="I14">
            <v>3.5087719298245612E-2</v>
          </cell>
          <cell r="J14">
            <v>0.04</v>
          </cell>
          <cell r="L14">
            <v>3.5087719298245612E-2</v>
          </cell>
          <cell r="M14">
            <v>0.04</v>
          </cell>
          <cell r="O14">
            <v>3.5087719298245612E-2</v>
          </cell>
          <cell r="P14">
            <v>0.04</v>
          </cell>
          <cell r="R14">
            <v>3.5087719298245612E-2</v>
          </cell>
          <cell r="S14">
            <v>4.1666666666666664E-2</v>
          </cell>
          <cell r="U14">
            <v>3.5087719298245612E-2</v>
          </cell>
          <cell r="V14">
            <v>4.1666666666666664E-2</v>
          </cell>
          <cell r="X14">
            <v>3.5087719298245612E-2</v>
          </cell>
          <cell r="Y14">
            <v>4.1666666666666664E-2</v>
          </cell>
          <cell r="AA14">
            <v>3.5087719298245612E-2</v>
          </cell>
          <cell r="AB14">
            <v>4.1666666666666664E-2</v>
          </cell>
          <cell r="AD14">
            <v>3.5087719298245612E-2</v>
          </cell>
          <cell r="AE14">
            <v>4.1666666666666664E-2</v>
          </cell>
          <cell r="AG14">
            <v>3.5087719298245612E-2</v>
          </cell>
          <cell r="AH14">
            <v>4.1666666666666664E-2</v>
          </cell>
          <cell r="AJ14">
            <v>3.5087719298245612E-2</v>
          </cell>
          <cell r="AK14">
            <v>4.1666666666666664E-2</v>
          </cell>
          <cell r="AM14">
            <v>3.5087719298245612E-2</v>
          </cell>
        </row>
        <row r="15">
          <cell r="A15">
            <v>380</v>
          </cell>
          <cell r="C15" t="str">
            <v>developed</v>
          </cell>
          <cell r="D15">
            <v>0.04</v>
          </cell>
          <cell r="F15">
            <v>5.7692307692307696E-2</v>
          </cell>
          <cell r="G15">
            <v>0.04</v>
          </cell>
          <cell r="I15">
            <v>5.2631578947368418E-2</v>
          </cell>
          <cell r="J15">
            <v>0.04</v>
          </cell>
          <cell r="L15">
            <v>5.2631578947368418E-2</v>
          </cell>
          <cell r="M15">
            <v>0.04</v>
          </cell>
          <cell r="O15">
            <v>5.2631578947368418E-2</v>
          </cell>
          <cell r="P15">
            <v>0.04</v>
          </cell>
          <cell r="R15">
            <v>5.2631578947368418E-2</v>
          </cell>
          <cell r="S15">
            <v>4.1666666666666664E-2</v>
          </cell>
          <cell r="U15">
            <v>5.2631578947368418E-2</v>
          </cell>
          <cell r="V15">
            <v>4.1666666666666664E-2</v>
          </cell>
          <cell r="X15">
            <v>5.2631578947368418E-2</v>
          </cell>
          <cell r="Y15">
            <v>4.1666666666666664E-2</v>
          </cell>
          <cell r="AA15">
            <v>5.2631578947368418E-2</v>
          </cell>
          <cell r="AB15">
            <v>4.1666666666666664E-2</v>
          </cell>
          <cell r="AD15">
            <v>5.2631578947368418E-2</v>
          </cell>
          <cell r="AE15">
            <v>4.1666666666666664E-2</v>
          </cell>
          <cell r="AG15">
            <v>5.2631578947368418E-2</v>
          </cell>
          <cell r="AH15">
            <v>4.1666666666666664E-2</v>
          </cell>
          <cell r="AJ15">
            <v>5.2631578947368418E-2</v>
          </cell>
          <cell r="AK15">
            <v>4.1666666666666664E-2</v>
          </cell>
          <cell r="AM15">
            <v>5.2631578947368418E-2</v>
          </cell>
        </row>
        <row r="16">
          <cell r="A16">
            <v>392</v>
          </cell>
          <cell r="C16" t="str">
            <v>developed</v>
          </cell>
          <cell r="D16">
            <v>0.04</v>
          </cell>
          <cell r="F16">
            <v>5.7692307692307696E-2</v>
          </cell>
          <cell r="G16">
            <v>0.04</v>
          </cell>
          <cell r="I16">
            <v>5.2631578947368418E-2</v>
          </cell>
          <cell r="J16">
            <v>0.04</v>
          </cell>
          <cell r="L16">
            <v>5.2631578947368418E-2</v>
          </cell>
          <cell r="M16">
            <v>0.04</v>
          </cell>
          <cell r="O16">
            <v>5.2631578947368418E-2</v>
          </cell>
          <cell r="P16">
            <v>0.04</v>
          </cell>
          <cell r="R16">
            <v>5.2631578947368418E-2</v>
          </cell>
          <cell r="S16">
            <v>4.1666666666666664E-2</v>
          </cell>
          <cell r="U16">
            <v>5.2631578947368418E-2</v>
          </cell>
          <cell r="V16">
            <v>4.1666666666666664E-2</v>
          </cell>
          <cell r="X16">
            <v>5.2631578947368418E-2</v>
          </cell>
          <cell r="Y16">
            <v>4.1666666666666664E-2</v>
          </cell>
          <cell r="AA16">
            <v>5.2631578947368418E-2</v>
          </cell>
          <cell r="AB16">
            <v>4.1666666666666664E-2</v>
          </cell>
          <cell r="AD16">
            <v>5.2631578947368418E-2</v>
          </cell>
          <cell r="AE16">
            <v>4.1666666666666664E-2</v>
          </cell>
          <cell r="AG16">
            <v>5.2631578947368418E-2</v>
          </cell>
          <cell r="AH16">
            <v>4.1666666666666664E-2</v>
          </cell>
          <cell r="AJ16">
            <v>5.2631578947368418E-2</v>
          </cell>
          <cell r="AK16">
            <v>4.1666666666666664E-2</v>
          </cell>
          <cell r="AM16">
            <v>5.2631578947368418E-2</v>
          </cell>
        </row>
        <row r="17">
          <cell r="A17">
            <v>410</v>
          </cell>
          <cell r="C17" t="str">
            <v>developing</v>
          </cell>
          <cell r="D17">
            <v>0.04</v>
          </cell>
          <cell r="F17">
            <v>3.8461538461538464E-2</v>
          </cell>
          <cell r="G17">
            <v>0.04</v>
          </cell>
          <cell r="I17">
            <v>3.5087719298245612E-2</v>
          </cell>
          <cell r="J17">
            <v>0.04</v>
          </cell>
          <cell r="L17">
            <v>3.5087719298245612E-2</v>
          </cell>
          <cell r="M17">
            <v>0.04</v>
          </cell>
          <cell r="O17">
            <v>3.5087719298245612E-2</v>
          </cell>
          <cell r="P17">
            <v>0.04</v>
          </cell>
          <cell r="R17">
            <v>3.5087719298245612E-2</v>
          </cell>
          <cell r="S17">
            <v>4.1666666666666664E-2</v>
          </cell>
          <cell r="U17">
            <v>3.5087719298245612E-2</v>
          </cell>
          <cell r="V17">
            <v>4.1666666666666664E-2</v>
          </cell>
          <cell r="X17">
            <v>3.5087719298245612E-2</v>
          </cell>
          <cell r="Y17">
            <v>4.1666666666666664E-2</v>
          </cell>
          <cell r="AA17">
            <v>3.5087719298245612E-2</v>
          </cell>
          <cell r="AB17">
            <v>4.1666666666666664E-2</v>
          </cell>
          <cell r="AD17">
            <v>3.5087719298245612E-2</v>
          </cell>
          <cell r="AE17">
            <v>4.1666666666666664E-2</v>
          </cell>
          <cell r="AG17">
            <v>3.5087719298245612E-2</v>
          </cell>
          <cell r="AH17">
            <v>4.1666666666666664E-2</v>
          </cell>
          <cell r="AJ17">
            <v>3.5087719298245612E-2</v>
          </cell>
          <cell r="AK17">
            <v>4.1666666666666664E-2</v>
          </cell>
          <cell r="AM17">
            <v>3.5087719298245612E-2</v>
          </cell>
        </row>
        <row r="18">
          <cell r="A18">
            <v>484</v>
          </cell>
          <cell r="C18" t="str">
            <v>developing</v>
          </cell>
          <cell r="D18">
            <v>0.04</v>
          </cell>
          <cell r="F18">
            <v>3.8461538461538464E-2</v>
          </cell>
          <cell r="G18">
            <v>0.04</v>
          </cell>
          <cell r="I18">
            <v>3.5087719298245612E-2</v>
          </cell>
          <cell r="J18">
            <v>0.04</v>
          </cell>
          <cell r="L18">
            <v>3.5087719298245612E-2</v>
          </cell>
          <cell r="M18">
            <v>0.04</v>
          </cell>
          <cell r="O18">
            <v>3.5087719298245612E-2</v>
          </cell>
          <cell r="P18">
            <v>0.04</v>
          </cell>
          <cell r="R18">
            <v>3.5087719298245612E-2</v>
          </cell>
          <cell r="S18">
            <v>4.1666666666666664E-2</v>
          </cell>
          <cell r="U18">
            <v>3.5087719298245612E-2</v>
          </cell>
          <cell r="V18">
            <v>4.1666666666666664E-2</v>
          </cell>
          <cell r="X18">
            <v>3.5087719298245612E-2</v>
          </cell>
          <cell r="Y18">
            <v>4.1666666666666664E-2</v>
          </cell>
          <cell r="AA18">
            <v>3.5087719298245612E-2</v>
          </cell>
          <cell r="AB18">
            <v>4.1666666666666664E-2</v>
          </cell>
          <cell r="AD18">
            <v>3.5087719298245612E-2</v>
          </cell>
          <cell r="AE18">
            <v>4.1666666666666664E-2</v>
          </cell>
          <cell r="AG18">
            <v>3.5087719298245612E-2</v>
          </cell>
          <cell r="AH18">
            <v>4.1666666666666664E-2</v>
          </cell>
          <cell r="AJ18">
            <v>3.5087719298245612E-2</v>
          </cell>
          <cell r="AK18">
            <v>4.1666666666666664E-2</v>
          </cell>
          <cell r="AM18">
            <v>3.5087719298245612E-2</v>
          </cell>
        </row>
        <row r="19">
          <cell r="A19">
            <v>528</v>
          </cell>
          <cell r="C19" t="str">
            <v>developed</v>
          </cell>
          <cell r="D19">
            <v>0.04</v>
          </cell>
          <cell r="F19">
            <v>3.8461538461538464E-2</v>
          </cell>
          <cell r="G19">
            <v>0.04</v>
          </cell>
          <cell r="I19">
            <v>3.5087719298245612E-2</v>
          </cell>
          <cell r="J19">
            <v>0.04</v>
          </cell>
          <cell r="L19">
            <v>3.5087719298245612E-2</v>
          </cell>
          <cell r="M19">
            <v>0.04</v>
          </cell>
          <cell r="O19">
            <v>3.5087719298245612E-2</v>
          </cell>
          <cell r="P19">
            <v>0.04</v>
          </cell>
          <cell r="R19">
            <v>3.5087719298245612E-2</v>
          </cell>
          <cell r="S19">
            <v>4.1666666666666664E-2</v>
          </cell>
          <cell r="U19">
            <v>3.5087719298245612E-2</v>
          </cell>
          <cell r="V19">
            <v>4.1666666666666664E-2</v>
          </cell>
          <cell r="X19">
            <v>3.5087719298245612E-2</v>
          </cell>
          <cell r="Y19">
            <v>4.1666666666666664E-2</v>
          </cell>
          <cell r="AA19">
            <v>3.5087719298245612E-2</v>
          </cell>
          <cell r="AB19">
            <v>4.1666666666666664E-2</v>
          </cell>
          <cell r="AD19">
            <v>3.5087719298245612E-2</v>
          </cell>
          <cell r="AE19">
            <v>4.1666666666666664E-2</v>
          </cell>
          <cell r="AG19">
            <v>3.5087719298245612E-2</v>
          </cell>
          <cell r="AH19">
            <v>4.1666666666666664E-2</v>
          </cell>
          <cell r="AJ19">
            <v>3.5087719298245612E-2</v>
          </cell>
          <cell r="AK19">
            <v>4.1666666666666664E-2</v>
          </cell>
          <cell r="AM19">
            <v>3.5087719298245612E-2</v>
          </cell>
        </row>
        <row r="20">
          <cell r="A20">
            <v>643</v>
          </cell>
          <cell r="C20" t="str">
            <v>developed</v>
          </cell>
          <cell r="D20">
            <v>0.04</v>
          </cell>
          <cell r="F20">
            <v>5.7692307692307696E-2</v>
          </cell>
          <cell r="G20">
            <v>0.04</v>
          </cell>
          <cell r="I20">
            <v>5.2631578947368418E-2</v>
          </cell>
          <cell r="J20">
            <v>0.04</v>
          </cell>
          <cell r="L20">
            <v>5.2631578947368418E-2</v>
          </cell>
          <cell r="M20">
            <v>0.04</v>
          </cell>
          <cell r="O20">
            <v>5.2631578947368418E-2</v>
          </cell>
          <cell r="P20">
            <v>0.04</v>
          </cell>
          <cell r="R20">
            <v>5.2631578947368418E-2</v>
          </cell>
          <cell r="S20">
            <v>4.1666666666666664E-2</v>
          </cell>
          <cell r="U20">
            <v>5.2631578947368418E-2</v>
          </cell>
          <cell r="V20">
            <v>4.1666666666666664E-2</v>
          </cell>
          <cell r="X20">
            <v>5.2631578947368418E-2</v>
          </cell>
          <cell r="Y20">
            <v>4.1666666666666664E-2</v>
          </cell>
          <cell r="AA20">
            <v>5.2631578947368418E-2</v>
          </cell>
          <cell r="AB20">
            <v>4.1666666666666664E-2</v>
          </cell>
          <cell r="AD20">
            <v>5.2631578947368418E-2</v>
          </cell>
          <cell r="AE20">
            <v>4.1666666666666664E-2</v>
          </cell>
          <cell r="AG20">
            <v>5.2631578947368418E-2</v>
          </cell>
          <cell r="AH20">
            <v>4.1666666666666664E-2</v>
          </cell>
          <cell r="AJ20">
            <v>5.2631578947368418E-2</v>
          </cell>
          <cell r="AK20">
            <v>4.1666666666666664E-2</v>
          </cell>
          <cell r="AM20">
            <v>5.2631578947368418E-2</v>
          </cell>
        </row>
        <row r="21">
          <cell r="A21">
            <v>682</v>
          </cell>
          <cell r="C21" t="str">
            <v>developing</v>
          </cell>
          <cell r="D21">
            <v>0.04</v>
          </cell>
          <cell r="F21">
            <v>1.9230769230769232E-2</v>
          </cell>
          <cell r="G21">
            <v>0.04</v>
          </cell>
          <cell r="I21">
            <v>3.5087719298245612E-2</v>
          </cell>
          <cell r="J21">
            <v>0.04</v>
          </cell>
          <cell r="L21">
            <v>3.5087719298245612E-2</v>
          </cell>
          <cell r="M21">
            <v>0.04</v>
          </cell>
          <cell r="O21">
            <v>3.5087719298245612E-2</v>
          </cell>
          <cell r="P21">
            <v>0.04</v>
          </cell>
          <cell r="R21">
            <v>3.5087719298245612E-2</v>
          </cell>
          <cell r="S21">
            <v>4.1666666666666664E-2</v>
          </cell>
          <cell r="U21">
            <v>3.5087719298245612E-2</v>
          </cell>
          <cell r="V21">
            <v>4.1666666666666664E-2</v>
          </cell>
          <cell r="X21">
            <v>3.5087719298245612E-2</v>
          </cell>
          <cell r="Y21">
            <v>4.1666666666666664E-2</v>
          </cell>
          <cell r="AA21">
            <v>3.5087719298245612E-2</v>
          </cell>
          <cell r="AB21">
            <v>4.1666666666666664E-2</v>
          </cell>
          <cell r="AD21">
            <v>3.5087719298245612E-2</v>
          </cell>
          <cell r="AE21">
            <v>4.1666666666666664E-2</v>
          </cell>
          <cell r="AG21">
            <v>3.5087719298245612E-2</v>
          </cell>
          <cell r="AH21">
            <v>4.1666666666666664E-2</v>
          </cell>
          <cell r="AJ21">
            <v>3.5087719298245612E-2</v>
          </cell>
          <cell r="AK21">
            <v>4.1666666666666664E-2</v>
          </cell>
          <cell r="AM21">
            <v>3.5087719298245612E-2</v>
          </cell>
        </row>
        <row r="22">
          <cell r="A22">
            <v>702</v>
          </cell>
          <cell r="C22" t="str">
            <v>developing</v>
          </cell>
          <cell r="D22">
            <v>0.04</v>
          </cell>
          <cell r="F22">
            <v>1.9230769230769232E-2</v>
          </cell>
          <cell r="G22">
            <v>0.04</v>
          </cell>
          <cell r="I22">
            <v>1.7543859649122806E-2</v>
          </cell>
          <cell r="J22">
            <v>0.04</v>
          </cell>
          <cell r="L22">
            <v>1.7543859649122806E-2</v>
          </cell>
          <cell r="M22">
            <v>0.04</v>
          </cell>
          <cell r="O22">
            <v>1.7543859649122806E-2</v>
          </cell>
          <cell r="P22">
            <v>0.04</v>
          </cell>
          <cell r="R22">
            <v>1.7543859649122806E-2</v>
          </cell>
          <cell r="S22">
            <v>4.1666666666666664E-2</v>
          </cell>
          <cell r="U22">
            <v>1.7543859649122806E-2</v>
          </cell>
          <cell r="V22">
            <v>4.1666666666666664E-2</v>
          </cell>
          <cell r="X22">
            <v>1.7543859649122806E-2</v>
          </cell>
          <cell r="Y22">
            <v>4.1666666666666664E-2</v>
          </cell>
          <cell r="AA22">
            <v>1.7543859649122806E-2</v>
          </cell>
          <cell r="AB22">
            <v>4.1666666666666664E-2</v>
          </cell>
          <cell r="AD22">
            <v>1.7543859649122806E-2</v>
          </cell>
          <cell r="AE22">
            <v>4.1666666666666664E-2</v>
          </cell>
          <cell r="AG22">
            <v>1.7543859649122806E-2</v>
          </cell>
          <cell r="AH22">
            <v>4.1666666666666664E-2</v>
          </cell>
          <cell r="AJ22">
            <v>1.7543859649122806E-2</v>
          </cell>
          <cell r="AK22">
            <v>4.1666666666666664E-2</v>
          </cell>
          <cell r="AM22">
            <v>1.7543859649122806E-2</v>
          </cell>
        </row>
        <row r="23">
          <cell r="A23">
            <v>710</v>
          </cell>
          <cell r="C23" t="str">
            <v>developing</v>
          </cell>
          <cell r="D23">
            <v>0.04</v>
          </cell>
          <cell r="F23">
            <v>1.9230769230769232E-2</v>
          </cell>
          <cell r="G23">
            <v>0.04</v>
          </cell>
          <cell r="I23">
            <v>3.5087719298245612E-2</v>
          </cell>
          <cell r="J23">
            <v>0.04</v>
          </cell>
          <cell r="L23">
            <v>3.5087719298245612E-2</v>
          </cell>
          <cell r="M23">
            <v>0.04</v>
          </cell>
          <cell r="O23">
            <v>3.5087719298245612E-2</v>
          </cell>
          <cell r="P23">
            <v>0.04</v>
          </cell>
          <cell r="R23">
            <v>3.5087719298245612E-2</v>
          </cell>
          <cell r="S23">
            <v>4.1666666666666664E-2</v>
          </cell>
          <cell r="U23">
            <v>3.5087719298245612E-2</v>
          </cell>
          <cell r="V23">
            <v>4.1666666666666664E-2</v>
          </cell>
          <cell r="X23">
            <v>3.5087719298245612E-2</v>
          </cell>
          <cell r="Y23">
            <v>4.1666666666666664E-2</v>
          </cell>
          <cell r="AA23">
            <v>3.5087719298245612E-2</v>
          </cell>
          <cell r="AB23">
            <v>4.1666666666666664E-2</v>
          </cell>
          <cell r="AD23">
            <v>3.5087719298245612E-2</v>
          </cell>
          <cell r="AE23">
            <v>4.1666666666666664E-2</v>
          </cell>
          <cell r="AG23">
            <v>3.5087719298245612E-2</v>
          </cell>
          <cell r="AH23">
            <v>4.1666666666666664E-2</v>
          </cell>
          <cell r="AJ23">
            <v>3.5087719298245612E-2</v>
          </cell>
          <cell r="AK23">
            <v>4.1666666666666664E-2</v>
          </cell>
          <cell r="AM23">
            <v>3.5087719298245612E-2</v>
          </cell>
        </row>
        <row r="24">
          <cell r="A24">
            <v>724</v>
          </cell>
          <cell r="C24" t="str">
            <v>developed</v>
          </cell>
          <cell r="D24">
            <v>0.04</v>
          </cell>
          <cell r="F24">
            <v>3.8461538461538464E-2</v>
          </cell>
          <cell r="G24">
            <v>0.04</v>
          </cell>
          <cell r="I24">
            <v>3.5087719298245612E-2</v>
          </cell>
          <cell r="J24">
            <v>0.04</v>
          </cell>
          <cell r="L24">
            <v>3.5087719298245612E-2</v>
          </cell>
          <cell r="M24">
            <v>0.04</v>
          </cell>
          <cell r="O24">
            <v>3.5087719298245612E-2</v>
          </cell>
          <cell r="P24">
            <v>0.04</v>
          </cell>
          <cell r="R24">
            <v>3.5087719298245612E-2</v>
          </cell>
          <cell r="S24">
            <v>4.1666666666666664E-2</v>
          </cell>
          <cell r="U24">
            <v>3.5087719298245612E-2</v>
          </cell>
          <cell r="V24">
            <v>4.1666666666666664E-2</v>
          </cell>
          <cell r="X24">
            <v>3.5087719298245612E-2</v>
          </cell>
          <cell r="Y24">
            <v>4.1666666666666664E-2</v>
          </cell>
          <cell r="AA24">
            <v>3.5087719298245612E-2</v>
          </cell>
          <cell r="AB24">
            <v>4.1666666666666664E-2</v>
          </cell>
          <cell r="AD24">
            <v>3.5087719298245612E-2</v>
          </cell>
          <cell r="AE24">
            <v>4.1666666666666664E-2</v>
          </cell>
          <cell r="AG24">
            <v>3.5087719298245612E-2</v>
          </cell>
          <cell r="AH24">
            <v>4.1666666666666664E-2</v>
          </cell>
          <cell r="AJ24">
            <v>3.5087719298245612E-2</v>
          </cell>
          <cell r="AK24">
            <v>4.1666666666666664E-2</v>
          </cell>
          <cell r="AM24">
            <v>3.5087719298245612E-2</v>
          </cell>
        </row>
        <row r="25">
          <cell r="A25">
            <v>756</v>
          </cell>
          <cell r="C25" t="str">
            <v>developed</v>
          </cell>
          <cell r="D25">
            <v>0.04</v>
          </cell>
          <cell r="F25">
            <v>3.8461538461538464E-2</v>
          </cell>
          <cell r="G25">
            <v>0.04</v>
          </cell>
          <cell r="I25">
            <v>3.5087719298245612E-2</v>
          </cell>
          <cell r="J25">
            <v>0.04</v>
          </cell>
          <cell r="L25">
            <v>3.5087719298245612E-2</v>
          </cell>
          <cell r="M25">
            <v>0.04</v>
          </cell>
          <cell r="O25">
            <v>3.5087719298245612E-2</v>
          </cell>
          <cell r="P25">
            <v>0.04</v>
          </cell>
          <cell r="R25">
            <v>3.5087719298245612E-2</v>
          </cell>
          <cell r="S25">
            <v>4.1666666666666664E-2</v>
          </cell>
          <cell r="U25">
            <v>3.5087719298245612E-2</v>
          </cell>
          <cell r="V25">
            <v>4.1666666666666664E-2</v>
          </cell>
          <cell r="X25">
            <v>3.5087719298245612E-2</v>
          </cell>
          <cell r="Y25">
            <v>4.1666666666666664E-2</v>
          </cell>
          <cell r="AA25">
            <v>3.5087719298245612E-2</v>
          </cell>
          <cell r="AB25">
            <v>4.1666666666666664E-2</v>
          </cell>
          <cell r="AD25">
            <v>3.5087719298245612E-2</v>
          </cell>
          <cell r="AE25">
            <v>4.1666666666666664E-2</v>
          </cell>
          <cell r="AG25">
            <v>3.5087719298245612E-2</v>
          </cell>
          <cell r="AH25">
            <v>4.1666666666666664E-2</v>
          </cell>
          <cell r="AJ25">
            <v>3.5087719298245612E-2</v>
          </cell>
          <cell r="AK25">
            <v>4.1666666666666664E-2</v>
          </cell>
          <cell r="AM25">
            <v>3.5087719298245612E-2</v>
          </cell>
        </row>
        <row r="26">
          <cell r="A26">
            <v>792</v>
          </cell>
          <cell r="C26" t="str">
            <v>developing</v>
          </cell>
          <cell r="D26">
            <v>0.04</v>
          </cell>
          <cell r="F26">
            <v>1.9230769230769232E-2</v>
          </cell>
          <cell r="G26">
            <v>0.04</v>
          </cell>
          <cell r="I26">
            <v>3.5087719298245612E-2</v>
          </cell>
          <cell r="J26">
            <v>0.04</v>
          </cell>
          <cell r="L26">
            <v>3.5087719298245612E-2</v>
          </cell>
          <cell r="M26">
            <v>0.04</v>
          </cell>
          <cell r="O26">
            <v>3.5087719298245612E-2</v>
          </cell>
          <cell r="P26">
            <v>0.04</v>
          </cell>
          <cell r="R26">
            <v>3.5087719298245612E-2</v>
          </cell>
          <cell r="S26">
            <v>4.1666666666666664E-2</v>
          </cell>
          <cell r="U26">
            <v>3.5087719298245612E-2</v>
          </cell>
          <cell r="V26">
            <v>4.1666666666666664E-2</v>
          </cell>
          <cell r="X26">
            <v>3.5087719298245612E-2</v>
          </cell>
          <cell r="Y26">
            <v>4.1666666666666664E-2</v>
          </cell>
          <cell r="AA26">
            <v>3.5087719298245612E-2</v>
          </cell>
          <cell r="AB26">
            <v>4.1666666666666664E-2</v>
          </cell>
          <cell r="AD26">
            <v>3.5087719298245612E-2</v>
          </cell>
          <cell r="AE26">
            <v>4.1666666666666664E-2</v>
          </cell>
          <cell r="AG26">
            <v>3.5087719298245612E-2</v>
          </cell>
          <cell r="AH26">
            <v>4.1666666666666664E-2</v>
          </cell>
          <cell r="AJ26">
            <v>3.5087719298245612E-2</v>
          </cell>
          <cell r="AK26">
            <v>4.1666666666666664E-2</v>
          </cell>
          <cell r="AM26">
            <v>3.5087719298245612E-2</v>
          </cell>
        </row>
        <row r="27">
          <cell r="A27">
            <v>826</v>
          </cell>
          <cell r="C27" t="str">
            <v>developed</v>
          </cell>
          <cell r="D27">
            <v>0.04</v>
          </cell>
          <cell r="F27">
            <v>5.7692307692307696E-2</v>
          </cell>
          <cell r="G27">
            <v>0.04</v>
          </cell>
          <cell r="I27">
            <v>5.2631578947368418E-2</v>
          </cell>
          <cell r="J27">
            <v>0.04</v>
          </cell>
          <cell r="L27">
            <v>5.2631578947368418E-2</v>
          </cell>
          <cell r="M27">
            <v>0.04</v>
          </cell>
          <cell r="O27">
            <v>5.2631578947368418E-2</v>
          </cell>
          <cell r="P27">
            <v>0.04</v>
          </cell>
          <cell r="R27">
            <v>5.2631578947368418E-2</v>
          </cell>
          <cell r="S27">
            <v>4.1666666666666664E-2</v>
          </cell>
          <cell r="U27">
            <v>5.2631578947368418E-2</v>
          </cell>
          <cell r="V27">
            <v>4.1666666666666664E-2</v>
          </cell>
          <cell r="X27">
            <v>5.2631578947368418E-2</v>
          </cell>
          <cell r="Y27">
            <v>4.1666666666666664E-2</v>
          </cell>
          <cell r="AA27">
            <v>5.2631578947368418E-2</v>
          </cell>
          <cell r="AB27">
            <v>4.1666666666666664E-2</v>
          </cell>
          <cell r="AD27">
            <v>5.2631578947368418E-2</v>
          </cell>
          <cell r="AE27">
            <v>4.1666666666666664E-2</v>
          </cell>
          <cell r="AG27">
            <v>5.2631578947368418E-2</v>
          </cell>
          <cell r="AH27">
            <v>4.1666666666666664E-2</v>
          </cell>
          <cell r="AJ27">
            <v>5.2631578947368418E-2</v>
          </cell>
          <cell r="AK27">
            <v>4.1666666666666664E-2</v>
          </cell>
          <cell r="AM27">
            <v>5.2631578947368418E-2</v>
          </cell>
        </row>
        <row r="28">
          <cell r="A28">
            <v>840</v>
          </cell>
          <cell r="C28" t="str">
            <v>developed</v>
          </cell>
          <cell r="D28">
            <v>0.04</v>
          </cell>
          <cell r="F28">
            <v>5.7692307692307696E-2</v>
          </cell>
          <cell r="G28">
            <v>0.04</v>
          </cell>
          <cell r="I28">
            <v>5.2631578947368418E-2</v>
          </cell>
          <cell r="J28">
            <v>0.04</v>
          </cell>
          <cell r="L28">
            <v>5.2631578947368418E-2</v>
          </cell>
          <cell r="M28">
            <v>0.04</v>
          </cell>
          <cell r="O28">
            <v>5.2631578947368418E-2</v>
          </cell>
          <cell r="P28">
            <v>0.04</v>
          </cell>
          <cell r="R28">
            <v>5.2631578947368418E-2</v>
          </cell>
          <cell r="S28">
            <v>4.1666666666666664E-2</v>
          </cell>
          <cell r="U28">
            <v>5.2631578947368418E-2</v>
          </cell>
          <cell r="V28">
            <v>4.1666666666666664E-2</v>
          </cell>
          <cell r="X28">
            <v>5.2631578947368418E-2</v>
          </cell>
          <cell r="Y28">
            <v>4.1666666666666664E-2</v>
          </cell>
          <cell r="AA28">
            <v>5.2631578947368418E-2</v>
          </cell>
          <cell r="AB28">
            <v>4.1666666666666664E-2</v>
          </cell>
          <cell r="AD28">
            <v>5.2631578947368418E-2</v>
          </cell>
          <cell r="AE28">
            <v>4.1666666666666664E-2</v>
          </cell>
          <cell r="AG28">
            <v>5.2631578947368418E-2</v>
          </cell>
          <cell r="AH28">
            <v>4.1666666666666664E-2</v>
          </cell>
          <cell r="AJ28">
            <v>5.2631578947368418E-2</v>
          </cell>
          <cell r="AK28">
            <v>4.1666666666666664E-2</v>
          </cell>
          <cell r="AM28">
            <v>5.2631578947368418E-2</v>
          </cell>
        </row>
      </sheetData>
      <sheetData sheetId="11">
        <row r="5">
          <cell r="A5">
            <v>4</v>
          </cell>
          <cell r="C5" t="str">
            <v>developing</v>
          </cell>
          <cell r="E5">
            <v>1.6949152542372881E-2</v>
          </cell>
          <cell r="F5">
            <v>0.36599999999999999</v>
          </cell>
          <cell r="G5">
            <v>3.6600000000000001E-3</v>
          </cell>
          <cell r="H5">
            <v>1.5625E-2</v>
          </cell>
          <cell r="I5">
            <v>0.34</v>
          </cell>
          <cell r="J5">
            <v>3.4000000000000002E-3</v>
          </cell>
          <cell r="K5">
            <v>1.4925373134328358E-2</v>
          </cell>
          <cell r="L5">
            <v>0.32900000000000001</v>
          </cell>
          <cell r="M5">
            <v>3.29E-3</v>
          </cell>
          <cell r="N5">
            <v>1.4925373134328358E-2</v>
          </cell>
          <cell r="O5">
            <v>0.32600000000000001</v>
          </cell>
          <cell r="P5">
            <v>3.2600000000000003E-3</v>
          </cell>
          <cell r="Q5">
            <v>1.4925373134328358E-2</v>
          </cell>
          <cell r="R5">
            <v>0.32600000000000001</v>
          </cell>
          <cell r="S5">
            <v>3.2600000000000003E-3</v>
          </cell>
          <cell r="T5">
            <v>1.4925373134328358E-2</v>
          </cell>
          <cell r="U5">
            <v>0.32600000000000001</v>
          </cell>
          <cell r="V5">
            <v>3.2600000000000003E-3</v>
          </cell>
          <cell r="W5">
            <v>1.4925373134328358E-2</v>
          </cell>
          <cell r="Y5">
            <v>3.254620475248883E-3</v>
          </cell>
          <cell r="Z5">
            <v>1.4705882352941176E-2</v>
          </cell>
          <cell r="AB5">
            <v>3.2107236772204199E-3</v>
          </cell>
          <cell r="AD5">
            <v>1.4705882352941176E-2</v>
          </cell>
          <cell r="AF5">
            <v>3.2100000000000002E-3</v>
          </cell>
          <cell r="AH5">
            <v>1.4705882352941176E-2</v>
          </cell>
          <cell r="AJ5">
            <v>3.210732368662368E-3</v>
          </cell>
          <cell r="AL5">
            <v>1.4705882352941176E-2</v>
          </cell>
          <cell r="AN5">
            <v>3.210732368662368E-3</v>
          </cell>
          <cell r="AP5">
            <v>1.4705882352941176E-2</v>
          </cell>
          <cell r="AR5">
            <v>3.210732368662368E-3</v>
          </cell>
          <cell r="AT5">
            <v>1.4492753623188406E-2</v>
          </cell>
          <cell r="AV5">
            <v>3.1680634659390318E-3</v>
          </cell>
          <cell r="AX5">
            <v>1.4492753623188406E-2</v>
          </cell>
          <cell r="AZ5">
            <v>3.1680634659390318E-3</v>
          </cell>
        </row>
        <row r="6">
          <cell r="A6">
            <v>51</v>
          </cell>
          <cell r="C6" t="str">
            <v>developing</v>
          </cell>
          <cell r="E6">
            <v>0</v>
          </cell>
          <cell r="G6">
            <v>0</v>
          </cell>
          <cell r="H6">
            <v>1.5625E-2</v>
          </cell>
          <cell r="I6">
            <v>0.55300000000000005</v>
          </cell>
          <cell r="J6">
            <v>5.5300000000000002E-3</v>
          </cell>
          <cell r="K6">
            <v>1.4925373134328358E-2</v>
          </cell>
          <cell r="L6">
            <v>0.56999999999999995</v>
          </cell>
          <cell r="M6">
            <v>5.6999999999999993E-3</v>
          </cell>
          <cell r="N6">
            <v>1.4925373134328358E-2</v>
          </cell>
          <cell r="O6">
            <v>0.53700000000000003</v>
          </cell>
          <cell r="P6">
            <v>5.3700000000000006E-3</v>
          </cell>
          <cell r="Q6">
            <v>1.4925373134328358E-2</v>
          </cell>
          <cell r="R6">
            <v>0.53700000000000003</v>
          </cell>
          <cell r="S6">
            <v>5.3700000000000006E-3</v>
          </cell>
          <cell r="T6">
            <v>1.4925373134328358E-2</v>
          </cell>
          <cell r="U6">
            <v>0.53700000000000003</v>
          </cell>
          <cell r="V6">
            <v>5.3700000000000006E-3</v>
          </cell>
          <cell r="W6">
            <v>1.4925373134328358E-2</v>
          </cell>
          <cell r="Y6">
            <v>5.3665670273453691E-3</v>
          </cell>
          <cell r="Z6">
            <v>1.4705882352941176E-2</v>
          </cell>
          <cell r="AB6">
            <v>5.3226322745742851E-3</v>
          </cell>
          <cell r="AD6">
            <v>1.4705882352941176E-2</v>
          </cell>
          <cell r="AF6">
            <v>5.3200000000000001E-3</v>
          </cell>
          <cell r="AH6">
            <v>1.4705882352941176E-2</v>
          </cell>
          <cell r="AJ6">
            <v>5.3226466829613267E-3</v>
          </cell>
          <cell r="AL6">
            <v>1.4705882352941176E-2</v>
          </cell>
          <cell r="AN6">
            <v>5.3226466829613267E-3</v>
          </cell>
          <cell r="AP6">
            <v>1.4705882352941176E-2</v>
          </cell>
          <cell r="AR6">
            <v>5.3226466829613267E-3</v>
          </cell>
          <cell r="AT6">
            <v>1.4492753623188406E-2</v>
          </cell>
          <cell r="AV6">
            <v>5.2799553890464949E-3</v>
          </cell>
          <cell r="AX6">
            <v>1.4492753623188406E-2</v>
          </cell>
          <cell r="AZ6">
            <v>5.2799553890464949E-3</v>
          </cell>
        </row>
        <row r="7">
          <cell r="A7">
            <v>36</v>
          </cell>
          <cell r="C7" t="str">
            <v>developed</v>
          </cell>
          <cell r="E7">
            <v>1.6949152542372881E-2</v>
          </cell>
          <cell r="F7">
            <v>5.0529999999999999</v>
          </cell>
          <cell r="G7">
            <v>5.0529999999999999E-2</v>
          </cell>
          <cell r="H7">
            <v>1.5625E-2</v>
          </cell>
          <cell r="I7">
            <v>4.9790000000000001</v>
          </cell>
          <cell r="J7">
            <v>4.9790000000000001E-2</v>
          </cell>
          <cell r="K7">
            <v>1.4925373134328358E-2</v>
          </cell>
          <cell r="L7">
            <v>5.5549999999999997</v>
          </cell>
          <cell r="M7">
            <v>5.5549999999999995E-2</v>
          </cell>
          <cell r="N7">
            <v>1.4925373134328358E-2</v>
          </cell>
          <cell r="O7">
            <v>4.9329999999999998</v>
          </cell>
          <cell r="P7">
            <v>4.9329999999999999E-2</v>
          </cell>
          <cell r="Q7">
            <v>1.4925373134328358E-2</v>
          </cell>
          <cell r="R7">
            <v>4.9279999999999999</v>
          </cell>
          <cell r="S7">
            <v>4.9279999999999997E-2</v>
          </cell>
          <cell r="T7">
            <v>1.4925373134328358E-2</v>
          </cell>
          <cell r="U7">
            <v>4.9279999999999999</v>
          </cell>
          <cell r="V7">
            <v>4.9279999999999997E-2</v>
          </cell>
          <cell r="W7">
            <v>1.4925373134328358E-2</v>
          </cell>
          <cell r="Y7">
            <v>4.9171749394975366E-2</v>
          </cell>
          <cell r="Z7">
            <v>1.4705882352941176E-2</v>
          </cell>
          <cell r="AB7">
            <v>4.9127027399543916E-2</v>
          </cell>
          <cell r="AD7">
            <v>1.4705882352941176E-2</v>
          </cell>
          <cell r="AF7">
            <v>4.913E-2</v>
          </cell>
          <cell r="AH7">
            <v>1.4705882352941176E-2</v>
          </cell>
          <cell r="AJ7">
            <v>4.9127160386605292E-2</v>
          </cell>
          <cell r="AL7">
            <v>1.4705882352941176E-2</v>
          </cell>
          <cell r="AN7">
            <v>4.9127160386605292E-2</v>
          </cell>
          <cell r="AP7">
            <v>1.4705882352941176E-2</v>
          </cell>
          <cell r="AR7">
            <v>4.9127160386605292E-2</v>
          </cell>
          <cell r="AT7">
            <v>1.4492753623188406E-2</v>
          </cell>
          <cell r="AV7">
            <v>4.9084004663216177E-2</v>
          </cell>
          <cell r="AX7">
            <v>1.4492753623188406E-2</v>
          </cell>
          <cell r="AZ7">
            <v>4.9084004663216177E-2</v>
          </cell>
        </row>
        <row r="8">
          <cell r="A8">
            <v>40</v>
          </cell>
          <cell r="C8" t="str">
            <v>developed</v>
          </cell>
          <cell r="E8">
            <v>1.6949152542372881E-2</v>
          </cell>
          <cell r="F8">
            <v>0.61599999999999999</v>
          </cell>
          <cell r="G8">
            <v>6.1599999999999997E-3</v>
          </cell>
          <cell r="H8">
            <v>1.5625E-2</v>
          </cell>
          <cell r="I8">
            <v>0.58699999999999997</v>
          </cell>
          <cell r="J8">
            <v>5.8699999999999994E-3</v>
          </cell>
          <cell r="K8">
            <v>1.4925373134328358E-2</v>
          </cell>
          <cell r="L8">
            <v>0.60799999999999998</v>
          </cell>
          <cell r="M8">
            <v>6.0799999999999995E-3</v>
          </cell>
          <cell r="N8">
            <v>1.4925373134328358E-2</v>
          </cell>
          <cell r="O8">
            <v>0.57099999999999995</v>
          </cell>
          <cell r="P8">
            <v>5.7099999999999998E-3</v>
          </cell>
          <cell r="Q8">
            <v>1.4925373134328358E-2</v>
          </cell>
          <cell r="R8">
            <v>0.57099999999999995</v>
          </cell>
          <cell r="S8">
            <v>5.7099999999999998E-3</v>
          </cell>
          <cell r="T8">
            <v>1.4925373134328358E-2</v>
          </cell>
          <cell r="U8">
            <v>0.57099999999999995</v>
          </cell>
          <cell r="V8">
            <v>5.7099999999999998E-3</v>
          </cell>
          <cell r="W8">
            <v>1.4925373134328358E-2</v>
          </cell>
          <cell r="Y8">
            <v>5.7011127159545434E-3</v>
          </cell>
          <cell r="Z8">
            <v>1.4705882352941176E-2</v>
          </cell>
          <cell r="AB8">
            <v>5.6571719509122239E-3</v>
          </cell>
          <cell r="AD8">
            <v>1.4705882352941176E-2</v>
          </cell>
          <cell r="AF8">
            <v>5.6600000000000001E-3</v>
          </cell>
          <cell r="AH8">
            <v>1.4705882352941176E-2</v>
          </cell>
          <cell r="AJ8">
            <v>5.6571872648995191E-3</v>
          </cell>
          <cell r="AL8">
            <v>1.4705882352941176E-2</v>
          </cell>
          <cell r="AN8">
            <v>5.6571872648995191E-3</v>
          </cell>
          <cell r="AP8">
            <v>1.4705882352941176E-2</v>
          </cell>
          <cell r="AR8">
            <v>5.6571872648995191E-3</v>
          </cell>
          <cell r="AT8">
            <v>1.4492753623188406E-2</v>
          </cell>
          <cell r="AV8">
            <v>5.6144924240783649E-3</v>
          </cell>
          <cell r="AX8">
            <v>1.4492753623188406E-2</v>
          </cell>
          <cell r="AZ8">
            <v>5.6144924240783649E-3</v>
          </cell>
        </row>
        <row r="9">
          <cell r="A9">
            <v>31</v>
          </cell>
          <cell r="C9" t="str">
            <v>developing</v>
          </cell>
          <cell r="E9">
            <v>1.6949152542372881E-2</v>
          </cell>
          <cell r="F9">
            <v>0.70099999999999996</v>
          </cell>
          <cell r="G9">
            <v>7.0099999999999997E-3</v>
          </cell>
          <cell r="H9">
            <v>1.5625E-2</v>
          </cell>
          <cell r="I9">
            <v>0.67100000000000004</v>
          </cell>
          <cell r="J9">
            <v>6.7100000000000007E-3</v>
          </cell>
          <cell r="K9">
            <v>1.4925373134328358E-2</v>
          </cell>
          <cell r="L9">
            <v>0.70299999999999996</v>
          </cell>
          <cell r="M9">
            <v>7.0299999999999998E-3</v>
          </cell>
          <cell r="N9">
            <v>1.4925373134328358E-2</v>
          </cell>
          <cell r="O9">
            <v>0.65500000000000003</v>
          </cell>
          <cell r="P9">
            <v>6.5500000000000003E-3</v>
          </cell>
          <cell r="Q9">
            <v>1.4925373134328358E-2</v>
          </cell>
          <cell r="R9">
            <v>0.65400000000000003</v>
          </cell>
          <cell r="S9">
            <v>6.5400000000000007E-3</v>
          </cell>
          <cell r="T9">
            <v>1.4925373134328358E-2</v>
          </cell>
          <cell r="U9">
            <v>0.65400000000000003</v>
          </cell>
          <cell r="V9">
            <v>6.5400000000000007E-3</v>
          </cell>
          <cell r="W9">
            <v>1.4925373134328358E-2</v>
          </cell>
          <cell r="Y9">
            <v>6.5348826856777452E-3</v>
          </cell>
          <cell r="Z9">
            <v>1.4705882352941176E-2</v>
          </cell>
          <cell r="AB9">
            <v>6.4909269365798043E-3</v>
          </cell>
          <cell r="AD9">
            <v>1.4705882352941176E-2</v>
          </cell>
          <cell r="AF9">
            <v>6.4900000000000001E-3</v>
          </cell>
          <cell r="AH9">
            <v>1.4705882352941176E-2</v>
          </cell>
          <cell r="AJ9">
            <v>6.4909445075452101E-3</v>
          </cell>
          <cell r="AL9">
            <v>1.4705882352941176E-2</v>
          </cell>
          <cell r="AN9">
            <v>6.4909445075452101E-3</v>
          </cell>
          <cell r="AP9">
            <v>1.4705882352941176E-2</v>
          </cell>
          <cell r="AR9">
            <v>6.4909445075452101E-3</v>
          </cell>
          <cell r="AT9">
            <v>1.4492753623188406E-2</v>
          </cell>
          <cell r="AV9">
            <v>6.4482408269629183E-3</v>
          </cell>
          <cell r="AX9">
            <v>1.4492753623188406E-2</v>
          </cell>
          <cell r="AZ9">
            <v>6.4482408269629183E-3</v>
          </cell>
        </row>
        <row r="10">
          <cell r="A10">
            <v>50</v>
          </cell>
          <cell r="C10" t="str">
            <v>developing</v>
          </cell>
          <cell r="E10">
            <v>1.6949152542372881E-2</v>
          </cell>
          <cell r="F10">
            <v>1.171</v>
          </cell>
          <cell r="G10">
            <v>1.171E-2</v>
          </cell>
          <cell r="H10">
            <v>1.5625E-2</v>
          </cell>
          <cell r="I10">
            <v>1.1359999999999999</v>
          </cell>
          <cell r="J10">
            <v>1.1359999999999999E-2</v>
          </cell>
          <cell r="K10">
            <v>1.4925373134328358E-2</v>
          </cell>
          <cell r="L10">
            <v>1.226</v>
          </cell>
          <cell r="M10">
            <v>1.226E-2</v>
          </cell>
          <cell r="N10">
            <v>1.4925373134328358E-2</v>
          </cell>
          <cell r="O10">
            <v>1.1160000000000001</v>
          </cell>
          <cell r="P10">
            <v>1.1160000000000002E-2</v>
          </cell>
          <cell r="Q10">
            <v>1.4925373134328358E-2</v>
          </cell>
          <cell r="R10">
            <v>1.115</v>
          </cell>
          <cell r="S10">
            <v>1.115E-2</v>
          </cell>
          <cell r="T10">
            <v>1.4925373134328358E-2</v>
          </cell>
          <cell r="U10">
            <v>1.115</v>
          </cell>
          <cell r="V10">
            <v>1.115E-2</v>
          </cell>
          <cell r="W10">
            <v>1.4925373134328358E-2</v>
          </cell>
          <cell r="Y10">
            <v>1.1135055094388656E-2</v>
          </cell>
          <cell r="Z10">
            <v>1.4705882352941176E-2</v>
          </cell>
          <cell r="AB10">
            <v>1.1091016673520632E-2</v>
          </cell>
          <cell r="AD10">
            <v>1.4705882352941176E-2</v>
          </cell>
          <cell r="AF10">
            <v>1.1089999999999999E-2</v>
          </cell>
          <cell r="AH10">
            <v>1.4705882352941176E-2</v>
          </cell>
          <cell r="AJ10">
            <v>1.1091046696947514E-2</v>
          </cell>
          <cell r="AL10">
            <v>1.4705882352941176E-2</v>
          </cell>
          <cell r="AN10">
            <v>1.1091046696947514E-2</v>
          </cell>
          <cell r="AP10">
            <v>1.4705882352941176E-2</v>
          </cell>
          <cell r="AR10">
            <v>1.1091046696947514E-2</v>
          </cell>
          <cell r="AT10">
            <v>1.4492753623188406E-2</v>
          </cell>
          <cell r="AV10">
            <v>1.104829424460951E-2</v>
          </cell>
          <cell r="AX10">
            <v>1.4492753623188406E-2</v>
          </cell>
          <cell r="AZ10">
            <v>1.104829424460951E-2</v>
          </cell>
        </row>
        <row r="11">
          <cell r="A11">
            <v>56</v>
          </cell>
          <cell r="C11" t="str">
            <v>developed</v>
          </cell>
          <cell r="E11">
            <v>1.6949152542372881E-2</v>
          </cell>
          <cell r="F11">
            <v>0.61599999999999999</v>
          </cell>
          <cell r="G11">
            <v>6.1599999999999997E-3</v>
          </cell>
          <cell r="H11">
            <v>1.5625E-2</v>
          </cell>
          <cell r="I11">
            <v>0.58699999999999997</v>
          </cell>
          <cell r="J11">
            <v>5.8699999999999994E-3</v>
          </cell>
          <cell r="K11">
            <v>1.4925373134328358E-2</v>
          </cell>
          <cell r="L11">
            <v>0.60799999999999998</v>
          </cell>
          <cell r="M11">
            <v>6.0799999999999995E-3</v>
          </cell>
          <cell r="N11">
            <v>1.4925373134328358E-2</v>
          </cell>
          <cell r="O11">
            <v>0.57099999999999995</v>
          </cell>
          <cell r="P11">
            <v>5.7099999999999998E-3</v>
          </cell>
          <cell r="Q11">
            <v>1.4925373134328358E-2</v>
          </cell>
          <cell r="R11">
            <v>0.57099999999999995</v>
          </cell>
          <cell r="S11">
            <v>5.7099999999999998E-3</v>
          </cell>
          <cell r="T11">
            <v>1.4925373134328358E-2</v>
          </cell>
          <cell r="U11">
            <v>0.57099999999999995</v>
          </cell>
          <cell r="V11">
            <v>5.7099999999999998E-3</v>
          </cell>
          <cell r="W11">
            <v>1.4925373134328358E-2</v>
          </cell>
          <cell r="Y11">
            <v>5.7011127159545434E-3</v>
          </cell>
          <cell r="Z11">
            <v>1.4705882352941176E-2</v>
          </cell>
          <cell r="AB11">
            <v>5.6571719509122239E-3</v>
          </cell>
          <cell r="AD11">
            <v>1.4705882352941176E-2</v>
          </cell>
          <cell r="AF11">
            <v>5.6600000000000001E-3</v>
          </cell>
          <cell r="AH11">
            <v>1.4705882352941176E-2</v>
          </cell>
          <cell r="AJ11">
            <v>5.6571872648995191E-3</v>
          </cell>
          <cell r="AL11">
            <v>1.4705882352941176E-2</v>
          </cell>
          <cell r="AN11">
            <v>5.6571872648995191E-3</v>
          </cell>
          <cell r="AP11">
            <v>1.4705882352941176E-2</v>
          </cell>
          <cell r="AR11">
            <v>5.6571872648995191E-3</v>
          </cell>
          <cell r="AT11">
            <v>1.4492753623188406E-2</v>
          </cell>
          <cell r="AV11">
            <v>5.6144924240783649E-3</v>
          </cell>
          <cell r="AX11">
            <v>1.4492753623188406E-2</v>
          </cell>
          <cell r="AZ11">
            <v>5.6144924240783649E-3</v>
          </cell>
        </row>
        <row r="12">
          <cell r="A12">
            <v>64</v>
          </cell>
          <cell r="C12" t="str">
            <v>developing</v>
          </cell>
          <cell r="E12">
            <v>1.6949152542372881E-2</v>
          </cell>
          <cell r="F12">
            <v>0.34399999999999997</v>
          </cell>
          <cell r="G12">
            <v>3.4399999999999999E-3</v>
          </cell>
          <cell r="H12">
            <v>1.5625E-2</v>
          </cell>
          <cell r="I12">
            <v>0.317</v>
          </cell>
          <cell r="J12">
            <v>3.1700000000000001E-3</v>
          </cell>
          <cell r="K12">
            <v>1.4925373134328358E-2</v>
          </cell>
          <cell r="L12">
            <v>0.30399999999999999</v>
          </cell>
          <cell r="M12">
            <v>3.0399999999999997E-3</v>
          </cell>
          <cell r="N12">
            <v>1.4925373134328358E-2</v>
          </cell>
          <cell r="O12">
            <v>0.30299999999999999</v>
          </cell>
          <cell r="P12">
            <v>3.0299999999999997E-3</v>
          </cell>
          <cell r="Q12">
            <v>1.4925373134328358E-2</v>
          </cell>
          <cell r="R12">
            <v>0.30299999999999999</v>
          </cell>
          <cell r="S12">
            <v>3.0299999999999997E-3</v>
          </cell>
          <cell r="T12">
            <v>1.4925373134328358E-2</v>
          </cell>
          <cell r="U12">
            <v>0.30299999999999999</v>
          </cell>
          <cell r="V12">
            <v>3.0299999999999997E-3</v>
          </cell>
          <cell r="W12">
            <v>1.4925373134328358E-2</v>
          </cell>
          <cell r="Y12">
            <v>3.0346730400540446E-3</v>
          </cell>
          <cell r="Z12">
            <v>1.4705882352941176E-2</v>
          </cell>
          <cell r="AB12">
            <v>2.9907801947999949E-3</v>
          </cell>
          <cell r="AD12">
            <v>1.4705882352941176E-2</v>
          </cell>
          <cell r="AF12">
            <v>2.99E-3</v>
          </cell>
          <cell r="AH12">
            <v>1.4705882352941176E-2</v>
          </cell>
          <cell r="AJ12">
            <v>2.9907882908540486E-3</v>
          </cell>
          <cell r="AL12">
            <v>1.4705882352941176E-2</v>
          </cell>
          <cell r="AN12">
            <v>2.9907882908540486E-3</v>
          </cell>
          <cell r="AP12">
            <v>1.4705882352941176E-2</v>
          </cell>
          <cell r="AR12">
            <v>2.9907882908540486E-3</v>
          </cell>
          <cell r="AT12">
            <v>1.4492753623188406E-2</v>
          </cell>
          <cell r="AV12">
            <v>2.9481217200482204E-3</v>
          </cell>
          <cell r="AX12">
            <v>1.4492753623188406E-2</v>
          </cell>
          <cell r="AZ12">
            <v>2.9481217200482204E-3</v>
          </cell>
        </row>
        <row r="13">
          <cell r="A13">
            <v>96</v>
          </cell>
          <cell r="C13" t="str">
            <v>developing</v>
          </cell>
          <cell r="E13">
            <v>0</v>
          </cell>
          <cell r="G13">
            <v>0</v>
          </cell>
          <cell r="H13">
            <v>0</v>
          </cell>
          <cell r="J13">
            <v>0</v>
          </cell>
          <cell r="K13">
            <v>1.4925373134328358E-2</v>
          </cell>
          <cell r="L13">
            <v>0.40500000000000003</v>
          </cell>
          <cell r="M13">
            <v>4.0500000000000006E-3</v>
          </cell>
          <cell r="N13">
            <v>1.4925373134328358E-2</v>
          </cell>
          <cell r="O13">
            <v>0.58099999999999996</v>
          </cell>
          <cell r="P13">
            <v>5.8099999999999992E-3</v>
          </cell>
          <cell r="Q13">
            <v>1.4925373134328358E-2</v>
          </cell>
          <cell r="R13">
            <v>0.57999999999999996</v>
          </cell>
          <cell r="S13">
            <v>5.7999999999999996E-3</v>
          </cell>
          <cell r="T13">
            <v>1.4925373134328358E-2</v>
          </cell>
          <cell r="U13">
            <v>0.57999999999999996</v>
          </cell>
          <cell r="V13">
            <v>5.7999999999999996E-3</v>
          </cell>
          <cell r="W13">
            <v>1.4925373134328358E-2</v>
          </cell>
          <cell r="Y13">
            <v>5.7963104776491293E-3</v>
          </cell>
          <cell r="Z13">
            <v>1.4705882352941176E-2</v>
          </cell>
          <cell r="AB13">
            <v>5.7523680017649622E-3</v>
          </cell>
          <cell r="AD13">
            <v>1.4705882352941176E-2</v>
          </cell>
          <cell r="AF13">
            <v>5.7499999999999999E-3</v>
          </cell>
          <cell r="AH13">
            <v>1.4705882352941176E-2</v>
          </cell>
          <cell r="AJ13">
            <v>5.7523835734483511E-3</v>
          </cell>
          <cell r="AL13">
            <v>1.4705882352941176E-2</v>
          </cell>
          <cell r="AN13">
            <v>5.7523835734483511E-3</v>
          </cell>
          <cell r="AP13">
            <v>1.4705882352941176E-2</v>
          </cell>
          <cell r="AR13">
            <v>5.7523835734483511E-3</v>
          </cell>
          <cell r="AT13">
            <v>1.4492753623188406E-2</v>
          </cell>
          <cell r="AV13">
            <v>5.7096877233254652E-3</v>
          </cell>
          <cell r="AX13">
            <v>1.4492753623188406E-2</v>
          </cell>
          <cell r="AZ13">
            <v>5.7096877233254652E-3</v>
          </cell>
        </row>
        <row r="14">
          <cell r="A14">
            <v>116</v>
          </cell>
          <cell r="C14" t="str">
            <v>developing</v>
          </cell>
          <cell r="E14">
            <v>1.6949152542372881E-2</v>
          </cell>
          <cell r="F14">
            <v>0.379</v>
          </cell>
          <cell r="G14">
            <v>3.79E-3</v>
          </cell>
          <cell r="H14">
            <v>1.5625E-2</v>
          </cell>
          <cell r="I14">
            <v>0.35199999999999998</v>
          </cell>
          <cell r="J14">
            <v>3.5199999999999997E-3</v>
          </cell>
          <cell r="K14">
            <v>1.4925373134328358E-2</v>
          </cell>
          <cell r="L14">
            <v>0.34300000000000003</v>
          </cell>
          <cell r="M14">
            <v>3.4300000000000003E-3</v>
          </cell>
          <cell r="N14">
            <v>1.4925373134328358E-2</v>
          </cell>
          <cell r="O14">
            <v>0.33800000000000002</v>
          </cell>
          <cell r="P14">
            <v>3.3800000000000002E-3</v>
          </cell>
          <cell r="Q14">
            <v>1.4925373134328358E-2</v>
          </cell>
          <cell r="R14">
            <v>0.33800000000000002</v>
          </cell>
          <cell r="S14">
            <v>3.3800000000000002E-3</v>
          </cell>
          <cell r="T14">
            <v>1.4925373134328358E-2</v>
          </cell>
          <cell r="U14">
            <v>0.33800000000000002</v>
          </cell>
          <cell r="V14">
            <v>3.3800000000000002E-3</v>
          </cell>
          <cell r="W14">
            <v>1.4925373134328358E-2</v>
          </cell>
          <cell r="Y14">
            <v>3.3798213229751751E-3</v>
          </cell>
          <cell r="Z14">
            <v>1.4705882352941176E-2</v>
          </cell>
          <cell r="AB14">
            <v>3.3359222749058926E-3</v>
          </cell>
          <cell r="AD14">
            <v>1.4705882352941176E-2</v>
          </cell>
          <cell r="AF14">
            <v>3.3400000000000001E-3</v>
          </cell>
          <cell r="AH14">
            <v>1.4705882352941176E-2</v>
          </cell>
          <cell r="AJ14">
            <v>3.3359313052609496E-3</v>
          </cell>
          <cell r="AL14">
            <v>1.4705882352941176E-2</v>
          </cell>
          <cell r="AN14">
            <v>3.3359313052609496E-3</v>
          </cell>
          <cell r="AP14">
            <v>1.4705882352941176E-2</v>
          </cell>
          <cell r="AR14">
            <v>3.3359313052609496E-3</v>
          </cell>
          <cell r="AT14">
            <v>1.4492753623188406E-2</v>
          </cell>
          <cell r="AV14">
            <v>3.2932610751384168E-3</v>
          </cell>
          <cell r="AX14">
            <v>1.4492753623188406E-2</v>
          </cell>
          <cell r="AZ14">
            <v>3.2932610751384168E-3</v>
          </cell>
        </row>
        <row r="15">
          <cell r="A15">
            <v>124</v>
          </cell>
          <cell r="C15" t="str">
            <v>developed</v>
          </cell>
          <cell r="E15">
            <v>1.6949152542372881E-2</v>
          </cell>
          <cell r="F15">
            <v>4.5999999999999996</v>
          </cell>
          <cell r="G15">
            <v>4.5999999999999999E-2</v>
          </cell>
          <cell r="H15">
            <v>1.5625E-2</v>
          </cell>
          <cell r="I15">
            <v>4.5309999999999997</v>
          </cell>
          <cell r="J15">
            <v>4.5309999999999996E-2</v>
          </cell>
          <cell r="K15">
            <v>1.4925373134328358E-2</v>
          </cell>
          <cell r="L15">
            <v>5.0510000000000002</v>
          </cell>
          <cell r="M15">
            <v>5.0509999999999999E-2</v>
          </cell>
          <cell r="N15">
            <v>1.4925373134328358E-2</v>
          </cell>
          <cell r="O15">
            <v>4.4880000000000004</v>
          </cell>
          <cell r="P15">
            <v>4.4880000000000003E-2</v>
          </cell>
          <cell r="Q15">
            <v>1.4925373134328358E-2</v>
          </cell>
          <cell r="R15">
            <v>4.4829999999999997</v>
          </cell>
          <cell r="S15">
            <v>4.4829999999999995E-2</v>
          </cell>
          <cell r="T15">
            <v>1.4925373134328358E-2</v>
          </cell>
          <cell r="U15">
            <v>4.4829999999999997</v>
          </cell>
          <cell r="V15">
            <v>4.4829999999999995E-2</v>
          </cell>
          <cell r="W15">
            <v>1.4925373134328358E-2</v>
          </cell>
          <cell r="Y15">
            <v>4.4738060275673466E-2</v>
          </cell>
          <cell r="Z15">
            <v>1.4705882352941176E-2</v>
          </cell>
          <cell r="AB15">
            <v>4.4693417960065936E-2</v>
          </cell>
          <cell r="AD15">
            <v>1.4705882352941176E-2</v>
          </cell>
          <cell r="AF15">
            <v>4.4690000000000001E-2</v>
          </cell>
          <cell r="AH15">
            <v>1.4705882352941176E-2</v>
          </cell>
          <cell r="AJ15">
            <v>4.4693538945328667E-2</v>
          </cell>
          <cell r="AL15">
            <v>1.4705882352941176E-2</v>
          </cell>
          <cell r="AN15">
            <v>4.4693538945328667E-2</v>
          </cell>
          <cell r="AP15">
            <v>1.4705882352941176E-2</v>
          </cell>
          <cell r="AR15">
            <v>4.4693538945328667E-2</v>
          </cell>
          <cell r="AT15">
            <v>1.4492753623188406E-2</v>
          </cell>
          <cell r="AV15">
            <v>4.4650430228613092E-2</v>
          </cell>
          <cell r="AX15">
            <v>1.4492753623188406E-2</v>
          </cell>
          <cell r="AZ15">
            <v>4.4650430228613092E-2</v>
          </cell>
        </row>
        <row r="16">
          <cell r="A16">
            <v>156</v>
          </cell>
          <cell r="C16" t="str">
            <v>developing</v>
          </cell>
          <cell r="E16">
            <v>1.6949152542372881E-2</v>
          </cell>
          <cell r="F16">
            <v>5.5880000000000001</v>
          </cell>
          <cell r="G16">
            <v>5.5879999999999999E-2</v>
          </cell>
          <cell r="H16">
            <v>1.5625E-2</v>
          </cell>
          <cell r="I16">
            <v>5.51</v>
          </cell>
          <cell r="J16">
            <v>5.5099999999999996E-2</v>
          </cell>
          <cell r="K16">
            <v>1.4925373134328358E-2</v>
          </cell>
          <cell r="L16">
            <v>6.1529999999999996</v>
          </cell>
          <cell r="M16">
            <v>6.1529999999999994E-2</v>
          </cell>
          <cell r="N16">
            <v>1.4925373134328358E-2</v>
          </cell>
          <cell r="O16">
            <v>5.4589999999999996</v>
          </cell>
          <cell r="P16">
            <v>5.459E-2</v>
          </cell>
          <cell r="Q16">
            <v>1.4925373134328358E-2</v>
          </cell>
          <cell r="R16">
            <v>5.4539999999999997</v>
          </cell>
          <cell r="S16">
            <v>5.4539999999999998E-2</v>
          </cell>
          <cell r="T16">
            <v>1.4925373134328358E-2</v>
          </cell>
          <cell r="U16">
            <v>5.4539999999999997</v>
          </cell>
          <cell r="V16">
            <v>5.4539999999999998E-2</v>
          </cell>
          <cell r="W16">
            <v>1.4925373134328358E-2</v>
          </cell>
          <cell r="Y16">
            <v>5.4418905643828626E-2</v>
          </cell>
          <cell r="Z16">
            <v>1.4705882352941176E-2</v>
          </cell>
          <cell r="AB16">
            <v>5.4374089349389129E-2</v>
          </cell>
          <cell r="AD16">
            <v>1.4705882352941176E-2</v>
          </cell>
          <cell r="AF16">
            <v>5.4370000000000002E-2</v>
          </cell>
          <cell r="AH16">
            <v>1.4705882352941176E-2</v>
          </cell>
          <cell r="AJ16">
            <v>5.4374236540268378E-2</v>
          </cell>
          <cell r="AL16">
            <v>1.4705882352941176E-2</v>
          </cell>
          <cell r="AN16">
            <v>5.4374236540268378E-2</v>
          </cell>
          <cell r="AP16">
            <v>1.4705882352941176E-2</v>
          </cell>
          <cell r="AR16">
            <v>5.4374236540268378E-2</v>
          </cell>
          <cell r="AT16">
            <v>1.4492753623188406E-2</v>
          </cell>
          <cell r="AV16">
            <v>5.433102518569851E-2</v>
          </cell>
          <cell r="AX16">
            <v>1.4492753623188406E-2</v>
          </cell>
          <cell r="AZ16">
            <v>5.433102518569851E-2</v>
          </cell>
        </row>
        <row r="17">
          <cell r="A17">
            <v>184</v>
          </cell>
          <cell r="C17" t="str">
            <v>developing</v>
          </cell>
          <cell r="E17">
            <v>1.6949152542372881E-2</v>
          </cell>
          <cell r="F17">
            <v>0.34100000000000003</v>
          </cell>
          <cell r="G17">
            <v>3.4100000000000003E-3</v>
          </cell>
          <cell r="H17">
            <v>1.5625E-2</v>
          </cell>
          <cell r="I17">
            <v>0.315</v>
          </cell>
          <cell r="J17">
            <v>3.15E-3</v>
          </cell>
          <cell r="K17">
            <v>1.4925373134328358E-2</v>
          </cell>
          <cell r="L17">
            <v>0.30099999999999999</v>
          </cell>
          <cell r="M17">
            <v>3.0100000000000001E-3</v>
          </cell>
          <cell r="N17">
            <v>1.4925373134328358E-2</v>
          </cell>
          <cell r="O17">
            <v>0.30099999999999999</v>
          </cell>
          <cell r="P17">
            <v>3.0100000000000001E-3</v>
          </cell>
          <cell r="Q17">
            <v>1.4925373134328358E-2</v>
          </cell>
          <cell r="R17">
            <v>0.30099999999999999</v>
          </cell>
          <cell r="S17">
            <v>3.0100000000000001E-3</v>
          </cell>
          <cell r="T17">
            <v>1.4925373134328358E-2</v>
          </cell>
          <cell r="U17">
            <v>0.30099999999999999</v>
          </cell>
          <cell r="V17">
            <v>3.0100000000000001E-3</v>
          </cell>
          <cell r="W17">
            <v>1.4925373134328358E-2</v>
          </cell>
          <cell r="Y17">
            <v>3.0062490638134809E-3</v>
          </cell>
          <cell r="Z17">
            <v>1.4705882352941176E-2</v>
          </cell>
          <cell r="AB17">
            <v>2.9623567293795088E-3</v>
          </cell>
          <cell r="AD17">
            <v>1.4705882352941176E-2</v>
          </cell>
          <cell r="AF17">
            <v>2.96E-3</v>
          </cell>
          <cell r="AH17">
            <v>1.4705882352941176E-2</v>
          </cell>
          <cell r="AJ17">
            <v>2.962364748491127E-3</v>
          </cell>
          <cell r="AL17">
            <v>1.4705882352941176E-2</v>
          </cell>
          <cell r="AN17">
            <v>2.962364748491127E-3</v>
          </cell>
          <cell r="AP17">
            <v>1.4705882352941176E-2</v>
          </cell>
          <cell r="AR17">
            <v>2.962364748491127E-3</v>
          </cell>
          <cell r="AT17">
            <v>1.4492753623188406E-2</v>
          </cell>
          <cell r="AV17">
            <v>2.9196984790407924E-3</v>
          </cell>
          <cell r="AX17">
            <v>1.4492753623188406E-2</v>
          </cell>
          <cell r="AZ17">
            <v>2.9196984790407924E-3</v>
          </cell>
        </row>
        <row r="18">
          <cell r="A18">
            <v>208</v>
          </cell>
          <cell r="C18" t="str">
            <v>developed</v>
          </cell>
          <cell r="E18">
            <v>1.6949152542372881E-2</v>
          </cell>
          <cell r="F18">
            <v>0.61599999999999999</v>
          </cell>
          <cell r="G18">
            <v>6.1599999999999997E-3</v>
          </cell>
          <cell r="H18">
            <v>1.5625E-2</v>
          </cell>
          <cell r="I18">
            <v>0.58699999999999997</v>
          </cell>
          <cell r="J18">
            <v>5.8699999999999994E-3</v>
          </cell>
          <cell r="K18">
            <v>1.4925373134328358E-2</v>
          </cell>
          <cell r="L18">
            <v>0.60799999999999998</v>
          </cell>
          <cell r="M18">
            <v>6.0799999999999995E-3</v>
          </cell>
          <cell r="N18">
            <v>1.4925373134328358E-2</v>
          </cell>
          <cell r="O18">
            <v>0.57099999999999995</v>
          </cell>
          <cell r="P18">
            <v>5.7099999999999998E-3</v>
          </cell>
          <cell r="Q18">
            <v>1.4925373134328358E-2</v>
          </cell>
          <cell r="R18">
            <v>0.57099999999999995</v>
          </cell>
          <cell r="S18">
            <v>5.7099999999999998E-3</v>
          </cell>
          <cell r="T18">
            <v>1.4925373134328358E-2</v>
          </cell>
          <cell r="U18">
            <v>0.57099999999999995</v>
          </cell>
          <cell r="V18">
            <v>5.7099999999999998E-3</v>
          </cell>
          <cell r="W18">
            <v>1.4925373134328358E-2</v>
          </cell>
          <cell r="Y18">
            <v>5.7011127159545434E-3</v>
          </cell>
          <cell r="Z18">
            <v>1.4705882352941176E-2</v>
          </cell>
          <cell r="AB18">
            <v>5.6571719509122239E-3</v>
          </cell>
          <cell r="AD18">
            <v>1.4705882352941176E-2</v>
          </cell>
          <cell r="AF18">
            <v>5.6600000000000001E-3</v>
          </cell>
          <cell r="AH18">
            <v>1.4705882352941176E-2</v>
          </cell>
          <cell r="AJ18">
            <v>5.6571872648995191E-3</v>
          </cell>
          <cell r="AL18">
            <v>1.4705882352941176E-2</v>
          </cell>
          <cell r="AN18">
            <v>5.6571872648995191E-3</v>
          </cell>
          <cell r="AP18">
            <v>1.4705882352941176E-2</v>
          </cell>
          <cell r="AR18">
            <v>5.6571872648995191E-3</v>
          </cell>
          <cell r="AT18">
            <v>1.4492753623188406E-2</v>
          </cell>
          <cell r="AV18">
            <v>5.6144924240783649E-3</v>
          </cell>
          <cell r="AX18">
            <v>1.4492753623188406E-2</v>
          </cell>
          <cell r="AZ18">
            <v>5.6144924240783649E-3</v>
          </cell>
        </row>
        <row r="19">
          <cell r="A19">
            <v>242</v>
          </cell>
          <cell r="C19" t="str">
            <v>developing</v>
          </cell>
          <cell r="E19">
            <v>1.6949152542372881E-2</v>
          </cell>
          <cell r="F19">
            <v>0.39400000000000002</v>
          </cell>
          <cell r="G19">
            <v>3.9399999999999999E-3</v>
          </cell>
          <cell r="H19">
            <v>1.5625E-2</v>
          </cell>
          <cell r="I19">
            <v>0.36699999999999999</v>
          </cell>
          <cell r="J19">
            <v>3.6700000000000001E-3</v>
          </cell>
          <cell r="K19">
            <v>1.4925373134328358E-2</v>
          </cell>
          <cell r="L19">
            <v>0.36</v>
          </cell>
          <cell r="M19">
            <v>3.5999999999999999E-3</v>
          </cell>
          <cell r="N19">
            <v>1.4925373134328358E-2</v>
          </cell>
          <cell r="O19">
            <v>0.35299999999999998</v>
          </cell>
          <cell r="P19">
            <v>3.5299999999999997E-3</v>
          </cell>
          <cell r="Q19">
            <v>1.4925373134328358E-2</v>
          </cell>
          <cell r="R19">
            <v>0.35299999999999998</v>
          </cell>
          <cell r="S19">
            <v>3.5299999999999997E-3</v>
          </cell>
          <cell r="T19">
            <v>1.4925373134328358E-2</v>
          </cell>
          <cell r="U19">
            <v>0.35299999999999998</v>
          </cell>
          <cell r="V19">
            <v>3.5299999999999997E-3</v>
          </cell>
          <cell r="W19">
            <v>1.4925373134328358E-2</v>
          </cell>
          <cell r="Y19">
            <v>3.5278064691165226E-3</v>
          </cell>
          <cell r="Z19">
            <v>1.4705882352941176E-2</v>
          </cell>
          <cell r="AB19">
            <v>3.4839047615395323E-3</v>
          </cell>
          <cell r="AD19">
            <v>1.4705882352941176E-2</v>
          </cell>
          <cell r="AF19">
            <v>3.48E-3</v>
          </cell>
          <cell r="AH19">
            <v>1.4705882352941176E-2</v>
          </cell>
          <cell r="AJ19">
            <v>3.4839141924837779E-3</v>
          </cell>
          <cell r="AL19">
            <v>1.4705882352941176E-2</v>
          </cell>
          <cell r="AN19">
            <v>3.4839141924837779E-3</v>
          </cell>
          <cell r="AP19">
            <v>1.4705882352941176E-2</v>
          </cell>
          <cell r="AR19">
            <v>3.4839141924837779E-3</v>
          </cell>
          <cell r="AT19">
            <v>1.4492753623188406E-2</v>
          </cell>
          <cell r="AV19">
            <v>3.4412423933993111E-3</v>
          </cell>
          <cell r="AX19">
            <v>1.4492753623188406E-2</v>
          </cell>
          <cell r="AZ19">
            <v>3.4412423933993111E-3</v>
          </cell>
        </row>
        <row r="20">
          <cell r="A20">
            <v>246</v>
          </cell>
          <cell r="C20" t="str">
            <v>developed</v>
          </cell>
          <cell r="E20">
            <v>1.6949152542372881E-2</v>
          </cell>
          <cell r="F20">
            <v>0.61599999999999999</v>
          </cell>
          <cell r="G20">
            <v>6.1599999999999997E-3</v>
          </cell>
          <cell r="H20">
            <v>1.5625E-2</v>
          </cell>
          <cell r="I20">
            <v>0.58699999999999997</v>
          </cell>
          <cell r="J20">
            <v>5.8699999999999994E-3</v>
          </cell>
          <cell r="K20">
            <v>1.4925373134328358E-2</v>
          </cell>
          <cell r="L20">
            <v>0.60799999999999998</v>
          </cell>
          <cell r="M20">
            <v>6.0799999999999995E-3</v>
          </cell>
          <cell r="N20">
            <v>1.4925373134328358E-2</v>
          </cell>
          <cell r="O20">
            <v>0.57099999999999995</v>
          </cell>
          <cell r="P20">
            <v>5.7099999999999998E-3</v>
          </cell>
          <cell r="Q20">
            <v>1.4925373134328358E-2</v>
          </cell>
          <cell r="R20">
            <v>0.57099999999999995</v>
          </cell>
          <cell r="S20">
            <v>5.7099999999999998E-3</v>
          </cell>
          <cell r="T20">
            <v>1.4925373134328358E-2</v>
          </cell>
          <cell r="U20">
            <v>0.57099999999999995</v>
          </cell>
          <cell r="V20">
            <v>5.7099999999999998E-3</v>
          </cell>
          <cell r="W20">
            <v>1.4925373134328358E-2</v>
          </cell>
          <cell r="Y20">
            <v>5.7011127159545434E-3</v>
          </cell>
          <cell r="Z20">
            <v>1.4705882352941176E-2</v>
          </cell>
          <cell r="AB20">
            <v>5.6571719509122239E-3</v>
          </cell>
          <cell r="AD20">
            <v>1.4705882352941176E-2</v>
          </cell>
          <cell r="AF20">
            <v>5.6600000000000001E-3</v>
          </cell>
          <cell r="AH20">
            <v>1.4705882352941176E-2</v>
          </cell>
          <cell r="AJ20">
            <v>5.6571872648995191E-3</v>
          </cell>
          <cell r="AL20">
            <v>1.4705882352941176E-2</v>
          </cell>
          <cell r="AN20">
            <v>5.6571872648995191E-3</v>
          </cell>
          <cell r="AP20">
            <v>1.4705882352941176E-2</v>
          </cell>
          <cell r="AR20">
            <v>5.6571872648995191E-3</v>
          </cell>
          <cell r="AT20">
            <v>1.4492753623188406E-2</v>
          </cell>
          <cell r="AV20">
            <v>5.6144924240783649E-3</v>
          </cell>
          <cell r="AX20">
            <v>1.4492753623188406E-2</v>
          </cell>
          <cell r="AZ20">
            <v>5.6144924240783649E-3</v>
          </cell>
        </row>
        <row r="21">
          <cell r="A21">
            <v>250</v>
          </cell>
          <cell r="C21" t="str">
            <v>developed</v>
          </cell>
          <cell r="E21">
            <v>1.6949152542372881E-2</v>
          </cell>
          <cell r="F21">
            <v>2.2349999999999999</v>
          </cell>
          <cell r="G21">
            <v>2.2349999999999998E-2</v>
          </cell>
          <cell r="H21">
            <v>1.5625E-2</v>
          </cell>
          <cell r="I21">
            <v>2.19</v>
          </cell>
          <cell r="J21">
            <v>2.1899999999999999E-2</v>
          </cell>
          <cell r="K21">
            <v>1.4925373134328358E-2</v>
          </cell>
          <cell r="L21">
            <v>2.4129999999999998</v>
          </cell>
          <cell r="M21">
            <v>2.4129999999999999E-2</v>
          </cell>
          <cell r="N21">
            <v>1.4925373134328358E-2</v>
          </cell>
          <cell r="O21">
            <v>2.1629999999999998</v>
          </cell>
          <cell r="P21">
            <v>2.1629999999999996E-2</v>
          </cell>
          <cell r="Q21">
            <v>1.4925373134328358E-2</v>
          </cell>
          <cell r="R21">
            <v>2.161</v>
          </cell>
          <cell r="S21">
            <v>2.1610000000000001E-2</v>
          </cell>
          <cell r="T21">
            <v>1.4925373134328358E-2</v>
          </cell>
          <cell r="U21">
            <v>2.161</v>
          </cell>
          <cell r="V21">
            <v>2.1610000000000001E-2</v>
          </cell>
          <cell r="W21">
            <v>1.4925373134328358E-2</v>
          </cell>
          <cell r="Y21">
            <v>2.1563496155093245E-2</v>
          </cell>
          <cell r="Z21">
            <v>1.4705882352941176E-2</v>
          </cell>
          <cell r="AB21">
            <v>2.1519270320014383E-2</v>
          </cell>
          <cell r="AD21">
            <v>1.4705882352941176E-2</v>
          </cell>
          <cell r="AF21">
            <v>2.1520000000000001E-2</v>
          </cell>
          <cell r="AH21">
            <v>1.4705882352941176E-2</v>
          </cell>
          <cell r="AJ21">
            <v>2.151932857276596E-2</v>
          </cell>
          <cell r="AL21">
            <v>1.4705882352941176E-2</v>
          </cell>
          <cell r="AN21">
            <v>2.151932857276596E-2</v>
          </cell>
          <cell r="AP21">
            <v>1.4705882352941176E-2</v>
          </cell>
          <cell r="AR21">
            <v>2.151932857276596E-2</v>
          </cell>
          <cell r="AT21">
            <v>1.4492753623188406E-2</v>
          </cell>
          <cell r="AV21">
            <v>2.1476465556445851E-2</v>
          </cell>
          <cell r="AX21">
            <v>1.4492753623188406E-2</v>
          </cell>
          <cell r="AZ21">
            <v>2.1476465556445851E-2</v>
          </cell>
        </row>
        <row r="22">
          <cell r="A22">
            <v>268</v>
          </cell>
          <cell r="C22" t="str">
            <v>developing</v>
          </cell>
          <cell r="E22">
            <v>0</v>
          </cell>
          <cell r="G22">
            <v>0</v>
          </cell>
          <cell r="H22">
            <v>0</v>
          </cell>
          <cell r="J22">
            <v>0</v>
          </cell>
          <cell r="K22">
            <v>1.4925373134328358E-2</v>
          </cell>
          <cell r="L22">
            <v>0.60899999999999999</v>
          </cell>
          <cell r="M22">
            <v>6.0899999999999999E-3</v>
          </cell>
          <cell r="N22">
            <v>1.4925373134328358E-2</v>
          </cell>
          <cell r="O22">
            <v>0.57199999999999995</v>
          </cell>
          <cell r="P22">
            <v>5.7199999999999994E-3</v>
          </cell>
          <cell r="Q22">
            <v>1.4925373134328358E-2</v>
          </cell>
          <cell r="R22">
            <v>0.57199999999999995</v>
          </cell>
          <cell r="S22">
            <v>5.7199999999999994E-3</v>
          </cell>
          <cell r="T22">
            <v>1.4925373134328358E-2</v>
          </cell>
          <cell r="U22">
            <v>0.57199999999999995</v>
          </cell>
          <cell r="V22">
            <v>5.7199999999999994E-3</v>
          </cell>
          <cell r="W22">
            <v>1.4925373134328358E-2</v>
          </cell>
          <cell r="Y22">
            <v>5.7103617875883779E-3</v>
          </cell>
          <cell r="Z22">
            <v>1.4705882352941176E-2</v>
          </cell>
          <cell r="AB22">
            <v>5.6664208563268264E-3</v>
          </cell>
          <cell r="AD22">
            <v>1.4705882352941176E-2</v>
          </cell>
          <cell r="AF22">
            <v>5.6699999999999997E-3</v>
          </cell>
          <cell r="AH22">
            <v>1.4705882352941176E-2</v>
          </cell>
          <cell r="AJ22">
            <v>5.6664361953509459E-3</v>
          </cell>
          <cell r="AL22">
            <v>1.4705882352941176E-2</v>
          </cell>
          <cell r="AN22">
            <v>5.6664361953509459E-3</v>
          </cell>
          <cell r="AP22">
            <v>1.4705882352941176E-2</v>
          </cell>
          <cell r="AR22">
            <v>5.6664361953509459E-3</v>
          </cell>
          <cell r="AT22">
            <v>1.4492753623188406E-2</v>
          </cell>
          <cell r="AV22">
            <v>5.6237412564696708E-3</v>
          </cell>
          <cell r="AX22">
            <v>1.4492753623188406E-2</v>
          </cell>
          <cell r="AZ22">
            <v>5.6237412564696708E-3</v>
          </cell>
        </row>
        <row r="23">
          <cell r="A23">
            <v>276</v>
          </cell>
          <cell r="C23" t="str">
            <v>developed</v>
          </cell>
          <cell r="E23">
            <v>1.6949152542372881E-2</v>
          </cell>
          <cell r="F23">
            <v>3.863</v>
          </cell>
          <cell r="G23">
            <v>3.8629999999999998E-2</v>
          </cell>
          <cell r="H23">
            <v>1.5625E-2</v>
          </cell>
          <cell r="I23">
            <v>3.802</v>
          </cell>
          <cell r="J23">
            <v>3.8019999999999998E-2</v>
          </cell>
          <cell r="K23">
            <v>1.4925373134328358E-2</v>
          </cell>
          <cell r="L23">
            <v>4.2290000000000001</v>
          </cell>
          <cell r="M23">
            <v>4.2290000000000001E-2</v>
          </cell>
          <cell r="N23">
            <v>1.4925373134328358E-2</v>
          </cell>
          <cell r="O23">
            <v>3.7629999999999999</v>
          </cell>
          <cell r="P23">
            <v>3.7629999999999997E-2</v>
          </cell>
          <cell r="Q23">
            <v>1.4925373134328358E-2</v>
          </cell>
          <cell r="R23">
            <v>3.7589999999999999</v>
          </cell>
          <cell r="S23">
            <v>3.7589999999999998E-2</v>
          </cell>
          <cell r="T23">
            <v>1.4925373134328358E-2</v>
          </cell>
          <cell r="U23">
            <v>3.7589999999999999</v>
          </cell>
          <cell r="V23">
            <v>3.7589999999999998E-2</v>
          </cell>
          <cell r="W23">
            <v>1.4925373134328358E-2</v>
          </cell>
          <cell r="Y23">
            <v>3.7515212090988008E-2</v>
          </cell>
          <cell r="Z23">
            <v>1.4705882352941176E-2</v>
          </cell>
          <cell r="AB23">
            <v>3.7470699580438069E-2</v>
          </cell>
          <cell r="AD23">
            <v>1.4705882352941176E-2</v>
          </cell>
          <cell r="AF23">
            <v>3.7470000000000003E-2</v>
          </cell>
          <cell r="AH23">
            <v>1.4705882352941176E-2</v>
          </cell>
          <cell r="AJ23">
            <v>3.7470801013773009E-2</v>
          </cell>
          <cell r="AL23">
            <v>1.4705882352941176E-2</v>
          </cell>
          <cell r="AN23">
            <v>3.7470801013773009E-2</v>
          </cell>
          <cell r="AP23">
            <v>1.4705882352941176E-2</v>
          </cell>
          <cell r="AR23">
            <v>3.7470801013773009E-2</v>
          </cell>
          <cell r="AT23">
            <v>1.4492753623188406E-2</v>
          </cell>
          <cell r="AV23">
            <v>3.7427768874836682E-2</v>
          </cell>
          <cell r="AX23">
            <v>1.4492753623188406E-2</v>
          </cell>
          <cell r="AZ23">
            <v>3.7427768874836682E-2</v>
          </cell>
        </row>
        <row r="24">
          <cell r="A24">
            <v>344</v>
          </cell>
          <cell r="C24" t="str">
            <v>developing</v>
          </cell>
          <cell r="E24">
            <v>1.6949152542372881E-2</v>
          </cell>
          <cell r="F24">
            <v>0.78300000000000003</v>
          </cell>
          <cell r="G24">
            <v>7.8300000000000002E-3</v>
          </cell>
          <cell r="H24">
            <v>1.5625E-2</v>
          </cell>
          <cell r="I24">
            <v>0.752</v>
          </cell>
          <cell r="J24">
            <v>7.5199999999999998E-3</v>
          </cell>
          <cell r="K24">
            <v>1.4925373134328358E-2</v>
          </cell>
          <cell r="L24">
            <v>0.79300000000000004</v>
          </cell>
          <cell r="M24">
            <v>7.9299999999999995E-3</v>
          </cell>
          <cell r="N24">
            <v>1.4925373134328358E-2</v>
          </cell>
          <cell r="O24">
            <v>0.73499999999999999</v>
          </cell>
          <cell r="P24">
            <v>7.3499999999999998E-3</v>
          </cell>
          <cell r="Q24">
            <v>1.4925373134328358E-2</v>
          </cell>
          <cell r="R24">
            <v>0.73399999999999999</v>
          </cell>
          <cell r="S24">
            <v>7.3400000000000002E-3</v>
          </cell>
          <cell r="T24">
            <v>1.4925373134328358E-2</v>
          </cell>
          <cell r="U24">
            <v>0.73399999999999999</v>
          </cell>
          <cell r="V24">
            <v>7.3400000000000002E-3</v>
          </cell>
          <cell r="W24">
            <v>1.4925373134328358E-2</v>
          </cell>
          <cell r="Y24">
            <v>7.3321075430916507E-3</v>
          </cell>
          <cell r="Z24">
            <v>1.4705882352941176E-2</v>
          </cell>
          <cell r="AB24">
            <v>7.2881374667067601E-3</v>
          </cell>
          <cell r="AD24">
            <v>1.4705882352941176E-2</v>
          </cell>
          <cell r="AF24">
            <v>7.2899999999999996E-3</v>
          </cell>
          <cell r="AH24">
            <v>1.4705882352941176E-2</v>
          </cell>
          <cell r="AJ24">
            <v>7.2881571957242874E-3</v>
          </cell>
          <cell r="AL24">
            <v>1.4705882352941176E-2</v>
          </cell>
          <cell r="AN24">
            <v>7.2881571957242874E-3</v>
          </cell>
          <cell r="AP24">
            <v>1.4705882352941176E-2</v>
          </cell>
          <cell r="AR24">
            <v>7.2881571957242874E-3</v>
          </cell>
          <cell r="AT24">
            <v>1.4492753623188406E-2</v>
          </cell>
          <cell r="AV24">
            <v>7.2454450628379212E-3</v>
          </cell>
          <cell r="AX24">
            <v>1.4492753623188406E-2</v>
          </cell>
          <cell r="AZ24">
            <v>7.2454450628379212E-3</v>
          </cell>
        </row>
        <row r="25">
          <cell r="A25">
            <v>356</v>
          </cell>
          <cell r="C25" t="str">
            <v>developing</v>
          </cell>
          <cell r="E25">
            <v>1.6949152542372881E-2</v>
          </cell>
          <cell r="F25">
            <v>5.4969999999999999</v>
          </cell>
          <cell r="G25">
            <v>5.4969999999999998E-2</v>
          </cell>
          <cell r="H25">
            <v>1.5625E-2</v>
          </cell>
          <cell r="I25">
            <v>5.4189999999999996</v>
          </cell>
          <cell r="J25">
            <v>5.4189999999999995E-2</v>
          </cell>
          <cell r="K25">
            <v>1.4925373134328358E-2</v>
          </cell>
          <cell r="L25">
            <v>6.05</v>
          </cell>
          <cell r="M25">
            <v>6.0499999999999998E-2</v>
          </cell>
          <cell r="N25">
            <v>1.4925373134328358E-2</v>
          </cell>
          <cell r="O25">
            <v>5.3689999999999998</v>
          </cell>
          <cell r="P25">
            <v>5.3689999999999995E-2</v>
          </cell>
          <cell r="Q25">
            <v>1.4925373134328358E-2</v>
          </cell>
          <cell r="R25">
            <v>5.3630000000000004</v>
          </cell>
          <cell r="S25">
            <v>5.3630000000000004E-2</v>
          </cell>
          <cell r="T25">
            <v>1.4925373134328358E-2</v>
          </cell>
          <cell r="U25">
            <v>5.3630000000000004</v>
          </cell>
          <cell r="V25">
            <v>5.3630000000000004E-2</v>
          </cell>
          <cell r="W25">
            <v>1.4925373134328358E-2</v>
          </cell>
          <cell r="Y25">
            <v>5.3518813062877445E-2</v>
          </cell>
          <cell r="Z25">
            <v>1.4705882352941176E-2</v>
          </cell>
          <cell r="AB25">
            <v>5.3474012944407089E-2</v>
          </cell>
          <cell r="AD25">
            <v>1.4705882352941176E-2</v>
          </cell>
          <cell r="AF25">
            <v>5.3469999999999997E-2</v>
          </cell>
          <cell r="AH25">
            <v>1.4705882352941176E-2</v>
          </cell>
          <cell r="AJ25">
            <v>5.3474157698775872E-2</v>
          </cell>
          <cell r="AL25">
            <v>1.4705882352941176E-2</v>
          </cell>
          <cell r="AN25">
            <v>5.3474157698775872E-2</v>
          </cell>
          <cell r="AP25">
            <v>1.4705882352941176E-2</v>
          </cell>
          <cell r="AR25">
            <v>5.3474157698775872E-2</v>
          </cell>
          <cell r="AT25">
            <v>1.4492753623188406E-2</v>
          </cell>
          <cell r="AV25">
            <v>5.3430955887129955E-2</v>
          </cell>
          <cell r="AX25">
            <v>1.4492753623188406E-2</v>
          </cell>
          <cell r="AZ25">
            <v>5.3430955887129955E-2</v>
          </cell>
        </row>
        <row r="26">
          <cell r="A26">
            <v>360</v>
          </cell>
          <cell r="C26" t="str">
            <v>developing</v>
          </cell>
          <cell r="E26">
            <v>1.6949152542372881E-2</v>
          </cell>
          <cell r="F26">
            <v>4.7759999999999998</v>
          </cell>
          <cell r="G26">
            <v>4.7759999999999997E-2</v>
          </cell>
          <cell r="H26">
            <v>1.5625E-2</v>
          </cell>
          <cell r="I26">
            <v>4.7050000000000001</v>
          </cell>
          <cell r="J26">
            <v>4.7050000000000002E-2</v>
          </cell>
          <cell r="K26">
            <v>1.4925373134328358E-2</v>
          </cell>
          <cell r="L26">
            <v>5.2460000000000004</v>
          </cell>
          <cell r="M26">
            <v>5.2460000000000007E-2</v>
          </cell>
          <cell r="N26">
            <v>1.4925373134328358E-2</v>
          </cell>
          <cell r="O26">
            <v>4.66</v>
          </cell>
          <cell r="P26">
            <v>4.6600000000000003E-2</v>
          </cell>
          <cell r="Q26">
            <v>1.4925373134328358E-2</v>
          </cell>
          <cell r="R26">
            <v>4.6550000000000002</v>
          </cell>
          <cell r="S26">
            <v>4.6550000000000001E-2</v>
          </cell>
          <cell r="T26">
            <v>1.4925373134328358E-2</v>
          </cell>
          <cell r="U26">
            <v>4.6550000000000002</v>
          </cell>
          <cell r="V26">
            <v>4.6550000000000001E-2</v>
          </cell>
          <cell r="W26">
            <v>1.4925373134328358E-2</v>
          </cell>
          <cell r="Y26">
            <v>4.6455680554210385E-2</v>
          </cell>
          <cell r="Z26">
            <v>1.4705882352941176E-2</v>
          </cell>
          <cell r="AB26">
            <v>4.6411007370475287E-2</v>
          </cell>
          <cell r="AD26">
            <v>1.4705882352941176E-2</v>
          </cell>
          <cell r="AF26">
            <v>4.641E-2</v>
          </cell>
          <cell r="AH26">
            <v>1.4705882352941176E-2</v>
          </cell>
          <cell r="AJ26">
            <v>4.6411133005259481E-2</v>
          </cell>
          <cell r="AL26">
            <v>1.4705882352941176E-2</v>
          </cell>
          <cell r="AN26">
            <v>4.6411133005259481E-2</v>
          </cell>
          <cell r="AP26">
            <v>1.4705882352941176E-2</v>
          </cell>
          <cell r="AR26">
            <v>4.6411133005259481E-2</v>
          </cell>
          <cell r="AT26">
            <v>1.4492753623188406E-2</v>
          </cell>
          <cell r="AV26">
            <v>4.6368006078061949E-2</v>
          </cell>
          <cell r="AX26">
            <v>1.4492753623188406E-2</v>
          </cell>
          <cell r="AZ26">
            <v>4.6368006078061949E-2</v>
          </cell>
        </row>
        <row r="27">
          <cell r="A27">
            <v>372</v>
          </cell>
          <cell r="C27" t="str">
            <v>developed</v>
          </cell>
          <cell r="E27">
            <v>0</v>
          </cell>
          <cell r="G27">
            <v>0</v>
          </cell>
          <cell r="H27">
            <v>0</v>
          </cell>
          <cell r="J27">
            <v>0</v>
          </cell>
          <cell r="K27">
            <v>1.4925373134328358E-2</v>
          </cell>
          <cell r="L27">
            <v>0.40200000000000002</v>
          </cell>
          <cell r="M27">
            <v>4.0200000000000001E-3</v>
          </cell>
          <cell r="N27">
            <v>1.4925373134328358E-2</v>
          </cell>
          <cell r="O27">
            <v>0.57099999999999995</v>
          </cell>
          <cell r="P27">
            <v>5.7099999999999998E-3</v>
          </cell>
          <cell r="Q27">
            <v>1.4925373134328358E-2</v>
          </cell>
          <cell r="R27">
            <v>0.57099999999999995</v>
          </cell>
          <cell r="S27">
            <v>5.7099999999999998E-3</v>
          </cell>
          <cell r="T27">
            <v>1.4925373134328358E-2</v>
          </cell>
          <cell r="U27">
            <v>0.57099999999999995</v>
          </cell>
          <cell r="V27">
            <v>5.7099999999999998E-3</v>
          </cell>
          <cell r="W27">
            <v>1.4925373134328358E-2</v>
          </cell>
          <cell r="Y27">
            <v>5.7011127159545434E-3</v>
          </cell>
          <cell r="Z27">
            <v>1.4705882352941176E-2</v>
          </cell>
          <cell r="AB27">
            <v>5.6571719509122239E-3</v>
          </cell>
          <cell r="AD27">
            <v>1.4705882352941176E-2</v>
          </cell>
          <cell r="AF27">
            <v>5.6600000000000001E-3</v>
          </cell>
          <cell r="AH27">
            <v>1.4705882352941176E-2</v>
          </cell>
          <cell r="AJ27">
            <v>5.6571872648995191E-3</v>
          </cell>
          <cell r="AL27">
            <v>1.4705882352941176E-2</v>
          </cell>
          <cell r="AN27">
            <v>5.6571872648995191E-3</v>
          </cell>
          <cell r="AP27">
            <v>1.4705882352941176E-2</v>
          </cell>
          <cell r="AR27">
            <v>5.6571872648995191E-3</v>
          </cell>
          <cell r="AT27">
            <v>1.4492753623188406E-2</v>
          </cell>
          <cell r="AV27">
            <v>5.6144924240783649E-3</v>
          </cell>
          <cell r="AX27">
            <v>1.4492753623188406E-2</v>
          </cell>
          <cell r="AZ27">
            <v>5.6144924240783649E-3</v>
          </cell>
        </row>
        <row r="28">
          <cell r="A28">
            <v>376</v>
          </cell>
          <cell r="C28" t="str">
            <v>developed</v>
          </cell>
          <cell r="AT28">
            <v>1.4492753623188406E-2</v>
          </cell>
          <cell r="AV28">
            <v>2.9097729028159762E-3</v>
          </cell>
          <cell r="AX28">
            <v>1.4492753623188406E-2</v>
          </cell>
          <cell r="AZ28">
            <v>2.9097729028159762E-3</v>
          </cell>
        </row>
        <row r="29">
          <cell r="A29">
            <v>380</v>
          </cell>
          <cell r="C29" t="str">
            <v>developed</v>
          </cell>
          <cell r="E29">
            <v>1.6949152542372881E-2</v>
          </cell>
          <cell r="F29">
            <v>1.8109999999999999</v>
          </cell>
          <cell r="G29">
            <v>1.8110000000000001E-2</v>
          </cell>
          <cell r="H29">
            <v>1.5625E-2</v>
          </cell>
          <cell r="I29">
            <v>1.77</v>
          </cell>
          <cell r="J29">
            <v>1.77E-2</v>
          </cell>
          <cell r="K29">
            <v>1.4925373134328358E-2</v>
          </cell>
          <cell r="L29">
            <v>1.94</v>
          </cell>
          <cell r="M29">
            <v>1.9400000000000001E-2</v>
          </cell>
          <cell r="N29">
            <v>1.4925373134328358E-2</v>
          </cell>
          <cell r="O29">
            <v>1.746</v>
          </cell>
          <cell r="P29">
            <v>1.746E-2</v>
          </cell>
          <cell r="Q29">
            <v>1.4925373134328358E-2</v>
          </cell>
          <cell r="R29">
            <v>1.744</v>
          </cell>
          <cell r="S29">
            <v>1.7440000000000001E-2</v>
          </cell>
          <cell r="T29">
            <v>1.4925373134328358E-2</v>
          </cell>
          <cell r="U29">
            <v>1.744</v>
          </cell>
          <cell r="V29">
            <v>1.7440000000000001E-2</v>
          </cell>
          <cell r="W29">
            <v>1.4925373134328358E-2</v>
          </cell>
          <cell r="Y29">
            <v>1.7411339752840743E-2</v>
          </cell>
          <cell r="Z29">
            <v>1.4705882352941176E-2</v>
          </cell>
          <cell r="AB29">
            <v>1.7367188538034546E-2</v>
          </cell>
          <cell r="AD29">
            <v>1.4705882352941176E-2</v>
          </cell>
          <cell r="AF29">
            <v>1.737E-2</v>
          </cell>
          <cell r="AH29">
            <v>1.4705882352941176E-2</v>
          </cell>
          <cell r="AJ29">
            <v>1.7367235551083986E-2</v>
          </cell>
          <cell r="AL29">
            <v>1.4705882352941176E-2</v>
          </cell>
          <cell r="AN29">
            <v>1.7367235551083986E-2</v>
          </cell>
          <cell r="AP29">
            <v>1.4705882352941176E-2</v>
          </cell>
          <cell r="AR29">
            <v>1.7367235551083986E-2</v>
          </cell>
          <cell r="AT29">
            <v>1.4492753623188406E-2</v>
          </cell>
          <cell r="AV29">
            <v>1.7324416556583004E-2</v>
          </cell>
          <cell r="AX29">
            <v>1.4492753623188406E-2</v>
          </cell>
          <cell r="AZ29">
            <v>1.7324416556583004E-2</v>
          </cell>
        </row>
        <row r="30">
          <cell r="A30">
            <v>392</v>
          </cell>
          <cell r="C30" t="str">
            <v>developed</v>
          </cell>
          <cell r="E30">
            <v>1.6949152542372881E-2</v>
          </cell>
          <cell r="F30">
            <v>13.053000000000001</v>
          </cell>
          <cell r="G30">
            <v>0.13053000000000001</v>
          </cell>
          <cell r="H30">
            <v>1.5625E-2</v>
          </cell>
          <cell r="I30">
            <v>12.9</v>
          </cell>
          <cell r="J30">
            <v>0.129</v>
          </cell>
          <cell r="K30">
            <v>1.4925373134328358E-2</v>
          </cell>
          <cell r="L30">
            <v>14.477</v>
          </cell>
          <cell r="M30">
            <v>0.14477000000000001</v>
          </cell>
          <cell r="N30">
            <v>1.4925373134328358E-2</v>
          </cell>
          <cell r="O30">
            <v>12.798</v>
          </cell>
          <cell r="P30">
            <v>0.12798000000000001</v>
          </cell>
          <cell r="Q30">
            <v>1.4925373134328358E-2</v>
          </cell>
          <cell r="R30">
            <v>12.784000000000001</v>
          </cell>
          <cell r="S30">
            <v>0.12784000000000001</v>
          </cell>
          <cell r="T30">
            <v>1.4925373134328358E-2</v>
          </cell>
          <cell r="U30">
            <v>12.784000000000001</v>
          </cell>
          <cell r="V30">
            <v>0.12784000000000001</v>
          </cell>
          <cell r="W30">
            <v>1.4925373134328358E-2</v>
          </cell>
          <cell r="Y30">
            <v>0.12755650355615525</v>
          </cell>
          <cell r="Z30">
            <v>1.4705882352941176E-2</v>
          </cell>
          <cell r="AB30">
            <v>0.12751037287300554</v>
          </cell>
          <cell r="AD30">
            <v>1.4705882352941176E-2</v>
          </cell>
          <cell r="AF30">
            <v>0.12751000000000001</v>
          </cell>
          <cell r="AH30">
            <v>1.4705882352941176E-2</v>
          </cell>
          <cell r="AJ30">
            <v>0.12751071804409936</v>
          </cell>
          <cell r="AL30">
            <v>1.4705882352941176E-2</v>
          </cell>
          <cell r="AN30">
            <v>0.12751071804409936</v>
          </cell>
          <cell r="AP30">
            <v>1.4705882352941176E-2</v>
          </cell>
          <cell r="AR30">
            <v>0.12751071804409936</v>
          </cell>
          <cell r="AT30">
            <v>1.4492753623188406E-2</v>
          </cell>
          <cell r="AV30">
            <v>0.12746673127314465</v>
          </cell>
          <cell r="AX30">
            <v>1.4492753623188406E-2</v>
          </cell>
          <cell r="AZ30">
            <v>0.12746673127314465</v>
          </cell>
        </row>
        <row r="31">
          <cell r="A31">
            <v>398</v>
          </cell>
          <cell r="C31" t="str">
            <v>developing</v>
          </cell>
          <cell r="E31">
            <v>1.6949152542372881E-2</v>
          </cell>
          <cell r="F31">
            <v>0.996</v>
          </cell>
          <cell r="G31">
            <v>9.9600000000000001E-3</v>
          </cell>
          <cell r="H31">
            <v>1.5625E-2</v>
          </cell>
          <cell r="I31">
            <v>0.96299999999999997</v>
          </cell>
          <cell r="J31">
            <v>9.6299999999999997E-3</v>
          </cell>
          <cell r="K31">
            <v>1.4925373134328358E-2</v>
          </cell>
          <cell r="L31">
            <v>1.0309999999999999</v>
          </cell>
          <cell r="M31">
            <v>1.031E-2</v>
          </cell>
          <cell r="N31">
            <v>1.4925373134328358E-2</v>
          </cell>
          <cell r="O31">
            <v>0.94399999999999995</v>
          </cell>
          <cell r="P31">
            <v>9.4399999999999987E-3</v>
          </cell>
          <cell r="Q31">
            <v>1.4925373134328358E-2</v>
          </cell>
          <cell r="R31">
            <v>0.94399999999999995</v>
          </cell>
          <cell r="S31">
            <v>9.4399999999999987E-3</v>
          </cell>
          <cell r="T31">
            <v>1.4925373134328358E-2</v>
          </cell>
          <cell r="U31">
            <v>0.94399999999999995</v>
          </cell>
          <cell r="V31">
            <v>9.4399999999999987E-3</v>
          </cell>
          <cell r="W31">
            <v>1.4925373134328358E-2</v>
          </cell>
          <cell r="Y31">
            <v>9.4223977323381839E-3</v>
          </cell>
          <cell r="Z31">
            <v>1.4705882352941176E-2</v>
          </cell>
          <cell r="AB31">
            <v>9.3783900904069219E-3</v>
          </cell>
          <cell r="AD31">
            <v>1.4705882352941176E-2</v>
          </cell>
          <cell r="AF31">
            <v>9.3799999999999994E-3</v>
          </cell>
          <cell r="AH31">
            <v>1.4705882352941176E-2</v>
          </cell>
          <cell r="AJ31">
            <v>9.3784154777467356E-3</v>
          </cell>
          <cell r="AL31">
            <v>1.4705882352941176E-2</v>
          </cell>
          <cell r="AN31">
            <v>9.3784154777467356E-3</v>
          </cell>
          <cell r="AP31">
            <v>1.4705882352941176E-2</v>
          </cell>
          <cell r="AR31">
            <v>9.3784154777467356E-3</v>
          </cell>
          <cell r="AT31">
            <v>1.4492753623188406E-2</v>
          </cell>
          <cell r="AV31">
            <v>9.3356811832730584E-3</v>
          </cell>
          <cell r="AX31">
            <v>1.4492753623188406E-2</v>
          </cell>
          <cell r="AZ31">
            <v>9.3356811832730584E-3</v>
          </cell>
        </row>
        <row r="32">
          <cell r="A32">
            <v>296</v>
          </cell>
          <cell r="C32" t="str">
            <v>developing</v>
          </cell>
          <cell r="E32">
            <v>1.6949152542372881E-2</v>
          </cell>
          <cell r="F32">
            <v>0.34200000000000003</v>
          </cell>
          <cell r="G32">
            <v>3.4200000000000003E-3</v>
          </cell>
          <cell r="H32">
            <v>1.5625E-2</v>
          </cell>
          <cell r="I32">
            <v>0.316</v>
          </cell>
          <cell r="J32">
            <v>3.16E-3</v>
          </cell>
          <cell r="K32">
            <v>1.4925373134328358E-2</v>
          </cell>
          <cell r="L32">
            <v>0.30199999999999999</v>
          </cell>
          <cell r="M32">
            <v>3.0200000000000001E-3</v>
          </cell>
          <cell r="N32">
            <v>1.4925373134328358E-2</v>
          </cell>
          <cell r="O32">
            <v>0.30199999999999999</v>
          </cell>
          <cell r="P32">
            <v>3.0200000000000001E-3</v>
          </cell>
          <cell r="Q32">
            <v>1.4925373134328358E-2</v>
          </cell>
          <cell r="R32">
            <v>0.30199999999999999</v>
          </cell>
          <cell r="S32">
            <v>3.0200000000000001E-3</v>
          </cell>
          <cell r="T32">
            <v>1.4925373134328358E-2</v>
          </cell>
          <cell r="U32">
            <v>0.30199999999999999</v>
          </cell>
          <cell r="V32">
            <v>3.0200000000000001E-3</v>
          </cell>
          <cell r="W32">
            <v>1.4925373134328358E-2</v>
          </cell>
          <cell r="Y32">
            <v>3.0170772452384575E-3</v>
          </cell>
          <cell r="Z32">
            <v>1.4705882352941176E-2</v>
          </cell>
          <cell r="AB32">
            <v>2.9731847162063605E-3</v>
          </cell>
          <cell r="AD32">
            <v>1.4705882352941176E-2</v>
          </cell>
          <cell r="AF32">
            <v>2.97E-3</v>
          </cell>
          <cell r="AH32">
            <v>1.4705882352941176E-2</v>
          </cell>
          <cell r="AJ32">
            <v>2.9731927646293827E-3</v>
          </cell>
          <cell r="AL32">
            <v>1.4705882352941176E-2</v>
          </cell>
          <cell r="AN32">
            <v>2.9731927646293827E-3</v>
          </cell>
          <cell r="AP32">
            <v>1.4705882352941176E-2</v>
          </cell>
          <cell r="AR32">
            <v>2.9731927646293827E-3</v>
          </cell>
          <cell r="AT32">
            <v>1.4492753623188406E-2</v>
          </cell>
          <cell r="AV32">
            <v>2.9305263803769553E-3</v>
          </cell>
          <cell r="AX32">
            <v>1.4492753623188406E-2</v>
          </cell>
          <cell r="AZ32">
            <v>2.9305263803769553E-3</v>
          </cell>
        </row>
        <row r="33">
          <cell r="A33">
            <v>410</v>
          </cell>
          <cell r="C33" t="str">
            <v>developing</v>
          </cell>
          <cell r="E33">
            <v>1.6949152542372881E-2</v>
          </cell>
          <cell r="F33">
            <v>4.4429999999999996</v>
          </cell>
          <cell r="G33">
            <v>4.4429999999999997E-2</v>
          </cell>
          <cell r="H33">
            <v>1.5625E-2</v>
          </cell>
          <cell r="I33">
            <v>4.375</v>
          </cell>
          <cell r="J33">
            <v>4.3749999999999997E-2</v>
          </cell>
          <cell r="K33">
            <v>1.4925373134328358E-2</v>
          </cell>
          <cell r="L33">
            <v>4.875</v>
          </cell>
          <cell r="M33">
            <v>4.8750000000000002E-2</v>
          </cell>
          <cell r="N33">
            <v>1.4925373134328358E-2</v>
          </cell>
          <cell r="O33">
            <v>4.3330000000000002</v>
          </cell>
          <cell r="P33">
            <v>4.333E-2</v>
          </cell>
          <cell r="Q33">
            <v>1.4925373134328358E-2</v>
          </cell>
          <cell r="R33">
            <v>4.3289999999999997</v>
          </cell>
          <cell r="S33">
            <v>4.3289999999999995E-2</v>
          </cell>
          <cell r="T33">
            <v>1.4925373134328358E-2</v>
          </cell>
          <cell r="U33">
            <v>4.3289999999999997</v>
          </cell>
          <cell r="V33">
            <v>4.3289999999999995E-2</v>
          </cell>
          <cell r="W33">
            <v>1.4925373134328358E-2</v>
          </cell>
          <cell r="Y33">
            <v>4.3195044422614293E-2</v>
          </cell>
          <cell r="Z33">
            <v>1.4705882352941176E-2</v>
          </cell>
          <cell r="AB33">
            <v>4.3150429837239566E-2</v>
          </cell>
          <cell r="AD33">
            <v>1.4705882352941176E-2</v>
          </cell>
          <cell r="AF33">
            <v>4.3150000000000001E-2</v>
          </cell>
          <cell r="AH33">
            <v>1.4705882352941176E-2</v>
          </cell>
          <cell r="AJ33">
            <v>4.315054664562723E-2</v>
          </cell>
          <cell r="AL33">
            <v>1.4705882352941176E-2</v>
          </cell>
          <cell r="AN33">
            <v>4.315054664562723E-2</v>
          </cell>
          <cell r="AP33">
            <v>1.4705882352941176E-2</v>
          </cell>
          <cell r="AR33">
            <v>4.315054664562723E-2</v>
          </cell>
          <cell r="AT33">
            <v>1.4492753623188406E-2</v>
          </cell>
          <cell r="AV33">
            <v>4.3107454288209862E-2</v>
          </cell>
          <cell r="AX33">
            <v>1.4492753623188406E-2</v>
          </cell>
          <cell r="AZ33">
            <v>4.3107454288209862E-2</v>
          </cell>
        </row>
        <row r="34">
          <cell r="A34">
            <v>417</v>
          </cell>
          <cell r="C34" t="str">
            <v>developing</v>
          </cell>
          <cell r="E34">
            <v>1.6949152542372881E-2</v>
          </cell>
          <cell r="F34">
            <v>0.58299999999999996</v>
          </cell>
          <cell r="G34">
            <v>5.8299999999999992E-3</v>
          </cell>
          <cell r="H34">
            <v>1.5625E-2</v>
          </cell>
          <cell r="I34">
            <v>0.55400000000000005</v>
          </cell>
          <cell r="J34">
            <v>5.5400000000000007E-3</v>
          </cell>
          <cell r="K34">
            <v>1.4925373134328358E-2</v>
          </cell>
          <cell r="L34">
            <v>0.56999999999999995</v>
          </cell>
          <cell r="M34">
            <v>5.6999999999999993E-3</v>
          </cell>
          <cell r="N34">
            <v>1.4925373134328358E-2</v>
          </cell>
          <cell r="O34">
            <v>0.53800000000000003</v>
          </cell>
          <cell r="P34">
            <v>5.3800000000000002E-3</v>
          </cell>
          <cell r="Q34">
            <v>1.4925373134328358E-2</v>
          </cell>
          <cell r="R34">
            <v>0.53800000000000003</v>
          </cell>
          <cell r="S34">
            <v>5.3800000000000002E-3</v>
          </cell>
          <cell r="T34">
            <v>1.4925373134328358E-2</v>
          </cell>
          <cell r="U34">
            <v>0.53800000000000003</v>
          </cell>
          <cell r="V34">
            <v>5.3800000000000002E-3</v>
          </cell>
          <cell r="W34">
            <v>1.4925373134328358E-2</v>
          </cell>
          <cell r="Y34">
            <v>5.3722067051708774E-3</v>
          </cell>
          <cell r="Z34">
            <v>1.4705882352941176E-2</v>
          </cell>
          <cell r="AB34">
            <v>5.3282718510466037E-3</v>
          </cell>
          <cell r="AD34">
            <v>1.4705882352941176E-2</v>
          </cell>
          <cell r="AF34">
            <v>5.3299999999999997E-3</v>
          </cell>
          <cell r="AH34">
            <v>1.4705882352941176E-2</v>
          </cell>
          <cell r="AJ34">
            <v>5.3282862747000021E-3</v>
          </cell>
          <cell r="AL34">
            <v>1.4705882352941176E-2</v>
          </cell>
          <cell r="AN34">
            <v>5.3282862747000021E-3</v>
          </cell>
          <cell r="AP34">
            <v>1.4705882352941176E-2</v>
          </cell>
          <cell r="AR34">
            <v>5.3282862747000021E-3</v>
          </cell>
          <cell r="AT34">
            <v>1.4492753623188406E-2</v>
          </cell>
          <cell r="AV34">
            <v>5.2855949209924136E-3</v>
          </cell>
          <cell r="AX34">
            <v>1.4492753623188406E-2</v>
          </cell>
          <cell r="AZ34">
            <v>5.2855949209924136E-3</v>
          </cell>
        </row>
        <row r="35">
          <cell r="A35">
            <v>418</v>
          </cell>
          <cell r="C35" t="str">
            <v>developing</v>
          </cell>
          <cell r="E35">
            <v>1.6949152542372881E-2</v>
          </cell>
          <cell r="F35">
            <v>0.35</v>
          </cell>
          <cell r="G35">
            <v>3.4999999999999996E-3</v>
          </cell>
          <cell r="H35">
            <v>1.5625E-2</v>
          </cell>
          <cell r="I35">
            <v>0.32400000000000001</v>
          </cell>
          <cell r="J35">
            <v>3.2400000000000003E-3</v>
          </cell>
          <cell r="K35">
            <v>1.4925373134328358E-2</v>
          </cell>
          <cell r="L35">
            <v>0.311</v>
          </cell>
          <cell r="M35">
            <v>3.1099999999999999E-3</v>
          </cell>
          <cell r="N35">
            <v>1.4925373134328358E-2</v>
          </cell>
          <cell r="O35">
            <v>0.31</v>
          </cell>
          <cell r="P35">
            <v>3.0999999999999999E-3</v>
          </cell>
          <cell r="Q35">
            <v>1.4925373134328358E-2</v>
          </cell>
          <cell r="R35">
            <v>0.31</v>
          </cell>
          <cell r="S35">
            <v>3.0999999999999999E-3</v>
          </cell>
          <cell r="T35">
            <v>1.4925373134328358E-2</v>
          </cell>
          <cell r="U35">
            <v>0.31</v>
          </cell>
          <cell r="V35">
            <v>3.0999999999999999E-3</v>
          </cell>
          <cell r="W35">
            <v>1.4925373134328358E-2</v>
          </cell>
          <cell r="Y35">
            <v>3.0960327347955788E-3</v>
          </cell>
          <cell r="Z35">
            <v>1.4705882352941176E-2</v>
          </cell>
          <cell r="AB35">
            <v>3.0521387868188208E-3</v>
          </cell>
          <cell r="AD35">
            <v>1.4705882352941176E-2</v>
          </cell>
          <cell r="AF35">
            <v>3.0500000000000002E-3</v>
          </cell>
          <cell r="AH35">
            <v>1.4705882352941176E-2</v>
          </cell>
          <cell r="AJ35">
            <v>3.0521470489708307E-3</v>
          </cell>
          <cell r="AL35">
            <v>1.4705882352941176E-2</v>
          </cell>
          <cell r="AN35">
            <v>3.0521470489708307E-3</v>
          </cell>
          <cell r="AP35">
            <v>1.4705882352941176E-2</v>
          </cell>
          <cell r="AR35">
            <v>3.0521470489708307E-3</v>
          </cell>
          <cell r="AT35">
            <v>1.4492753623188406E-2</v>
          </cell>
          <cell r="AV35">
            <v>3.0094798276198106E-3</v>
          </cell>
          <cell r="AX35">
            <v>1.4492753623188406E-2</v>
          </cell>
          <cell r="AZ35">
            <v>3.0094798276198106E-3</v>
          </cell>
        </row>
        <row r="36">
          <cell r="A36">
            <v>442</v>
          </cell>
          <cell r="C36" t="str">
            <v>developed</v>
          </cell>
          <cell r="E36">
            <v>0</v>
          </cell>
          <cell r="G36">
            <v>0</v>
          </cell>
          <cell r="H36">
            <v>1.5625E-2</v>
          </cell>
          <cell r="I36">
            <v>0.58699999999999997</v>
          </cell>
          <cell r="J36">
            <v>5.8699999999999994E-3</v>
          </cell>
          <cell r="K36">
            <v>1.4925373134328358E-2</v>
          </cell>
          <cell r="L36">
            <v>0.60799999999999998</v>
          </cell>
          <cell r="M36">
            <v>6.0799999999999995E-3</v>
          </cell>
          <cell r="N36">
            <v>1.4925373134328358E-2</v>
          </cell>
          <cell r="O36">
            <v>0.57099999999999995</v>
          </cell>
          <cell r="P36">
            <v>5.7099999999999998E-3</v>
          </cell>
          <cell r="Q36">
            <v>1.4925373134328358E-2</v>
          </cell>
          <cell r="R36">
            <v>0.57099999999999995</v>
          </cell>
          <cell r="S36">
            <v>5.7099999999999998E-3</v>
          </cell>
          <cell r="T36">
            <v>1.4925373134328358E-2</v>
          </cell>
          <cell r="U36">
            <v>0.57099999999999995</v>
          </cell>
          <cell r="V36">
            <v>5.7099999999999998E-3</v>
          </cell>
          <cell r="W36">
            <v>1.4925373134328358E-2</v>
          </cell>
          <cell r="Y36">
            <v>5.7011127159545434E-3</v>
          </cell>
          <cell r="Z36">
            <v>1.4705882352941176E-2</v>
          </cell>
          <cell r="AB36">
            <v>5.6571719509122239E-3</v>
          </cell>
          <cell r="AD36">
            <v>1.4705882352941176E-2</v>
          </cell>
          <cell r="AF36">
            <v>5.6600000000000001E-3</v>
          </cell>
          <cell r="AH36">
            <v>1.4705882352941176E-2</v>
          </cell>
          <cell r="AJ36">
            <v>5.6571872648995191E-3</v>
          </cell>
          <cell r="AL36">
            <v>1.4705882352941176E-2</v>
          </cell>
          <cell r="AN36">
            <v>5.6571872648995191E-3</v>
          </cell>
          <cell r="AP36">
            <v>1.4705882352941176E-2</v>
          </cell>
          <cell r="AR36">
            <v>5.6571872648995191E-3</v>
          </cell>
          <cell r="AT36">
            <v>1.4492753623188406E-2</v>
          </cell>
          <cell r="AV36">
            <v>5.6144924240783649E-3</v>
          </cell>
          <cell r="AX36">
            <v>1.4492753623188406E-2</v>
          </cell>
          <cell r="AZ36">
            <v>5.6144924240783649E-3</v>
          </cell>
        </row>
        <row r="37">
          <cell r="A37">
            <v>458</v>
          </cell>
          <cell r="C37" t="str">
            <v>developing</v>
          </cell>
          <cell r="E37">
            <v>1.6949152542372881E-2</v>
          </cell>
          <cell r="F37">
            <v>2.5569999999999999</v>
          </cell>
          <cell r="G37">
            <v>2.5569999999999999E-2</v>
          </cell>
          <cell r="H37">
            <v>1.5625E-2</v>
          </cell>
          <cell r="I37">
            <v>2.5089999999999999</v>
          </cell>
          <cell r="J37">
            <v>2.5089999999999998E-2</v>
          </cell>
          <cell r="K37">
            <v>1.4925373134328358E-2</v>
          </cell>
          <cell r="L37">
            <v>2.7719999999999998</v>
          </cell>
          <cell r="M37">
            <v>2.7719999999999998E-2</v>
          </cell>
          <cell r="N37">
            <v>1.4925373134328358E-2</v>
          </cell>
          <cell r="O37">
            <v>2.4790000000000001</v>
          </cell>
          <cell r="P37">
            <v>2.479E-2</v>
          </cell>
          <cell r="Q37">
            <v>1.4925373134328358E-2</v>
          </cell>
          <cell r="R37">
            <v>2.4790000000000001</v>
          </cell>
          <cell r="S37">
            <v>2.479E-2</v>
          </cell>
          <cell r="T37">
            <v>1.4925373134328358E-2</v>
          </cell>
          <cell r="U37">
            <v>2.4769999999999999</v>
          </cell>
          <cell r="V37">
            <v>2.477E-2</v>
          </cell>
          <cell r="W37">
            <v>1.4925373134328358E-2</v>
          </cell>
          <cell r="Y37">
            <v>2.4720362214699979E-2</v>
          </cell>
          <cell r="Z37">
            <v>1.4705882352941176E-2</v>
          </cell>
          <cell r="AB37">
            <v>2.4676079646159439E-2</v>
          </cell>
          <cell r="AD37">
            <v>1.4705882352941176E-2</v>
          </cell>
          <cell r="AF37">
            <v>2.4680000000000001E-2</v>
          </cell>
          <cell r="AH37">
            <v>1.4705882352941176E-2</v>
          </cell>
          <cell r="AJ37">
            <v>2.4676146444406598E-2</v>
          </cell>
          <cell r="AL37">
            <v>1.4705882352941176E-2</v>
          </cell>
          <cell r="AN37">
            <v>2.4676146444406598E-2</v>
          </cell>
          <cell r="AP37">
            <v>1.4705882352941176E-2</v>
          </cell>
          <cell r="AR37">
            <v>2.4676146444406598E-2</v>
          </cell>
          <cell r="AT37">
            <v>1.4492753623188406E-2</v>
          </cell>
          <cell r="AV37">
            <v>2.4633249958493045E-2</v>
          </cell>
          <cell r="AX37">
            <v>1.4492753623188406E-2</v>
          </cell>
          <cell r="AZ37">
            <v>2.4633249958493045E-2</v>
          </cell>
        </row>
        <row r="38">
          <cell r="A38">
            <v>462</v>
          </cell>
          <cell r="C38" t="str">
            <v>developing</v>
          </cell>
          <cell r="E38">
            <v>1.6949152542372881E-2</v>
          </cell>
          <cell r="F38">
            <v>0.34200000000000003</v>
          </cell>
          <cell r="G38">
            <v>3.4200000000000003E-3</v>
          </cell>
          <cell r="H38">
            <v>1.5625E-2</v>
          </cell>
          <cell r="I38">
            <v>0.316</v>
          </cell>
          <cell r="J38">
            <v>3.16E-3</v>
          </cell>
          <cell r="K38">
            <v>1.4925373134328358E-2</v>
          </cell>
          <cell r="L38">
            <v>0.30199999999999999</v>
          </cell>
          <cell r="M38">
            <v>3.0200000000000001E-3</v>
          </cell>
          <cell r="N38">
            <v>1.4925373134328358E-2</v>
          </cell>
          <cell r="O38">
            <v>0.30199999999999999</v>
          </cell>
          <cell r="P38">
            <v>3.0200000000000001E-3</v>
          </cell>
          <cell r="Q38">
            <v>1.4925373134328358E-2</v>
          </cell>
          <cell r="R38">
            <v>0.30199999999999999</v>
          </cell>
          <cell r="S38">
            <v>3.0200000000000001E-3</v>
          </cell>
          <cell r="T38">
            <v>1.4925373134328358E-2</v>
          </cell>
          <cell r="U38">
            <v>0.30199999999999999</v>
          </cell>
          <cell r="V38">
            <v>3.0200000000000001E-3</v>
          </cell>
          <cell r="W38">
            <v>1.4925373134328358E-2</v>
          </cell>
          <cell r="Y38">
            <v>3.0170772452384575E-3</v>
          </cell>
          <cell r="Z38">
            <v>1.4705882352941176E-2</v>
          </cell>
          <cell r="AB38">
            <v>2.9731847162063605E-3</v>
          </cell>
          <cell r="AD38">
            <v>1.4705882352941176E-2</v>
          </cell>
          <cell r="AF38">
            <v>2.97E-3</v>
          </cell>
          <cell r="AH38">
            <v>1.4705882352941176E-2</v>
          </cell>
          <cell r="AJ38">
            <v>2.9731927646293827E-3</v>
          </cell>
          <cell r="AL38">
            <v>1.4705882352941176E-2</v>
          </cell>
          <cell r="AN38">
            <v>2.9731927646293827E-3</v>
          </cell>
          <cell r="AP38">
            <v>1.4705882352941176E-2</v>
          </cell>
          <cell r="AR38">
            <v>2.9731927646293827E-3</v>
          </cell>
          <cell r="AT38">
            <v>1.4492753623188406E-2</v>
          </cell>
          <cell r="AV38">
            <v>2.9305263803769553E-3</v>
          </cell>
          <cell r="AX38">
            <v>1.4492753623188406E-2</v>
          </cell>
          <cell r="AZ38">
            <v>2.9305263803769553E-3</v>
          </cell>
        </row>
        <row r="39">
          <cell r="A39">
            <v>584</v>
          </cell>
          <cell r="C39" t="str">
            <v>developing</v>
          </cell>
          <cell r="E39">
            <v>1.6949152542372881E-2</v>
          </cell>
          <cell r="F39">
            <v>0.34100000000000003</v>
          </cell>
          <cell r="G39">
            <v>3.4100000000000003E-3</v>
          </cell>
          <cell r="H39">
            <v>1.5625E-2</v>
          </cell>
          <cell r="I39">
            <v>0.315</v>
          </cell>
          <cell r="J39">
            <v>3.15E-3</v>
          </cell>
          <cell r="K39">
            <v>1.4925373134328358E-2</v>
          </cell>
          <cell r="L39">
            <v>0.30099999999999999</v>
          </cell>
          <cell r="M39">
            <v>3.0100000000000001E-3</v>
          </cell>
          <cell r="N39">
            <v>1.4925373134328358E-2</v>
          </cell>
          <cell r="O39">
            <v>0.30099999999999999</v>
          </cell>
          <cell r="P39">
            <v>3.0100000000000001E-3</v>
          </cell>
          <cell r="Q39">
            <v>1.4925373134328358E-2</v>
          </cell>
          <cell r="R39">
            <v>0.30099999999999999</v>
          </cell>
          <cell r="S39">
            <v>3.0100000000000001E-3</v>
          </cell>
          <cell r="T39">
            <v>1.4925373134328358E-2</v>
          </cell>
          <cell r="U39">
            <v>0.30099999999999999</v>
          </cell>
          <cell r="V39">
            <v>3.0100000000000001E-3</v>
          </cell>
          <cell r="W39">
            <v>1.4925373134328358E-2</v>
          </cell>
          <cell r="Y39">
            <v>3.0062490638134809E-3</v>
          </cell>
          <cell r="Z39">
            <v>1.4705882352941176E-2</v>
          </cell>
          <cell r="AB39">
            <v>2.9623567293795088E-3</v>
          </cell>
          <cell r="AD39">
            <v>1.4705882352941176E-2</v>
          </cell>
          <cell r="AF39">
            <v>2.96E-3</v>
          </cell>
          <cell r="AH39">
            <v>1.4705882352941176E-2</v>
          </cell>
          <cell r="AJ39">
            <v>2.962364748491127E-3</v>
          </cell>
          <cell r="AL39">
            <v>1.4705882352941176E-2</v>
          </cell>
          <cell r="AN39">
            <v>2.962364748491127E-3</v>
          </cell>
          <cell r="AP39">
            <v>1.4705882352941176E-2</v>
          </cell>
          <cell r="AR39">
            <v>2.962364748491127E-3</v>
          </cell>
          <cell r="AT39">
            <v>1.4492753623188406E-2</v>
          </cell>
          <cell r="AV39">
            <v>2.9196984790407924E-3</v>
          </cell>
          <cell r="AX39">
            <v>1.4492753623188406E-2</v>
          </cell>
          <cell r="AZ39">
            <v>2.9196984790407924E-3</v>
          </cell>
        </row>
        <row r="40">
          <cell r="A40">
            <v>583</v>
          </cell>
          <cell r="C40" t="str">
            <v>developing</v>
          </cell>
          <cell r="E40">
            <v>1.6949152542372881E-2</v>
          </cell>
          <cell r="F40">
            <v>0.34200000000000003</v>
          </cell>
          <cell r="G40">
            <v>3.4200000000000003E-3</v>
          </cell>
          <cell r="H40">
            <v>1.5625E-2</v>
          </cell>
          <cell r="I40">
            <v>0.316</v>
          </cell>
          <cell r="J40">
            <v>3.16E-3</v>
          </cell>
          <cell r="K40">
            <v>1.4925373134328358E-2</v>
          </cell>
          <cell r="L40">
            <v>0.3</v>
          </cell>
          <cell r="M40">
            <v>3.0000000000000001E-3</v>
          </cell>
          <cell r="N40">
            <v>1.4925373134328358E-2</v>
          </cell>
          <cell r="O40">
            <v>0.30199999999999999</v>
          </cell>
          <cell r="P40">
            <v>3.0200000000000001E-3</v>
          </cell>
          <cell r="Q40">
            <v>1.4925373134328358E-2</v>
          </cell>
          <cell r="R40">
            <v>0.30199999999999999</v>
          </cell>
          <cell r="S40">
            <v>3.0200000000000001E-3</v>
          </cell>
          <cell r="T40">
            <v>1.4925373134328358E-2</v>
          </cell>
          <cell r="U40">
            <v>0.30199999999999999</v>
          </cell>
          <cell r="V40">
            <v>3.0200000000000001E-3</v>
          </cell>
          <cell r="W40">
            <v>1.4925373134328358E-2</v>
          </cell>
          <cell r="Y40">
            <v>3.0170772452384575E-3</v>
          </cell>
          <cell r="Z40">
            <v>1.4705882352941176E-2</v>
          </cell>
          <cell r="AB40">
            <v>2.9731847162063605E-3</v>
          </cell>
          <cell r="AD40">
            <v>1.4705882352941176E-2</v>
          </cell>
          <cell r="AF40">
            <v>2.97E-3</v>
          </cell>
          <cell r="AH40">
            <v>1.4705882352941176E-2</v>
          </cell>
          <cell r="AJ40">
            <v>2.9731927646293827E-3</v>
          </cell>
          <cell r="AL40">
            <v>1.4705882352941176E-2</v>
          </cell>
          <cell r="AN40">
            <v>2.9731927646293827E-3</v>
          </cell>
          <cell r="AP40">
            <v>1.4705882352941176E-2</v>
          </cell>
          <cell r="AR40">
            <v>2.9731927646293827E-3</v>
          </cell>
          <cell r="AT40">
            <v>1.4492753623188406E-2</v>
          </cell>
          <cell r="AV40">
            <v>2.9305263803769553E-3</v>
          </cell>
          <cell r="AX40">
            <v>1.4492753623188406E-2</v>
          </cell>
          <cell r="AZ40">
            <v>2.9305263803769553E-3</v>
          </cell>
        </row>
        <row r="41">
          <cell r="A41">
            <v>496</v>
          </cell>
          <cell r="C41" t="str">
            <v>developing</v>
          </cell>
          <cell r="E41">
            <v>1.6949152542372881E-2</v>
          </cell>
          <cell r="F41">
            <v>0.35099999999999998</v>
          </cell>
          <cell r="G41">
            <v>3.5099999999999997E-3</v>
          </cell>
          <cell r="H41">
            <v>1.5625E-2</v>
          </cell>
          <cell r="I41">
            <v>0.32500000000000001</v>
          </cell>
          <cell r="J41">
            <v>3.2500000000000003E-3</v>
          </cell>
          <cell r="K41">
            <v>1.4925373134328358E-2</v>
          </cell>
          <cell r="L41">
            <v>0.312</v>
          </cell>
          <cell r="M41">
            <v>3.1199999999999999E-3</v>
          </cell>
          <cell r="N41">
            <v>1.4925373134328358E-2</v>
          </cell>
          <cell r="O41">
            <v>0.311</v>
          </cell>
          <cell r="P41">
            <v>3.1099999999999999E-3</v>
          </cell>
          <cell r="Q41">
            <v>1.4925373134328358E-2</v>
          </cell>
          <cell r="R41">
            <v>0.311</v>
          </cell>
          <cell r="S41">
            <v>3.1099999999999999E-3</v>
          </cell>
          <cell r="T41">
            <v>1.4925373134328358E-2</v>
          </cell>
          <cell r="U41">
            <v>0.311</v>
          </cell>
          <cell r="V41">
            <v>3.1099999999999999E-3</v>
          </cell>
          <cell r="W41">
            <v>1.4925373134328358E-2</v>
          </cell>
          <cell r="Y41">
            <v>3.1050562193163929E-3</v>
          </cell>
          <cell r="Z41">
            <v>1.4705882352941176E-2</v>
          </cell>
          <cell r="AB41">
            <v>3.0611621091745306E-3</v>
          </cell>
          <cell r="AD41">
            <v>1.4705882352941176E-2</v>
          </cell>
          <cell r="AF41">
            <v>3.0599999999999998E-3</v>
          </cell>
          <cell r="AH41">
            <v>1.4705882352941176E-2</v>
          </cell>
          <cell r="AJ41">
            <v>3.0611703957527108E-3</v>
          </cell>
          <cell r="AL41">
            <v>1.4705882352941176E-2</v>
          </cell>
          <cell r="AN41">
            <v>3.0611703957527108E-3</v>
          </cell>
          <cell r="AP41">
            <v>1.4705882352941176E-2</v>
          </cell>
          <cell r="AR41">
            <v>3.0611703957527108E-3</v>
          </cell>
          <cell r="AT41">
            <v>1.4492753623188406E-2</v>
          </cell>
          <cell r="AV41">
            <v>3.0185030787332799E-3</v>
          </cell>
          <cell r="AX41">
            <v>1.4492753623188406E-2</v>
          </cell>
          <cell r="AZ41">
            <v>3.0185030787332799E-3</v>
          </cell>
        </row>
        <row r="42">
          <cell r="A42">
            <v>104</v>
          </cell>
          <cell r="C42" t="str">
            <v>developing</v>
          </cell>
          <cell r="E42">
            <v>1.6949152542372881E-2</v>
          </cell>
          <cell r="F42">
            <v>0.78300000000000003</v>
          </cell>
          <cell r="G42">
            <v>7.8300000000000002E-3</v>
          </cell>
          <cell r="H42">
            <v>1.5625E-2</v>
          </cell>
          <cell r="I42">
            <v>0.752</v>
          </cell>
          <cell r="J42">
            <v>7.5199999999999998E-3</v>
          </cell>
          <cell r="K42">
            <v>1.4925373134328358E-2</v>
          </cell>
          <cell r="L42">
            <v>0.79300000000000004</v>
          </cell>
          <cell r="M42">
            <v>7.9299999999999995E-3</v>
          </cell>
          <cell r="N42">
            <v>1.4925373134328358E-2</v>
          </cell>
          <cell r="O42">
            <v>0.73499999999999999</v>
          </cell>
          <cell r="P42">
            <v>7.3499999999999998E-3</v>
          </cell>
          <cell r="Q42">
            <v>1.4925373134328358E-2</v>
          </cell>
          <cell r="R42">
            <v>0.73399999999999999</v>
          </cell>
          <cell r="S42">
            <v>7.3400000000000002E-3</v>
          </cell>
          <cell r="T42">
            <v>1.4925373134328358E-2</v>
          </cell>
          <cell r="U42">
            <v>0.73399999999999999</v>
          </cell>
          <cell r="V42">
            <v>7.3400000000000002E-3</v>
          </cell>
          <cell r="W42">
            <v>1.4925373134328358E-2</v>
          </cell>
          <cell r="Y42">
            <v>7.3321075430916507E-3</v>
          </cell>
          <cell r="Z42">
            <v>1.4705882352941176E-2</v>
          </cell>
          <cell r="AB42">
            <v>7.2881374667067601E-3</v>
          </cell>
          <cell r="AD42">
            <v>1.4705882352941176E-2</v>
          </cell>
          <cell r="AF42">
            <v>7.2899999999999996E-3</v>
          </cell>
          <cell r="AH42">
            <v>1.4705882352941176E-2</v>
          </cell>
          <cell r="AJ42">
            <v>7.2881571957242874E-3</v>
          </cell>
          <cell r="AL42">
            <v>1.4705882352941176E-2</v>
          </cell>
          <cell r="AN42">
            <v>7.2881571957242874E-3</v>
          </cell>
          <cell r="AP42">
            <v>1.4705882352941176E-2</v>
          </cell>
          <cell r="AR42">
            <v>7.2881571957242874E-3</v>
          </cell>
          <cell r="AT42">
            <v>1.4492753623188406E-2</v>
          </cell>
          <cell r="AV42">
            <v>7.2454450628379212E-3</v>
          </cell>
          <cell r="AX42">
            <v>1.4492753623188406E-2</v>
          </cell>
          <cell r="AZ42">
            <v>7.2454450628379212E-3</v>
          </cell>
        </row>
        <row r="43">
          <cell r="A43">
            <v>520</v>
          </cell>
          <cell r="C43" t="str">
            <v>developing</v>
          </cell>
          <cell r="E43">
            <v>1.6949152542372881E-2</v>
          </cell>
          <cell r="F43">
            <v>0.34200000000000003</v>
          </cell>
          <cell r="G43">
            <v>3.4200000000000003E-3</v>
          </cell>
          <cell r="H43">
            <v>1.5625E-2</v>
          </cell>
          <cell r="I43">
            <v>0.316</v>
          </cell>
          <cell r="J43">
            <v>3.16E-3</v>
          </cell>
          <cell r="K43">
            <v>1.4925373134328358E-2</v>
          </cell>
          <cell r="L43">
            <v>0.30199999999999999</v>
          </cell>
          <cell r="M43">
            <v>3.0200000000000001E-3</v>
          </cell>
          <cell r="N43">
            <v>1.4925373134328358E-2</v>
          </cell>
          <cell r="O43">
            <v>0.30199999999999999</v>
          </cell>
          <cell r="P43">
            <v>3.0200000000000001E-3</v>
          </cell>
          <cell r="Q43">
            <v>1.4925373134328358E-2</v>
          </cell>
          <cell r="R43">
            <v>0.30199999999999999</v>
          </cell>
          <cell r="S43">
            <v>3.0200000000000001E-3</v>
          </cell>
          <cell r="T43">
            <v>1.4925373134328358E-2</v>
          </cell>
          <cell r="U43">
            <v>0.30199999999999999</v>
          </cell>
          <cell r="V43">
            <v>3.0200000000000001E-3</v>
          </cell>
          <cell r="W43">
            <v>1.4925373134328358E-2</v>
          </cell>
          <cell r="Y43">
            <v>3.0170772452384575E-3</v>
          </cell>
          <cell r="Z43">
            <v>1.4705882352941176E-2</v>
          </cell>
          <cell r="AB43">
            <v>2.9731847162063605E-3</v>
          </cell>
          <cell r="AD43">
            <v>1.4705882352941176E-2</v>
          </cell>
          <cell r="AF43">
            <v>2.97E-3</v>
          </cell>
          <cell r="AH43">
            <v>1.4705882352941176E-2</v>
          </cell>
          <cell r="AJ43">
            <v>2.9731927646293827E-3</v>
          </cell>
          <cell r="AL43">
            <v>1.4705882352941176E-2</v>
          </cell>
          <cell r="AN43">
            <v>2.9731927646293827E-3</v>
          </cell>
          <cell r="AP43">
            <v>1.4705882352941176E-2</v>
          </cell>
          <cell r="AR43">
            <v>2.9731927646293827E-3</v>
          </cell>
          <cell r="AT43">
            <v>1.4492753623188406E-2</v>
          </cell>
          <cell r="AV43">
            <v>2.9305263803769553E-3</v>
          </cell>
          <cell r="AX43">
            <v>1.4492753623188406E-2</v>
          </cell>
          <cell r="AZ43">
            <v>2.9305263803769553E-3</v>
          </cell>
        </row>
        <row r="44">
          <cell r="A44">
            <v>524</v>
          </cell>
          <cell r="C44" t="str">
            <v>developing</v>
          </cell>
          <cell r="E44">
            <v>1.6949152542372881E-2</v>
          </cell>
          <cell r="F44">
            <v>0.45900000000000002</v>
          </cell>
          <cell r="G44">
            <v>4.5900000000000003E-3</v>
          </cell>
          <cell r="H44">
            <v>1.5625E-2</v>
          </cell>
          <cell r="I44">
            <v>0.43099999999999999</v>
          </cell>
          <cell r="J44">
            <v>4.3099999999999996E-3</v>
          </cell>
          <cell r="K44">
            <v>1.4925373134328358E-2</v>
          </cell>
          <cell r="L44">
            <v>0.432</v>
          </cell>
          <cell r="M44">
            <v>4.3200000000000001E-3</v>
          </cell>
          <cell r="N44">
            <v>1.4925373134328358E-2</v>
          </cell>
          <cell r="O44">
            <v>0.41599999999999998</v>
          </cell>
          <cell r="P44">
            <v>4.1599999999999996E-3</v>
          </cell>
          <cell r="Q44">
            <v>1.4925373134328358E-2</v>
          </cell>
          <cell r="R44">
            <v>0.41599999999999998</v>
          </cell>
          <cell r="S44">
            <v>4.1599999999999996E-3</v>
          </cell>
          <cell r="T44">
            <v>1.4925373134328358E-2</v>
          </cell>
          <cell r="U44">
            <v>0.41599999999999998</v>
          </cell>
          <cell r="V44">
            <v>4.1599999999999996E-3</v>
          </cell>
          <cell r="W44">
            <v>1.4925373134328358E-2</v>
          </cell>
          <cell r="Y44">
            <v>4.1585480371214125E-3</v>
          </cell>
          <cell r="Z44">
            <v>1.4705882352941176E-2</v>
          </cell>
          <cell r="AB44">
            <v>4.1146349942036437E-3</v>
          </cell>
          <cell r="AD44">
            <v>1.4705882352941176E-2</v>
          </cell>
          <cell r="AF44">
            <v>4.1099999999999999E-3</v>
          </cell>
          <cell r="AH44">
            <v>1.4705882352941176E-2</v>
          </cell>
          <cell r="AJ44">
            <v>4.1146461325371735E-3</v>
          </cell>
          <cell r="AL44">
            <v>1.4705882352941176E-2</v>
          </cell>
          <cell r="AN44">
            <v>4.1146461325371735E-3</v>
          </cell>
          <cell r="AP44">
            <v>1.4705882352941176E-2</v>
          </cell>
          <cell r="AR44">
            <v>4.1146461325371735E-3</v>
          </cell>
          <cell r="AT44">
            <v>1.4492753623188406E-2</v>
          </cell>
          <cell r="AV44">
            <v>4.0719676462308077E-3</v>
          </cell>
          <cell r="AX44">
            <v>1.4492753623188406E-2</v>
          </cell>
          <cell r="AZ44">
            <v>4.0719676462308077E-3</v>
          </cell>
        </row>
        <row r="45">
          <cell r="A45">
            <v>554</v>
          </cell>
          <cell r="C45" t="str">
            <v>developed</v>
          </cell>
          <cell r="E45">
            <v>1.6949152542372881E-2</v>
          </cell>
          <cell r="F45">
            <v>1.59</v>
          </cell>
          <cell r="G45">
            <v>1.5900000000000001E-2</v>
          </cell>
          <cell r="H45">
            <v>1.5625E-2</v>
          </cell>
          <cell r="I45">
            <v>1.5509999999999999</v>
          </cell>
          <cell r="J45">
            <v>1.5509999999999999E-2</v>
          </cell>
          <cell r="K45">
            <v>1.4925373134328358E-2</v>
          </cell>
          <cell r="L45">
            <v>1.694</v>
          </cell>
          <cell r="M45">
            <v>1.694E-2</v>
          </cell>
          <cell r="N45">
            <v>1.4925373134328358E-2</v>
          </cell>
          <cell r="O45">
            <v>1.528</v>
          </cell>
          <cell r="P45">
            <v>1.528E-2</v>
          </cell>
          <cell r="Q45">
            <v>1.4925373134328358E-2</v>
          </cell>
          <cell r="R45">
            <v>1.5269999999999999</v>
          </cell>
          <cell r="S45">
            <v>1.5269999999999999E-2</v>
          </cell>
          <cell r="T45">
            <v>1.4925373134328358E-2</v>
          </cell>
          <cell r="U45">
            <v>1.5269999999999999</v>
          </cell>
          <cell r="V45">
            <v>1.5269999999999999E-2</v>
          </cell>
          <cell r="W45">
            <v>1.4925373134328358E-2</v>
          </cell>
          <cell r="Y45">
            <v>1.524344759671521E-2</v>
          </cell>
          <cell r="Z45">
            <v>1.4705882352941176E-2</v>
          </cell>
          <cell r="AB45">
            <v>1.5199335342075279E-2</v>
          </cell>
          <cell r="AD45">
            <v>1.4705882352941176E-2</v>
          </cell>
          <cell r="AF45">
            <v>1.52E-2</v>
          </cell>
          <cell r="AH45">
            <v>1.4705882352941176E-2</v>
          </cell>
          <cell r="AJ45">
            <v>1.5199376486737371E-2</v>
          </cell>
          <cell r="AL45">
            <v>1.4705882352941176E-2</v>
          </cell>
          <cell r="AN45">
            <v>1.5199376486737371E-2</v>
          </cell>
          <cell r="AP45">
            <v>1.4705882352941176E-2</v>
          </cell>
          <cell r="AR45">
            <v>1.5199376486737371E-2</v>
          </cell>
          <cell r="AT45">
            <v>1.4492753623188406E-2</v>
          </cell>
          <cell r="AV45">
            <v>1.5156580476572031E-2</v>
          </cell>
          <cell r="AX45">
            <v>1.4492753623188406E-2</v>
          </cell>
          <cell r="AZ45">
            <v>1.5156580476572031E-2</v>
          </cell>
        </row>
        <row r="46">
          <cell r="A46">
            <v>570</v>
          </cell>
          <cell r="C46" t="str">
            <v>developing</v>
          </cell>
          <cell r="Z46">
            <v>1.4705882352941176E-2</v>
          </cell>
          <cell r="AB46">
            <v>2.9524310747882283E-3</v>
          </cell>
          <cell r="AD46">
            <v>1.4705882352941176E-2</v>
          </cell>
          <cell r="AF46">
            <v>2.9499999999999999E-3</v>
          </cell>
          <cell r="AH46">
            <v>1.4705882352941176E-2</v>
          </cell>
          <cell r="AJ46">
            <v>2.9524390670310594E-3</v>
          </cell>
          <cell r="AL46">
            <v>1.4705882352941176E-2</v>
          </cell>
          <cell r="AN46">
            <v>2.9524390670310594E-3</v>
          </cell>
          <cell r="AP46">
            <v>1.4705882352941176E-2</v>
          </cell>
          <cell r="AR46">
            <v>2.9524390670310594E-3</v>
          </cell>
          <cell r="AT46">
            <v>1.4492753623188406E-2</v>
          </cell>
          <cell r="AV46">
            <v>2.9097729028159762E-3</v>
          </cell>
          <cell r="AX46">
            <v>1.4492753623188406E-2</v>
          </cell>
          <cell r="AZ46">
            <v>2.9097729028159762E-3</v>
          </cell>
        </row>
        <row r="47">
          <cell r="A47">
            <v>578</v>
          </cell>
          <cell r="C47" t="str">
            <v>developed</v>
          </cell>
          <cell r="E47">
            <v>1.6949152542372881E-2</v>
          </cell>
          <cell r="F47">
            <v>0.61599999999999999</v>
          </cell>
          <cell r="G47">
            <v>6.1599999999999997E-3</v>
          </cell>
          <cell r="H47">
            <v>1.5625E-2</v>
          </cell>
          <cell r="I47">
            <v>0.58699999999999997</v>
          </cell>
          <cell r="J47">
            <v>5.8699999999999994E-3</v>
          </cell>
          <cell r="K47">
            <v>1.4925373134328358E-2</v>
          </cell>
          <cell r="L47">
            <v>0.60799999999999998</v>
          </cell>
          <cell r="M47">
            <v>6.0799999999999995E-3</v>
          </cell>
          <cell r="N47">
            <v>1.4925373134328358E-2</v>
          </cell>
          <cell r="O47">
            <v>0.57099999999999995</v>
          </cell>
          <cell r="P47">
            <v>5.7099999999999998E-3</v>
          </cell>
          <cell r="Q47">
            <v>1.4925373134328358E-2</v>
          </cell>
          <cell r="R47">
            <v>0.57099999999999995</v>
          </cell>
          <cell r="S47">
            <v>5.7099999999999998E-3</v>
          </cell>
          <cell r="T47">
            <v>1.4925373134328358E-2</v>
          </cell>
          <cell r="U47">
            <v>0.57099999999999995</v>
          </cell>
          <cell r="V47">
            <v>5.7099999999999998E-3</v>
          </cell>
          <cell r="W47">
            <v>1.4925373134328358E-2</v>
          </cell>
          <cell r="Y47">
            <v>5.7011127159545434E-3</v>
          </cell>
          <cell r="Z47">
            <v>1.4705882352941176E-2</v>
          </cell>
          <cell r="AB47">
            <v>5.6571719509122239E-3</v>
          </cell>
          <cell r="AD47">
            <v>1.4705882352941176E-2</v>
          </cell>
          <cell r="AF47">
            <v>5.6600000000000001E-3</v>
          </cell>
          <cell r="AH47">
            <v>1.4705882352941176E-2</v>
          </cell>
          <cell r="AJ47">
            <v>5.6571872648995191E-3</v>
          </cell>
          <cell r="AL47">
            <v>1.4705882352941176E-2</v>
          </cell>
          <cell r="AN47">
            <v>5.6571872648995191E-3</v>
          </cell>
          <cell r="AP47">
            <v>1.4705882352941176E-2</v>
          </cell>
          <cell r="AR47">
            <v>5.6571872648995191E-3</v>
          </cell>
          <cell r="AT47">
            <v>1.4492753623188406E-2</v>
          </cell>
          <cell r="AV47">
            <v>5.6144924240783649E-3</v>
          </cell>
          <cell r="AX47">
            <v>1.4492753623188406E-2</v>
          </cell>
          <cell r="AZ47">
            <v>5.6144924240783649E-3</v>
          </cell>
        </row>
        <row r="48">
          <cell r="A48">
            <v>586</v>
          </cell>
          <cell r="C48" t="str">
            <v>developing</v>
          </cell>
          <cell r="E48">
            <v>1.6949152542372881E-2</v>
          </cell>
          <cell r="F48">
            <v>2.1139999999999999</v>
          </cell>
          <cell r="G48">
            <v>2.1139999999999999E-2</v>
          </cell>
          <cell r="H48">
            <v>1.5625E-2</v>
          </cell>
          <cell r="I48">
            <v>2.069</v>
          </cell>
          <cell r="J48">
            <v>2.069E-2</v>
          </cell>
          <cell r="K48">
            <v>1.4925373134328358E-2</v>
          </cell>
          <cell r="L48">
            <v>2.278</v>
          </cell>
          <cell r="M48">
            <v>2.2780000000000002E-2</v>
          </cell>
          <cell r="N48">
            <v>1.4925373134328358E-2</v>
          </cell>
          <cell r="O48">
            <v>2.0430000000000001</v>
          </cell>
          <cell r="P48">
            <v>2.043E-2</v>
          </cell>
          <cell r="Q48">
            <v>1.4925373134328358E-2</v>
          </cell>
          <cell r="R48">
            <v>2.0409999999999999</v>
          </cell>
          <cell r="S48">
            <v>2.0409999999999998E-2</v>
          </cell>
          <cell r="T48">
            <v>1.4925373134328358E-2</v>
          </cell>
          <cell r="U48">
            <v>2.0409999999999999</v>
          </cell>
          <cell r="V48">
            <v>2.0409999999999998E-2</v>
          </cell>
          <cell r="W48">
            <v>1.4925373134328358E-2</v>
          </cell>
          <cell r="Y48">
            <v>2.0373298546797897E-2</v>
          </cell>
          <cell r="Z48">
            <v>1.4705882352941176E-2</v>
          </cell>
          <cell r="AB48">
            <v>2.0329094101296269E-2</v>
          </cell>
          <cell r="AD48">
            <v>1.4705882352941176E-2</v>
          </cell>
          <cell r="AF48">
            <v>2.0330000000000001E-2</v>
          </cell>
          <cell r="AH48">
            <v>1.4705882352941176E-2</v>
          </cell>
          <cell r="AJ48">
            <v>2.0329149132236018E-2</v>
          </cell>
          <cell r="AL48">
            <v>1.4705882352941176E-2</v>
          </cell>
          <cell r="AN48">
            <v>2.0329149132236018E-2</v>
          </cell>
          <cell r="AP48">
            <v>1.4705882352941176E-2</v>
          </cell>
          <cell r="AR48">
            <v>2.0329149132236018E-2</v>
          </cell>
          <cell r="AT48">
            <v>1.4492753623188406E-2</v>
          </cell>
          <cell r="AV48">
            <v>2.0286298734579263E-2</v>
          </cell>
          <cell r="AX48">
            <v>1.4492753623188406E-2</v>
          </cell>
          <cell r="AZ48">
            <v>2.0286298734579263E-2</v>
          </cell>
        </row>
        <row r="49">
          <cell r="A49">
            <v>585</v>
          </cell>
          <cell r="C49" t="str">
            <v>developing</v>
          </cell>
          <cell r="E49">
            <v>0</v>
          </cell>
          <cell r="G49">
            <v>0</v>
          </cell>
          <cell r="H49">
            <v>1.5625E-2</v>
          </cell>
          <cell r="I49">
            <v>0.315</v>
          </cell>
          <cell r="J49">
            <v>3.15E-3</v>
          </cell>
          <cell r="K49">
            <v>1.4925373134328358E-2</v>
          </cell>
          <cell r="L49">
            <v>0.30099999999999999</v>
          </cell>
          <cell r="M49">
            <v>3.0100000000000001E-3</v>
          </cell>
          <cell r="N49">
            <v>1.4925373134328358E-2</v>
          </cell>
          <cell r="O49">
            <v>0.30099999999999999</v>
          </cell>
          <cell r="P49">
            <v>3.0100000000000001E-3</v>
          </cell>
          <cell r="Q49">
            <v>1.4925373134328358E-2</v>
          </cell>
          <cell r="R49">
            <v>0.30099999999999999</v>
          </cell>
          <cell r="S49">
            <v>3.0100000000000001E-3</v>
          </cell>
          <cell r="T49">
            <v>1.4925373134328358E-2</v>
          </cell>
          <cell r="U49">
            <v>0.30099999999999999</v>
          </cell>
          <cell r="V49">
            <v>3.0100000000000001E-3</v>
          </cell>
          <cell r="W49">
            <v>1.4925373134328358E-2</v>
          </cell>
          <cell r="Y49">
            <v>3.0107608060738881E-3</v>
          </cell>
          <cell r="Z49">
            <v>1.4705882352941176E-2</v>
          </cell>
          <cell r="AB49">
            <v>2.9668683905573639E-3</v>
          </cell>
          <cell r="AD49">
            <v>1.4705882352941176E-2</v>
          </cell>
          <cell r="AF49">
            <v>2.97E-3</v>
          </cell>
          <cell r="AH49">
            <v>1.4705882352941176E-2</v>
          </cell>
          <cell r="AJ49">
            <v>2.9668764218820673E-3</v>
          </cell>
          <cell r="AL49">
            <v>1.4705882352941176E-2</v>
          </cell>
          <cell r="AN49">
            <v>2.9668764218820673E-3</v>
          </cell>
          <cell r="AP49">
            <v>1.4705882352941176E-2</v>
          </cell>
          <cell r="AR49">
            <v>2.9668764218820673E-3</v>
          </cell>
          <cell r="AT49">
            <v>1.4492753623188406E-2</v>
          </cell>
          <cell r="AV49">
            <v>2.9242101045975268E-3</v>
          </cell>
          <cell r="AX49">
            <v>1.4492753623188406E-2</v>
          </cell>
          <cell r="AZ49">
            <v>2.9242101045975268E-3</v>
          </cell>
        </row>
        <row r="50">
          <cell r="A50">
            <v>598</v>
          </cell>
          <cell r="C50" t="str">
            <v>developing</v>
          </cell>
          <cell r="E50">
            <v>1.6949152542372881E-2</v>
          </cell>
          <cell r="F50">
            <v>0.41499999999999998</v>
          </cell>
          <cell r="G50">
            <v>4.15E-3</v>
          </cell>
          <cell r="H50">
            <v>1.5625E-2</v>
          </cell>
          <cell r="I50">
            <v>0.38800000000000001</v>
          </cell>
          <cell r="J50">
            <v>3.8800000000000002E-3</v>
          </cell>
          <cell r="K50">
            <v>1.4925373134328358E-2</v>
          </cell>
          <cell r="L50">
            <v>0.38400000000000001</v>
          </cell>
          <cell r="M50">
            <v>3.8400000000000001E-3</v>
          </cell>
          <cell r="N50">
            <v>1.4925373134328358E-2</v>
          </cell>
          <cell r="O50">
            <v>0.374</v>
          </cell>
          <cell r="P50">
            <v>3.7399999999999998E-3</v>
          </cell>
          <cell r="Q50">
            <v>1.4925373134328358E-2</v>
          </cell>
          <cell r="R50">
            <v>0.374</v>
          </cell>
          <cell r="S50">
            <v>3.7399999999999998E-3</v>
          </cell>
          <cell r="T50">
            <v>1.4925373134328358E-2</v>
          </cell>
          <cell r="U50">
            <v>0.374</v>
          </cell>
          <cell r="V50">
            <v>3.7399999999999998E-3</v>
          </cell>
          <cell r="W50">
            <v>1.4925373134328358E-2</v>
          </cell>
          <cell r="Y50">
            <v>3.7339930904171197E-3</v>
          </cell>
          <cell r="Z50">
            <v>1.4705882352941176E-2</v>
          </cell>
          <cell r="AB50">
            <v>3.6900876773674996E-3</v>
          </cell>
          <cell r="AD50">
            <v>1.4705882352941176E-2</v>
          </cell>
          <cell r="AF50">
            <v>3.6900000000000001E-3</v>
          </cell>
          <cell r="AH50">
            <v>1.4705882352941176E-2</v>
          </cell>
          <cell r="AJ50">
            <v>3.6900976664497303E-3</v>
          </cell>
          <cell r="AL50">
            <v>1.4705882352941176E-2</v>
          </cell>
          <cell r="AN50">
            <v>3.6900976664497303E-3</v>
          </cell>
          <cell r="AP50">
            <v>1.4705882352941176E-2</v>
          </cell>
          <cell r="AR50">
            <v>3.6900976664497303E-3</v>
          </cell>
          <cell r="AT50">
            <v>1.4492753623188406E-2</v>
          </cell>
          <cell r="AV50">
            <v>3.6474236813420825E-3</v>
          </cell>
          <cell r="AX50">
            <v>1.4492753623188406E-2</v>
          </cell>
          <cell r="AZ50">
            <v>3.6474236813420825E-3</v>
          </cell>
        </row>
        <row r="51">
          <cell r="A51">
            <v>608</v>
          </cell>
          <cell r="C51" t="str">
            <v>developing</v>
          </cell>
          <cell r="E51">
            <v>1.6949152542372881E-2</v>
          </cell>
          <cell r="F51">
            <v>2.2799999999999998</v>
          </cell>
          <cell r="G51">
            <v>2.2799999999999997E-2</v>
          </cell>
          <cell r="H51">
            <v>1.5625E-2</v>
          </cell>
          <cell r="I51">
            <v>2.234</v>
          </cell>
          <cell r="J51">
            <v>2.2339999999999999E-2</v>
          </cell>
          <cell r="K51">
            <v>1.4925373134328358E-2</v>
          </cell>
          <cell r="L51">
            <v>2.4630000000000001</v>
          </cell>
          <cell r="M51">
            <v>2.4629999999999999E-2</v>
          </cell>
          <cell r="N51">
            <v>1.4925373134328358E-2</v>
          </cell>
          <cell r="O51">
            <v>2.2069999999999999</v>
          </cell>
          <cell r="P51">
            <v>2.2069999999999999E-2</v>
          </cell>
          <cell r="Q51">
            <v>1.4925373134328358E-2</v>
          </cell>
          <cell r="R51">
            <v>2.2050000000000001</v>
          </cell>
          <cell r="S51">
            <v>2.205E-2</v>
          </cell>
          <cell r="T51">
            <v>1.4925373134328358E-2</v>
          </cell>
          <cell r="U51">
            <v>2.2050000000000001</v>
          </cell>
          <cell r="V51">
            <v>2.205E-2</v>
          </cell>
          <cell r="W51">
            <v>1.4925373134328358E-2</v>
          </cell>
          <cell r="Y51">
            <v>2.200293985125688E-2</v>
          </cell>
          <cell r="Z51">
            <v>1.4705882352941176E-2</v>
          </cell>
          <cell r="AB51">
            <v>2.196141311544416E-2</v>
          </cell>
          <cell r="AD51">
            <v>1.4705882352941176E-2</v>
          </cell>
          <cell r="AF51">
            <v>2.196E-2</v>
          </cell>
          <cell r="AH51">
            <v>1.4705882352941176E-2</v>
          </cell>
          <cell r="AJ51">
            <v>2.1958765561043505E-2</v>
          </cell>
          <cell r="AL51">
            <v>1.4705882352941176E-2</v>
          </cell>
          <cell r="AN51">
            <v>2.1958765561043505E-2</v>
          </cell>
          <cell r="AP51">
            <v>1.4705882352941176E-2</v>
          </cell>
          <cell r="AR51">
            <v>2.1958765561043505E-2</v>
          </cell>
          <cell r="AT51">
            <v>1.4492753623188406E-2</v>
          </cell>
          <cell r="AV51">
            <v>2.19158978856718E-2</v>
          </cell>
          <cell r="AX51">
            <v>1.4492753623188406E-2</v>
          </cell>
          <cell r="AZ51">
            <v>2.19158978856718E-2</v>
          </cell>
        </row>
        <row r="52">
          <cell r="A52">
            <v>620</v>
          </cell>
          <cell r="C52" t="str">
            <v>developed</v>
          </cell>
          <cell r="E52">
            <v>0</v>
          </cell>
          <cell r="G52">
            <v>0</v>
          </cell>
          <cell r="H52">
            <v>1.5625E-2</v>
          </cell>
          <cell r="I52">
            <v>0.58699999999999997</v>
          </cell>
          <cell r="J52">
            <v>5.8699999999999994E-3</v>
          </cell>
          <cell r="K52">
            <v>1.4925373134328358E-2</v>
          </cell>
          <cell r="L52">
            <v>0.40200000000000002</v>
          </cell>
          <cell r="M52">
            <v>4.0200000000000001E-3</v>
          </cell>
          <cell r="N52">
            <v>1.4925373134328358E-2</v>
          </cell>
          <cell r="O52">
            <v>0.38900000000000001</v>
          </cell>
          <cell r="P52">
            <v>3.8900000000000002E-3</v>
          </cell>
          <cell r="Q52">
            <v>1.4925373134328358E-2</v>
          </cell>
          <cell r="R52">
            <v>0.38900000000000001</v>
          </cell>
          <cell r="S52">
            <v>3.8900000000000002E-3</v>
          </cell>
          <cell r="T52">
            <v>1.4925373134328358E-2</v>
          </cell>
          <cell r="U52">
            <v>0.38900000000000001</v>
          </cell>
          <cell r="V52">
            <v>3.8900000000000002E-3</v>
          </cell>
          <cell r="W52">
            <v>1.4925373134328358E-2</v>
          </cell>
          <cell r="Y52">
            <v>5.7011127159545434E-3</v>
          </cell>
          <cell r="Z52">
            <v>1.4705882352941176E-2</v>
          </cell>
          <cell r="AB52">
            <v>5.6571719509122239E-3</v>
          </cell>
          <cell r="AD52">
            <v>1.4705882352941176E-2</v>
          </cell>
          <cell r="AF52">
            <v>5.6600000000000001E-3</v>
          </cell>
          <cell r="AH52">
            <v>1.4705882352941176E-2</v>
          </cell>
          <cell r="AJ52">
            <v>5.6571872648995191E-3</v>
          </cell>
          <cell r="AL52">
            <v>1.4705882352941176E-2</v>
          </cell>
          <cell r="AN52">
            <v>5.6571872648995191E-3</v>
          </cell>
          <cell r="AP52">
            <v>1.4705882352941176E-2</v>
          </cell>
          <cell r="AR52">
            <v>5.6571872648995191E-3</v>
          </cell>
          <cell r="AT52">
            <v>1.4492753623188406E-2</v>
          </cell>
          <cell r="AV52">
            <v>5.6144924240783649E-3</v>
          </cell>
          <cell r="AX52">
            <v>1.4492753623188406E-2</v>
          </cell>
          <cell r="AZ52">
            <v>5.6144924240783649E-3</v>
          </cell>
        </row>
        <row r="53">
          <cell r="A53">
            <v>882</v>
          </cell>
          <cell r="C53" t="str">
            <v>developing</v>
          </cell>
          <cell r="E53">
            <v>1.6949152542372881E-2</v>
          </cell>
          <cell r="F53">
            <v>0.34200000000000003</v>
          </cell>
          <cell r="G53">
            <v>3.4200000000000003E-3</v>
          </cell>
          <cell r="H53">
            <v>1.5625E-2</v>
          </cell>
          <cell r="I53">
            <v>0.315</v>
          </cell>
          <cell r="J53">
            <v>3.15E-3</v>
          </cell>
          <cell r="K53">
            <v>1.4925373134328358E-2</v>
          </cell>
          <cell r="L53">
            <v>0.29899999999999999</v>
          </cell>
          <cell r="M53">
            <v>2.99E-3</v>
          </cell>
          <cell r="N53">
            <v>1.4925373134328358E-2</v>
          </cell>
          <cell r="O53">
            <v>0.30099999999999999</v>
          </cell>
          <cell r="P53">
            <v>3.0100000000000001E-3</v>
          </cell>
          <cell r="Q53">
            <v>1.4925373134328358E-2</v>
          </cell>
          <cell r="R53">
            <v>0.30099999999999999</v>
          </cell>
          <cell r="S53">
            <v>3.0100000000000001E-3</v>
          </cell>
          <cell r="T53">
            <v>1.4925373134328358E-2</v>
          </cell>
          <cell r="U53">
            <v>0.30099999999999999</v>
          </cell>
          <cell r="V53">
            <v>3.0100000000000001E-3</v>
          </cell>
          <cell r="W53">
            <v>1.4925373134328358E-2</v>
          </cell>
          <cell r="Y53">
            <v>3.0112119802999287E-3</v>
          </cell>
          <cell r="Z53">
            <v>1.4705882352941176E-2</v>
          </cell>
          <cell r="AB53">
            <v>2.9673195566751495E-3</v>
          </cell>
          <cell r="AD53">
            <v>1.4705882352941176E-2</v>
          </cell>
          <cell r="AF53">
            <v>2.97E-3</v>
          </cell>
          <cell r="AH53">
            <v>1.4705882352941176E-2</v>
          </cell>
          <cell r="AJ53">
            <v>2.9673275892211611E-3</v>
          </cell>
          <cell r="AL53">
            <v>1.4705882352941176E-2</v>
          </cell>
          <cell r="AN53">
            <v>2.9673275892211611E-3</v>
          </cell>
          <cell r="AP53">
            <v>1.4705882352941176E-2</v>
          </cell>
          <cell r="AR53">
            <v>2.9673275892211611E-3</v>
          </cell>
          <cell r="AT53">
            <v>1.4492753623188406E-2</v>
          </cell>
          <cell r="AV53">
            <v>2.9246612671532004E-3</v>
          </cell>
          <cell r="AX53">
            <v>1.4492753623188406E-2</v>
          </cell>
          <cell r="AZ53">
            <v>2.9246612671532004E-3</v>
          </cell>
        </row>
        <row r="54">
          <cell r="A54">
            <v>702</v>
          </cell>
          <cell r="C54" t="str">
            <v>developing</v>
          </cell>
          <cell r="E54">
            <v>1.6949152542372881E-2</v>
          </cell>
          <cell r="F54">
            <v>0.61599999999999999</v>
          </cell>
          <cell r="G54">
            <v>6.1599999999999997E-3</v>
          </cell>
          <cell r="H54">
            <v>1.5625E-2</v>
          </cell>
          <cell r="I54">
            <v>0.58699999999999997</v>
          </cell>
          <cell r="J54">
            <v>5.8699999999999994E-3</v>
          </cell>
          <cell r="K54">
            <v>1.4925373134328358E-2</v>
          </cell>
          <cell r="L54">
            <v>0.40200000000000002</v>
          </cell>
          <cell r="M54">
            <v>4.0200000000000001E-3</v>
          </cell>
          <cell r="N54">
            <v>1.4925373134328358E-2</v>
          </cell>
          <cell r="O54">
            <v>0.57099999999999995</v>
          </cell>
          <cell r="P54">
            <v>5.7099999999999998E-3</v>
          </cell>
          <cell r="Q54">
            <v>1.4925373134328358E-2</v>
          </cell>
          <cell r="R54">
            <v>0.57099999999999995</v>
          </cell>
          <cell r="S54">
            <v>5.7099999999999998E-3</v>
          </cell>
          <cell r="T54">
            <v>1.4925373134328358E-2</v>
          </cell>
          <cell r="U54">
            <v>0.57099999999999995</v>
          </cell>
          <cell r="V54">
            <v>5.7099999999999998E-3</v>
          </cell>
          <cell r="W54">
            <v>1.4925373134328358E-2</v>
          </cell>
          <cell r="Y54">
            <v>5.7011127159545434E-3</v>
          </cell>
          <cell r="Z54">
            <v>1.4705882352941176E-2</v>
          </cell>
          <cell r="AB54">
            <v>5.6571719509122239E-3</v>
          </cell>
          <cell r="AD54">
            <v>1.4705882352941176E-2</v>
          </cell>
          <cell r="AF54">
            <v>5.6600000000000001E-3</v>
          </cell>
          <cell r="AH54">
            <v>1.4705882352941176E-2</v>
          </cell>
          <cell r="AJ54">
            <v>5.6571872648995191E-3</v>
          </cell>
          <cell r="AL54">
            <v>1.4705882352941176E-2</v>
          </cell>
          <cell r="AN54">
            <v>5.6571872648995191E-3</v>
          </cell>
          <cell r="AP54">
            <v>1.4705882352941176E-2</v>
          </cell>
          <cell r="AR54">
            <v>5.6571872648995191E-3</v>
          </cell>
          <cell r="AT54">
            <v>1.4492753623188406E-2</v>
          </cell>
          <cell r="AV54">
            <v>5.6144924240783649E-3</v>
          </cell>
          <cell r="AX54">
            <v>1.4492753623188406E-2</v>
          </cell>
          <cell r="AZ54">
            <v>5.6144924240783649E-3</v>
          </cell>
        </row>
        <row r="55">
          <cell r="A55">
            <v>90</v>
          </cell>
          <cell r="C55" t="str">
            <v>developing</v>
          </cell>
          <cell r="E55">
            <v>1.6949152542372881E-2</v>
          </cell>
          <cell r="F55">
            <v>0.34399999999999997</v>
          </cell>
          <cell r="G55">
            <v>3.4399999999999999E-3</v>
          </cell>
          <cell r="H55">
            <v>1.5625E-2</v>
          </cell>
          <cell r="I55">
            <v>0.318</v>
          </cell>
          <cell r="J55">
            <v>3.1800000000000001E-3</v>
          </cell>
          <cell r="K55">
            <v>1.4925373134328358E-2</v>
          </cell>
          <cell r="L55">
            <v>0.30499999999999999</v>
          </cell>
          <cell r="M55">
            <v>3.0499999999999998E-3</v>
          </cell>
          <cell r="N55">
            <v>1.4925373134328358E-2</v>
          </cell>
          <cell r="O55">
            <v>0.30399999999999999</v>
          </cell>
          <cell r="P55">
            <v>3.0399999999999997E-3</v>
          </cell>
          <cell r="Q55">
            <v>1.4925373134328358E-2</v>
          </cell>
          <cell r="R55">
            <v>0.30399999999999999</v>
          </cell>
          <cell r="S55">
            <v>3.0399999999999997E-3</v>
          </cell>
          <cell r="T55">
            <v>1.4925373134328358E-2</v>
          </cell>
          <cell r="U55">
            <v>0.30399999999999999</v>
          </cell>
          <cell r="V55">
            <v>3.0399999999999997E-3</v>
          </cell>
          <cell r="W55">
            <v>1.4925373134328358E-2</v>
          </cell>
          <cell r="Y55">
            <v>3.0382824338623703E-3</v>
          </cell>
          <cell r="Z55">
            <v>1.4705882352941176E-2</v>
          </cell>
          <cell r="AB55">
            <v>2.9943895237422784E-3</v>
          </cell>
          <cell r="AD55">
            <v>1.4705882352941176E-2</v>
          </cell>
          <cell r="AF55">
            <v>2.99E-3</v>
          </cell>
          <cell r="AH55">
            <v>1.4705882352941176E-2</v>
          </cell>
          <cell r="AJ55">
            <v>2.9943976295668004E-3</v>
          </cell>
          <cell r="AL55">
            <v>1.4705882352941176E-2</v>
          </cell>
          <cell r="AN55">
            <v>2.9943976295668004E-3</v>
          </cell>
          <cell r="AP55">
            <v>1.4705882352941176E-2</v>
          </cell>
          <cell r="AR55">
            <v>2.9943976295668004E-3</v>
          </cell>
          <cell r="AT55">
            <v>1.4492753623188406E-2</v>
          </cell>
          <cell r="AV55">
            <v>2.9517310204936081E-3</v>
          </cell>
          <cell r="AX55">
            <v>1.4492753623188406E-2</v>
          </cell>
          <cell r="AZ55">
            <v>2.9517310204936081E-3</v>
          </cell>
        </row>
        <row r="56">
          <cell r="A56">
            <v>724</v>
          </cell>
          <cell r="C56" t="str">
            <v>developed</v>
          </cell>
          <cell r="E56">
            <v>1.6949152542372881E-2</v>
          </cell>
          <cell r="F56">
            <v>0.61599999999999999</v>
          </cell>
          <cell r="G56">
            <v>6.1599999999999997E-3</v>
          </cell>
          <cell r="H56">
            <v>1.5625E-2</v>
          </cell>
          <cell r="I56">
            <v>0.58699999999999997</v>
          </cell>
          <cell r="J56">
            <v>5.8699999999999994E-3</v>
          </cell>
          <cell r="K56">
            <v>1.4925373134328358E-2</v>
          </cell>
          <cell r="L56">
            <v>0.60799999999999998</v>
          </cell>
          <cell r="M56">
            <v>6.0799999999999995E-3</v>
          </cell>
          <cell r="N56">
            <v>1.4925373134328358E-2</v>
          </cell>
          <cell r="O56">
            <v>0.57099999999999995</v>
          </cell>
          <cell r="P56">
            <v>5.7099999999999998E-3</v>
          </cell>
          <cell r="Q56">
            <v>1.4925373134328358E-2</v>
          </cell>
          <cell r="R56">
            <v>0.57099999999999995</v>
          </cell>
          <cell r="S56">
            <v>5.7099999999999998E-3</v>
          </cell>
          <cell r="T56">
            <v>1.4925373134328358E-2</v>
          </cell>
          <cell r="U56">
            <v>0.57099999999999995</v>
          </cell>
          <cell r="V56">
            <v>5.7099999999999998E-3</v>
          </cell>
          <cell r="W56">
            <v>1.4925373134328358E-2</v>
          </cell>
          <cell r="Y56">
            <v>5.7011127159545434E-3</v>
          </cell>
          <cell r="Z56">
            <v>1.4705882352941176E-2</v>
          </cell>
          <cell r="AB56">
            <v>5.6571719509122239E-3</v>
          </cell>
          <cell r="AD56">
            <v>1.4705882352941176E-2</v>
          </cell>
          <cell r="AF56">
            <v>5.6600000000000001E-3</v>
          </cell>
          <cell r="AH56">
            <v>1.4705882352941176E-2</v>
          </cell>
          <cell r="AJ56">
            <v>5.6571872648995191E-3</v>
          </cell>
          <cell r="AL56">
            <v>1.4705882352941176E-2</v>
          </cell>
          <cell r="AN56">
            <v>5.6571872648995191E-3</v>
          </cell>
          <cell r="AP56">
            <v>1.4705882352941176E-2</v>
          </cell>
          <cell r="AR56">
            <v>5.6571872648995191E-3</v>
          </cell>
          <cell r="AT56">
            <v>1.4492753623188406E-2</v>
          </cell>
          <cell r="AV56">
            <v>5.6144924240783649E-3</v>
          </cell>
          <cell r="AX56">
            <v>1.4492753623188406E-2</v>
          </cell>
          <cell r="AZ56">
            <v>5.6144924240783649E-3</v>
          </cell>
        </row>
        <row r="57">
          <cell r="A57">
            <v>144</v>
          </cell>
          <cell r="C57" t="str">
            <v>developing</v>
          </cell>
          <cell r="E57">
            <v>1.6949152542372881E-2</v>
          </cell>
          <cell r="F57">
            <v>0.81100000000000005</v>
          </cell>
          <cell r="G57">
            <v>8.1100000000000009E-3</v>
          </cell>
          <cell r="H57">
            <v>1.5625E-2</v>
          </cell>
          <cell r="I57">
            <v>0.78</v>
          </cell>
          <cell r="J57">
            <v>7.8000000000000005E-3</v>
          </cell>
          <cell r="K57">
            <v>1.4925373134328358E-2</v>
          </cell>
          <cell r="L57">
            <v>0.82499999999999996</v>
          </cell>
          <cell r="M57">
            <v>8.2500000000000004E-3</v>
          </cell>
          <cell r="N57">
            <v>1.4925373134328358E-2</v>
          </cell>
          <cell r="O57">
            <v>0.76300000000000001</v>
          </cell>
          <cell r="P57">
            <v>7.6300000000000005E-3</v>
          </cell>
          <cell r="Q57">
            <v>1.4925373134328358E-2</v>
          </cell>
          <cell r="R57">
            <v>0.76200000000000001</v>
          </cell>
          <cell r="S57">
            <v>7.62E-3</v>
          </cell>
          <cell r="T57">
            <v>1.4925373134328358E-2</v>
          </cell>
          <cell r="U57">
            <v>0.76200000000000001</v>
          </cell>
          <cell r="V57">
            <v>7.62E-3</v>
          </cell>
          <cell r="W57">
            <v>1.4925373134328358E-2</v>
          </cell>
          <cell r="Y57">
            <v>7.6140914343670839E-3</v>
          </cell>
          <cell r="Z57">
            <v>1.4705882352941176E-2</v>
          </cell>
          <cell r="AB57">
            <v>7.5701162903226895E-3</v>
          </cell>
          <cell r="AD57">
            <v>1.4705882352941176E-2</v>
          </cell>
          <cell r="AF57">
            <v>7.5700000000000003E-3</v>
          </cell>
          <cell r="AH57">
            <v>1.4705882352941176E-2</v>
          </cell>
          <cell r="AJ57">
            <v>7.5701367826580294E-3</v>
          </cell>
          <cell r="AL57">
            <v>1.4705882352941176E-2</v>
          </cell>
          <cell r="AN57">
            <v>7.5701367826580294E-3</v>
          </cell>
          <cell r="AP57">
            <v>1.4705882352941176E-2</v>
          </cell>
          <cell r="AR57">
            <v>7.5701367826580294E-3</v>
          </cell>
          <cell r="AT57">
            <v>1.4492753623188406E-2</v>
          </cell>
          <cell r="AV57">
            <v>7.5274216601338324E-3</v>
          </cell>
          <cell r="AX57">
            <v>1.4492753623188406E-2</v>
          </cell>
          <cell r="AZ57">
            <v>7.5274216601338324E-3</v>
          </cell>
        </row>
        <row r="58">
          <cell r="A58">
            <v>752</v>
          </cell>
          <cell r="C58" t="str">
            <v>developed</v>
          </cell>
          <cell r="E58">
            <v>1.6949152542372881E-2</v>
          </cell>
          <cell r="F58">
            <v>0.61599999999999999</v>
          </cell>
          <cell r="G58">
            <v>6.1599999999999997E-3</v>
          </cell>
          <cell r="H58">
            <v>1.5625E-2</v>
          </cell>
          <cell r="I58">
            <v>0.58699999999999997</v>
          </cell>
          <cell r="J58">
            <v>5.8699999999999994E-3</v>
          </cell>
          <cell r="K58">
            <v>1.4925373134328358E-2</v>
          </cell>
          <cell r="L58">
            <v>0.60799999999999998</v>
          </cell>
          <cell r="M58">
            <v>6.0799999999999995E-3</v>
          </cell>
          <cell r="N58">
            <v>1.4925373134328358E-2</v>
          </cell>
          <cell r="O58">
            <v>0.57099999999999995</v>
          </cell>
          <cell r="P58">
            <v>5.7099999999999998E-3</v>
          </cell>
          <cell r="Q58">
            <v>1.4925373134328358E-2</v>
          </cell>
          <cell r="R58">
            <v>0.57099999999999995</v>
          </cell>
          <cell r="S58">
            <v>5.7099999999999998E-3</v>
          </cell>
          <cell r="T58">
            <v>1.4925373134328358E-2</v>
          </cell>
          <cell r="U58">
            <v>0.57099999999999995</v>
          </cell>
          <cell r="V58">
            <v>5.7099999999999998E-3</v>
          </cell>
          <cell r="W58">
            <v>1.4925373134328358E-2</v>
          </cell>
          <cell r="Y58">
            <v>5.7011127159545434E-3</v>
          </cell>
          <cell r="Z58">
            <v>1.4705882352941176E-2</v>
          </cell>
          <cell r="AB58">
            <v>5.6571719509122239E-3</v>
          </cell>
          <cell r="AD58">
            <v>1.4705882352941176E-2</v>
          </cell>
          <cell r="AF58">
            <v>5.6600000000000001E-3</v>
          </cell>
          <cell r="AH58">
            <v>1.4705882352941176E-2</v>
          </cell>
          <cell r="AJ58">
            <v>5.6571872648995191E-3</v>
          </cell>
          <cell r="AL58">
            <v>1.4705882352941176E-2</v>
          </cell>
          <cell r="AN58">
            <v>5.6571872648995191E-3</v>
          </cell>
          <cell r="AP58">
            <v>1.4705882352941176E-2</v>
          </cell>
          <cell r="AR58">
            <v>5.6571872648995191E-3</v>
          </cell>
          <cell r="AT58">
            <v>1.4492753623188406E-2</v>
          </cell>
          <cell r="AV58">
            <v>5.6144924240783649E-3</v>
          </cell>
          <cell r="AX58">
            <v>1.4492753623188406E-2</v>
          </cell>
          <cell r="AZ58">
            <v>5.6144924240783649E-3</v>
          </cell>
        </row>
        <row r="59">
          <cell r="A59">
            <v>756</v>
          </cell>
          <cell r="C59" t="str">
            <v>developed</v>
          </cell>
          <cell r="E59">
            <v>1.6949152542372881E-2</v>
          </cell>
          <cell r="F59">
            <v>0.81399999999999995</v>
          </cell>
          <cell r="G59">
            <v>8.1399999999999997E-3</v>
          </cell>
          <cell r="H59">
            <v>1.5625E-2</v>
          </cell>
          <cell r="I59">
            <v>0.78300000000000003</v>
          </cell>
          <cell r="J59">
            <v>7.8300000000000002E-3</v>
          </cell>
          <cell r="K59">
            <v>1.4925373134328358E-2</v>
          </cell>
          <cell r="L59">
            <v>0.47499999999999998</v>
          </cell>
          <cell r="M59">
            <v>4.7499999999999999E-3</v>
          </cell>
          <cell r="N59">
            <v>1.4925373134328358E-2</v>
          </cell>
          <cell r="O59">
            <v>0.76600000000000001</v>
          </cell>
          <cell r="P59">
            <v>7.6600000000000001E-3</v>
          </cell>
          <cell r="Q59">
            <v>1.4925373134328358E-2</v>
          </cell>
          <cell r="R59">
            <v>0.76500000000000001</v>
          </cell>
          <cell r="S59">
            <v>7.6500000000000005E-3</v>
          </cell>
          <cell r="T59">
            <v>1.4925373134328358E-2</v>
          </cell>
          <cell r="U59">
            <v>0.76500000000000001</v>
          </cell>
          <cell r="V59">
            <v>7.6500000000000005E-3</v>
          </cell>
          <cell r="W59">
            <v>1.4925373134328358E-2</v>
          </cell>
          <cell r="Y59">
            <v>7.6434177590597287E-3</v>
          </cell>
          <cell r="Z59">
            <v>1.4705882352941176E-2</v>
          </cell>
          <cell r="AB59">
            <v>7.5994420879787463E-3</v>
          </cell>
          <cell r="AD59">
            <v>1.4705882352941176E-2</v>
          </cell>
          <cell r="AF59">
            <v>7.6E-3</v>
          </cell>
          <cell r="AH59">
            <v>1.4705882352941176E-2</v>
          </cell>
          <cell r="AJ59">
            <v>7.5994626596991395E-3</v>
          </cell>
          <cell r="AL59">
            <v>1.4705882352941176E-2</v>
          </cell>
          <cell r="AN59">
            <v>7.5994626596991395E-3</v>
          </cell>
          <cell r="AP59">
            <v>1.4705882352941176E-2</v>
          </cell>
          <cell r="AR59">
            <v>7.5994626596991395E-3</v>
          </cell>
          <cell r="AT59">
            <v>1.4492753623188406E-2</v>
          </cell>
          <cell r="AV59">
            <v>7.5567472262526077E-3</v>
          </cell>
          <cell r="AX59">
            <v>1.4492753623188406E-2</v>
          </cell>
          <cell r="AZ59">
            <v>7.5567472262526077E-3</v>
          </cell>
        </row>
        <row r="60">
          <cell r="A60">
            <v>158</v>
          </cell>
          <cell r="C60" t="str">
            <v>developing</v>
          </cell>
          <cell r="E60">
            <v>1.6949152542372881E-2</v>
          </cell>
          <cell r="F60">
            <v>1.226</v>
          </cell>
          <cell r="G60">
            <v>1.226E-2</v>
          </cell>
          <cell r="H60">
            <v>1.5625E-2</v>
          </cell>
          <cell r="I60">
            <v>1.1910000000000001</v>
          </cell>
          <cell r="J60">
            <v>1.191E-2</v>
          </cell>
          <cell r="K60">
            <v>1.4925373134328358E-2</v>
          </cell>
          <cell r="L60">
            <v>1.288</v>
          </cell>
          <cell r="M60">
            <v>1.2880000000000001E-2</v>
          </cell>
          <cell r="N60">
            <v>1.4925373134328358E-2</v>
          </cell>
          <cell r="O60">
            <v>1.171</v>
          </cell>
          <cell r="P60">
            <v>1.171E-2</v>
          </cell>
          <cell r="Q60">
            <v>1.4925373134328358E-2</v>
          </cell>
          <cell r="R60">
            <v>1.17</v>
          </cell>
          <cell r="S60">
            <v>1.1699999999999999E-2</v>
          </cell>
          <cell r="T60">
            <v>1.4925373134328358E-2</v>
          </cell>
          <cell r="U60">
            <v>1.17</v>
          </cell>
          <cell r="V60">
            <v>1.1699999999999999E-2</v>
          </cell>
          <cell r="W60">
            <v>1.4925373134328358E-2</v>
          </cell>
          <cell r="Y60">
            <v>1.1679171210993732E-2</v>
          </cell>
          <cell r="Z60">
            <v>1.4705882352941176E-2</v>
          </cell>
          <cell r="AB60">
            <v>1.163512301156993E-2</v>
          </cell>
          <cell r="AD60">
            <v>1.4705882352941176E-2</v>
          </cell>
          <cell r="AF60">
            <v>1.1639999999999999E-2</v>
          </cell>
          <cell r="AH60">
            <v>1.4705882352941176E-2</v>
          </cell>
          <cell r="AJ60">
            <v>1.1635154507894865E-2</v>
          </cell>
          <cell r="AL60">
            <v>1.4705882352941176E-2</v>
          </cell>
          <cell r="AN60">
            <v>1.1635154507894865E-2</v>
          </cell>
          <cell r="AP60">
            <v>1.4705882352941176E-2</v>
          </cell>
          <cell r="AR60">
            <v>1.1635154507894865E-2</v>
          </cell>
          <cell r="AT60">
            <v>1.4492753623188406E-2</v>
          </cell>
          <cell r="AV60">
            <v>1.1592396286751702E-2</v>
          </cell>
          <cell r="AX60">
            <v>1.4492753623188406E-2</v>
          </cell>
          <cell r="AZ60">
            <v>1.1592396286751702E-2</v>
          </cell>
        </row>
        <row r="61">
          <cell r="A61">
            <v>762</v>
          </cell>
          <cell r="C61" t="str">
            <v>developing</v>
          </cell>
          <cell r="E61">
            <v>1.6949152542372881E-2</v>
          </cell>
          <cell r="F61">
            <v>0.57199999999999995</v>
          </cell>
          <cell r="G61">
            <v>5.7199999999999994E-3</v>
          </cell>
          <cell r="H61">
            <v>1.5625E-2</v>
          </cell>
          <cell r="I61">
            <v>0.54300000000000004</v>
          </cell>
          <cell r="J61">
            <v>5.4300000000000008E-3</v>
          </cell>
          <cell r="K61">
            <v>1.4925373134328358E-2</v>
          </cell>
          <cell r="L61">
            <v>0.55900000000000005</v>
          </cell>
          <cell r="M61">
            <v>5.5900000000000004E-3</v>
          </cell>
          <cell r="N61">
            <v>1.4925373134328358E-2</v>
          </cell>
          <cell r="O61">
            <v>0.52800000000000002</v>
          </cell>
          <cell r="P61">
            <v>5.28E-3</v>
          </cell>
          <cell r="Q61">
            <v>1.4925373134328358E-2</v>
          </cell>
          <cell r="R61">
            <v>0.52800000000000002</v>
          </cell>
          <cell r="S61">
            <v>5.28E-3</v>
          </cell>
          <cell r="T61">
            <v>1.4925373134328358E-2</v>
          </cell>
          <cell r="U61">
            <v>0.52800000000000002</v>
          </cell>
          <cell r="V61">
            <v>5.28E-3</v>
          </cell>
          <cell r="W61">
            <v>1.4925373134328358E-2</v>
          </cell>
          <cell r="Y61">
            <v>5.2711436785377623E-3</v>
          </cell>
          <cell r="Z61">
            <v>1.4705882352941176E-2</v>
          </cell>
          <cell r="AB61">
            <v>5.2272106406626544E-3</v>
          </cell>
          <cell r="AD61">
            <v>1.4705882352941176E-2</v>
          </cell>
          <cell r="AF61">
            <v>5.2300000000000003E-3</v>
          </cell>
          <cell r="AH61">
            <v>1.4705882352941176E-2</v>
          </cell>
          <cell r="AJ61">
            <v>5.2272247907429485E-3</v>
          </cell>
          <cell r="AL61">
            <v>1.4705882352941176E-2</v>
          </cell>
          <cell r="AN61">
            <v>5.2272247907429485E-3</v>
          </cell>
          <cell r="AP61">
            <v>1.4705882352941176E-2</v>
          </cell>
          <cell r="AR61">
            <v>5.2272247907429485E-3</v>
          </cell>
          <cell r="AT61">
            <v>1.4492753623188406E-2</v>
          </cell>
          <cell r="AV61">
            <v>5.1845345085215584E-3</v>
          </cell>
          <cell r="AX61">
            <v>1.4492753623188406E-2</v>
          </cell>
          <cell r="AZ61">
            <v>5.1845345085215584E-3</v>
          </cell>
        </row>
        <row r="62">
          <cell r="A62">
            <v>764</v>
          </cell>
          <cell r="C62" t="str">
            <v>developing</v>
          </cell>
          <cell r="E62">
            <v>1.6949152542372881E-2</v>
          </cell>
          <cell r="F62">
            <v>1.448</v>
          </cell>
          <cell r="G62">
            <v>1.448E-2</v>
          </cell>
          <cell r="H62">
            <v>1.5625E-2</v>
          </cell>
          <cell r="I62">
            <v>1.411</v>
          </cell>
          <cell r="J62">
            <v>1.4110000000000001E-2</v>
          </cell>
          <cell r="K62">
            <v>1.4925373134328358E-2</v>
          </cell>
          <cell r="L62">
            <v>1.5349999999999999</v>
          </cell>
          <cell r="M62">
            <v>1.5349999999999999E-2</v>
          </cell>
          <cell r="N62">
            <v>1.4925373134328358E-2</v>
          </cell>
          <cell r="O62">
            <v>1.389</v>
          </cell>
          <cell r="P62">
            <v>1.389E-2</v>
          </cell>
          <cell r="Q62">
            <v>1.4925373134328358E-2</v>
          </cell>
          <cell r="R62">
            <v>1.3879999999999999</v>
          </cell>
          <cell r="S62">
            <v>1.3879999999999998E-2</v>
          </cell>
          <cell r="T62">
            <v>1.4925373134328358E-2</v>
          </cell>
          <cell r="U62">
            <v>1.3879999999999999</v>
          </cell>
          <cell r="V62">
            <v>1.3879999999999998E-2</v>
          </cell>
          <cell r="W62">
            <v>1.4925373134328358E-2</v>
          </cell>
          <cell r="Y62">
            <v>1.3852477457831754E-2</v>
          </cell>
          <cell r="Z62">
            <v>1.4705882352941176E-2</v>
          </cell>
          <cell r="AB62">
            <v>1.3808390200942622E-2</v>
          </cell>
          <cell r="AD62">
            <v>1.4705882352941176E-2</v>
          </cell>
          <cell r="AF62">
            <v>1.3809999999999999E-2</v>
          </cell>
          <cell r="AH62">
            <v>1.4705882352941176E-2</v>
          </cell>
          <cell r="AJ62">
            <v>1.3808427580310607E-2</v>
          </cell>
          <cell r="AL62">
            <v>1.4705882352941176E-2</v>
          </cell>
          <cell r="AN62">
            <v>1.3808427580310607E-2</v>
          </cell>
          <cell r="AP62">
            <v>1.4705882352941176E-2</v>
          </cell>
          <cell r="AR62">
            <v>1.3808427580310607E-2</v>
          </cell>
          <cell r="AT62">
            <v>1.4492753623188406E-2</v>
          </cell>
          <cell r="AV62">
            <v>1.3765646317430755E-2</v>
          </cell>
          <cell r="AX62">
            <v>1.4492753623188406E-2</v>
          </cell>
          <cell r="AZ62">
            <v>1.3765646317430755E-2</v>
          </cell>
        </row>
        <row r="63">
          <cell r="A63">
            <v>528</v>
          </cell>
          <cell r="C63" t="str">
            <v>developed</v>
          </cell>
          <cell r="E63">
            <v>1.6949152542372881E-2</v>
          </cell>
          <cell r="F63">
            <v>1.175</v>
          </cell>
          <cell r="G63">
            <v>1.175E-2</v>
          </cell>
          <cell r="H63">
            <v>1.5625E-2</v>
          </cell>
          <cell r="I63">
            <v>1.1399999999999999</v>
          </cell>
          <cell r="J63">
            <v>1.1399999999999999E-2</v>
          </cell>
          <cell r="K63">
            <v>1.4925373134328358E-2</v>
          </cell>
          <cell r="L63">
            <v>1.23</v>
          </cell>
          <cell r="M63">
            <v>1.23E-2</v>
          </cell>
          <cell r="N63">
            <v>1.4925373134328358E-2</v>
          </cell>
          <cell r="O63">
            <v>1.1200000000000001</v>
          </cell>
          <cell r="P63">
            <v>1.1200000000000002E-2</v>
          </cell>
          <cell r="Q63">
            <v>1.4925373134328358E-2</v>
          </cell>
          <cell r="R63">
            <v>1.119</v>
          </cell>
          <cell r="S63">
            <v>1.119E-2</v>
          </cell>
          <cell r="T63">
            <v>1.4925373134328358E-2</v>
          </cell>
          <cell r="U63">
            <v>1.119</v>
          </cell>
          <cell r="V63">
            <v>1.119E-2</v>
          </cell>
          <cell r="W63">
            <v>1.4925373134328358E-2</v>
          </cell>
          <cell r="Y63">
            <v>1.1172502555150033E-2</v>
          </cell>
          <cell r="Z63">
            <v>1.4705882352941176E-2</v>
          </cell>
          <cell r="AB63">
            <v>1.1128463461296827E-2</v>
          </cell>
          <cell r="AD63">
            <v>1.4705882352941176E-2</v>
          </cell>
          <cell r="AF63">
            <v>1.1129999999999999E-2</v>
          </cell>
          <cell r="AH63">
            <v>1.4705882352941176E-2</v>
          </cell>
          <cell r="AJ63">
            <v>1.1128493586092315E-2</v>
          </cell>
          <cell r="AL63">
            <v>1.4705882352941176E-2</v>
          </cell>
          <cell r="AN63">
            <v>1.1128493586092315E-2</v>
          </cell>
          <cell r="AP63">
            <v>1.4705882352941176E-2</v>
          </cell>
          <cell r="AR63">
            <v>1.1128493586092315E-2</v>
          </cell>
          <cell r="AT63">
            <v>1.4492753623188406E-2</v>
          </cell>
          <cell r="AV63">
            <v>1.1085740736730408E-2</v>
          </cell>
          <cell r="AX63">
            <v>1.4492753623188406E-2</v>
          </cell>
          <cell r="AZ63">
            <v>1.1085740736730408E-2</v>
          </cell>
        </row>
        <row r="64">
          <cell r="A64">
            <v>626</v>
          </cell>
          <cell r="C64" t="str">
            <v>developing</v>
          </cell>
          <cell r="E64">
            <v>0</v>
          </cell>
          <cell r="G64">
            <v>0</v>
          </cell>
          <cell r="H64">
            <v>1.5625E-2</v>
          </cell>
          <cell r="I64">
            <v>0.32</v>
          </cell>
          <cell r="J64">
            <v>3.2000000000000002E-3</v>
          </cell>
          <cell r="K64">
            <v>1.4925373134328358E-2</v>
          </cell>
          <cell r="L64">
            <v>0.307</v>
          </cell>
          <cell r="M64">
            <v>3.0699999999999998E-3</v>
          </cell>
          <cell r="N64">
            <v>1.4925373134328358E-2</v>
          </cell>
          <cell r="O64">
            <v>0.30599999999999999</v>
          </cell>
          <cell r="P64">
            <v>3.0599999999999998E-3</v>
          </cell>
          <cell r="Q64">
            <v>1.4925373134328358E-2</v>
          </cell>
          <cell r="R64">
            <v>0.30599999999999999</v>
          </cell>
          <cell r="S64">
            <v>3.0599999999999998E-3</v>
          </cell>
          <cell r="T64">
            <v>1.4925373134328358E-2</v>
          </cell>
          <cell r="U64">
            <v>0.30599999999999999</v>
          </cell>
          <cell r="V64">
            <v>3.0599999999999998E-3</v>
          </cell>
          <cell r="W64">
            <v>1.4925373134328358E-2</v>
          </cell>
          <cell r="Y64">
            <v>3.0639993647466899E-3</v>
          </cell>
          <cell r="Z64">
            <v>1.4705882352941176E-2</v>
          </cell>
          <cell r="AB64">
            <v>3.0201059924560513E-3</v>
          </cell>
          <cell r="AD64">
            <v>1.4705882352941176E-2</v>
          </cell>
          <cell r="AF64">
            <v>3.0200000000000001E-3</v>
          </cell>
          <cell r="AH64">
            <v>1.4705882352941176E-2</v>
          </cell>
          <cell r="AJ64">
            <v>3.0201141678951578E-3</v>
          </cell>
          <cell r="AL64">
            <v>1.4705882352941176E-2</v>
          </cell>
          <cell r="AN64">
            <v>3.0201141678951578E-3</v>
          </cell>
          <cell r="AP64">
            <v>1.4705882352941176E-2</v>
          </cell>
          <cell r="AR64">
            <v>3.0201141678951578E-3</v>
          </cell>
          <cell r="AT64">
            <v>1.4492753623188406E-2</v>
          </cell>
          <cell r="AV64">
            <v>2.9774472861669953E-3</v>
          </cell>
          <cell r="AX64">
            <v>1.4492753623188406E-2</v>
          </cell>
          <cell r="AZ64">
            <v>2.9774472861669953E-3</v>
          </cell>
        </row>
        <row r="65">
          <cell r="A65">
            <v>776</v>
          </cell>
          <cell r="C65" t="str">
            <v>developing</v>
          </cell>
          <cell r="E65">
            <v>1.6949152542372881E-2</v>
          </cell>
          <cell r="F65">
            <v>0.34200000000000003</v>
          </cell>
          <cell r="G65">
            <v>3.4200000000000003E-3</v>
          </cell>
          <cell r="H65">
            <v>1.5625E-2</v>
          </cell>
          <cell r="I65">
            <v>0.316</v>
          </cell>
          <cell r="J65">
            <v>3.16E-3</v>
          </cell>
          <cell r="K65">
            <v>1.4925373134328358E-2</v>
          </cell>
          <cell r="L65">
            <v>0.30199999999999999</v>
          </cell>
          <cell r="M65">
            <v>3.0200000000000001E-3</v>
          </cell>
          <cell r="N65">
            <v>1.4925373134328358E-2</v>
          </cell>
          <cell r="O65">
            <v>0.30199999999999999</v>
          </cell>
          <cell r="P65">
            <v>3.0200000000000001E-3</v>
          </cell>
          <cell r="Q65">
            <v>1.4925373134328358E-2</v>
          </cell>
          <cell r="R65">
            <v>0.30199999999999999</v>
          </cell>
          <cell r="S65">
            <v>3.0200000000000001E-3</v>
          </cell>
          <cell r="T65">
            <v>1.4925373134328358E-2</v>
          </cell>
          <cell r="U65">
            <v>0.30199999999999999</v>
          </cell>
          <cell r="V65">
            <v>3.0200000000000001E-3</v>
          </cell>
          <cell r="W65">
            <v>1.4925373134328358E-2</v>
          </cell>
          <cell r="Y65">
            <v>3.0170772452384575E-3</v>
          </cell>
          <cell r="Z65">
            <v>1.4705882352941176E-2</v>
          </cell>
          <cell r="AB65">
            <v>2.9731847162063605E-3</v>
          </cell>
          <cell r="AD65">
            <v>1.4705882352941176E-2</v>
          </cell>
          <cell r="AF65">
            <v>2.97E-3</v>
          </cell>
          <cell r="AH65">
            <v>1.4705882352941176E-2</v>
          </cell>
          <cell r="AJ65">
            <v>2.9731927646293827E-3</v>
          </cell>
          <cell r="AL65">
            <v>1.4705882352941176E-2</v>
          </cell>
          <cell r="AN65">
            <v>2.9731927646293827E-3</v>
          </cell>
          <cell r="AP65">
            <v>1.4705882352941176E-2</v>
          </cell>
          <cell r="AR65">
            <v>2.9731927646293827E-3</v>
          </cell>
          <cell r="AT65">
            <v>1.4492753623188406E-2</v>
          </cell>
          <cell r="AV65">
            <v>2.9305263803769553E-3</v>
          </cell>
          <cell r="AX65">
            <v>1.4492753623188406E-2</v>
          </cell>
          <cell r="AZ65">
            <v>2.9305263803769553E-3</v>
          </cell>
        </row>
        <row r="66">
          <cell r="A66">
            <v>792</v>
          </cell>
          <cell r="C66" t="str">
            <v>developing</v>
          </cell>
          <cell r="E66">
            <v>1.6949152542372881E-2</v>
          </cell>
          <cell r="F66">
            <v>0.61599999999999999</v>
          </cell>
          <cell r="G66">
            <v>6.1599999999999997E-3</v>
          </cell>
          <cell r="H66">
            <v>1.5625E-2</v>
          </cell>
          <cell r="I66">
            <v>0.58699999999999997</v>
          </cell>
          <cell r="J66">
            <v>5.8699999999999994E-3</v>
          </cell>
          <cell r="K66">
            <v>1.4925373134328358E-2</v>
          </cell>
          <cell r="L66">
            <v>0.40200000000000002</v>
          </cell>
          <cell r="M66">
            <v>4.0200000000000001E-3</v>
          </cell>
          <cell r="N66">
            <v>1.4925373134328358E-2</v>
          </cell>
          <cell r="O66">
            <v>0.57099999999999995</v>
          </cell>
          <cell r="P66">
            <v>5.7099999999999998E-3</v>
          </cell>
          <cell r="Q66">
            <v>1.4925373134328358E-2</v>
          </cell>
          <cell r="R66">
            <v>0.57099999999999995</v>
          </cell>
          <cell r="S66">
            <v>5.7099999999999998E-3</v>
          </cell>
          <cell r="T66">
            <v>1.4925373134328358E-2</v>
          </cell>
          <cell r="U66">
            <v>0.57099999999999995</v>
          </cell>
          <cell r="V66">
            <v>5.7099999999999998E-3</v>
          </cell>
          <cell r="W66">
            <v>1.4925373134328358E-2</v>
          </cell>
          <cell r="Y66">
            <v>5.7011127159545434E-3</v>
          </cell>
          <cell r="Z66">
            <v>1.4705882352941176E-2</v>
          </cell>
          <cell r="AB66">
            <v>5.6571719509122239E-3</v>
          </cell>
          <cell r="AD66">
            <v>1.4705882352941176E-2</v>
          </cell>
          <cell r="AF66">
            <v>5.6600000000000001E-3</v>
          </cell>
          <cell r="AH66">
            <v>1.4705882352941176E-2</v>
          </cell>
          <cell r="AJ66">
            <v>5.6571872648995191E-3</v>
          </cell>
          <cell r="AL66">
            <v>1.4705882352941176E-2</v>
          </cell>
          <cell r="AN66">
            <v>5.6571872648995191E-3</v>
          </cell>
          <cell r="AP66">
            <v>1.4705882352941176E-2</v>
          </cell>
          <cell r="AR66">
            <v>5.6571872648995191E-3</v>
          </cell>
          <cell r="AT66">
            <v>1.4492753623188406E-2</v>
          </cell>
          <cell r="AV66">
            <v>5.6144924240783649E-3</v>
          </cell>
          <cell r="AX66">
            <v>1.4492753623188406E-2</v>
          </cell>
          <cell r="AZ66">
            <v>5.6144924240783649E-3</v>
          </cell>
        </row>
        <row r="67">
          <cell r="A67">
            <v>795</v>
          </cell>
          <cell r="C67" t="str">
            <v>developing</v>
          </cell>
          <cell r="E67">
            <v>1.6949152542372881E-2</v>
          </cell>
          <cell r="F67">
            <v>0.54500000000000004</v>
          </cell>
          <cell r="G67">
            <v>5.45E-3</v>
          </cell>
          <cell r="H67">
            <v>1.5625E-2</v>
          </cell>
          <cell r="I67">
            <v>0.51700000000000002</v>
          </cell>
          <cell r="J67">
            <v>5.1700000000000001E-3</v>
          </cell>
          <cell r="K67">
            <v>1.4925373134328358E-2</v>
          </cell>
          <cell r="L67">
            <v>0.52900000000000003</v>
          </cell>
          <cell r="M67">
            <v>5.2900000000000004E-3</v>
          </cell>
          <cell r="N67">
            <v>1.4925373134328358E-2</v>
          </cell>
          <cell r="O67">
            <v>0.501</v>
          </cell>
          <cell r="P67">
            <v>5.0099999999999997E-3</v>
          </cell>
          <cell r="Q67">
            <v>1.4925373134328358E-2</v>
          </cell>
          <cell r="R67">
            <v>0.501</v>
          </cell>
          <cell r="S67">
            <v>5.0099999999999997E-3</v>
          </cell>
          <cell r="T67">
            <v>1.4925373134328358E-2</v>
          </cell>
          <cell r="U67">
            <v>0.501</v>
          </cell>
          <cell r="V67">
            <v>5.0099999999999997E-3</v>
          </cell>
          <cell r="W67">
            <v>1.4925373134328358E-2</v>
          </cell>
          <cell r="Y67">
            <v>5.0058532336258342E-3</v>
          </cell>
          <cell r="Z67">
            <v>1.4705882352941176E-2</v>
          </cell>
          <cell r="AB67">
            <v>4.9619249634047886E-3</v>
          </cell>
          <cell r="AD67">
            <v>1.4705882352941176E-2</v>
          </cell>
          <cell r="AF67">
            <v>4.96E-3</v>
          </cell>
          <cell r="AH67">
            <v>1.4705882352941176E-2</v>
          </cell>
          <cell r="AJ67">
            <v>4.961938395355683E-3</v>
          </cell>
          <cell r="AL67">
            <v>1.4705882352941176E-2</v>
          </cell>
          <cell r="AN67">
            <v>4.961938395355683E-3</v>
          </cell>
          <cell r="AP67">
            <v>1.4705882352941176E-2</v>
          </cell>
          <cell r="AR67">
            <v>4.961938395355683E-3</v>
          </cell>
          <cell r="AT67">
            <v>1.4492753623188406E-2</v>
          </cell>
          <cell r="AV67">
            <v>4.9192509257855645E-3</v>
          </cell>
          <cell r="AX67">
            <v>1.4492753623188406E-2</v>
          </cell>
          <cell r="AZ67">
            <v>4.9192509257855645E-3</v>
          </cell>
        </row>
        <row r="68">
          <cell r="A68">
            <v>798</v>
          </cell>
          <cell r="C68" t="str">
            <v>developing</v>
          </cell>
          <cell r="E68">
            <v>1.6949152542372881E-2</v>
          </cell>
          <cell r="F68">
            <v>0.34</v>
          </cell>
          <cell r="G68">
            <v>3.4000000000000002E-3</v>
          </cell>
          <cell r="H68">
            <v>1.5625E-2</v>
          </cell>
          <cell r="I68">
            <v>0.314</v>
          </cell>
          <cell r="J68">
            <v>3.14E-3</v>
          </cell>
          <cell r="K68">
            <v>1.4925373134328358E-2</v>
          </cell>
          <cell r="L68">
            <v>0.29899999999999999</v>
          </cell>
          <cell r="M68">
            <v>2.99E-3</v>
          </cell>
          <cell r="N68">
            <v>1.4925373134328358E-2</v>
          </cell>
          <cell r="O68">
            <v>0.3</v>
          </cell>
          <cell r="P68">
            <v>3.0000000000000001E-3</v>
          </cell>
          <cell r="Q68">
            <v>1.4925373134328358E-2</v>
          </cell>
          <cell r="R68">
            <v>0.3</v>
          </cell>
          <cell r="S68">
            <v>3.0000000000000001E-3</v>
          </cell>
          <cell r="T68">
            <v>1.4925373134328358E-2</v>
          </cell>
          <cell r="U68">
            <v>0.3</v>
          </cell>
          <cell r="V68">
            <v>3.0000000000000001E-3</v>
          </cell>
          <cell r="W68">
            <v>1.4925373134328358E-2</v>
          </cell>
          <cell r="Y68">
            <v>2.9963232308405858E-3</v>
          </cell>
          <cell r="Z68">
            <v>1.4705882352941176E-2</v>
          </cell>
          <cell r="AB68">
            <v>2.9524310747882283E-3</v>
          </cell>
          <cell r="AD68">
            <v>1.4705882352941176E-2</v>
          </cell>
          <cell r="AF68">
            <v>2.9499999999999999E-3</v>
          </cell>
          <cell r="AH68">
            <v>1.4705882352941176E-2</v>
          </cell>
          <cell r="AJ68">
            <v>2.9524390670310594E-3</v>
          </cell>
          <cell r="AL68">
            <v>1.4705882352941176E-2</v>
          </cell>
          <cell r="AN68">
            <v>2.9524390670310594E-3</v>
          </cell>
          <cell r="AP68">
            <v>1.4705882352941176E-2</v>
          </cell>
          <cell r="AR68">
            <v>2.9524390670310594E-3</v>
          </cell>
          <cell r="AT68">
            <v>1.4492753623188406E-2</v>
          </cell>
          <cell r="AV68">
            <v>2.9097729028159762E-3</v>
          </cell>
          <cell r="AX68">
            <v>1.4492753623188406E-2</v>
          </cell>
          <cell r="AZ68">
            <v>2.9097729028159762E-3</v>
          </cell>
        </row>
        <row r="69">
          <cell r="A69">
            <v>826</v>
          </cell>
          <cell r="C69" t="str">
            <v>developed</v>
          </cell>
          <cell r="E69">
            <v>1.6949152542372881E-2</v>
          </cell>
          <cell r="F69">
            <v>2.0030000000000001</v>
          </cell>
          <cell r="G69">
            <v>2.0030000000000003E-2</v>
          </cell>
          <cell r="H69">
            <v>1.5625E-2</v>
          </cell>
          <cell r="I69">
            <v>1.96</v>
          </cell>
          <cell r="J69">
            <v>1.9599999999999999E-2</v>
          </cell>
          <cell r="K69">
            <v>1.4925373134328358E-2</v>
          </cell>
          <cell r="L69">
            <v>2.1539999999999999</v>
          </cell>
          <cell r="M69">
            <v>2.154E-2</v>
          </cell>
          <cell r="N69">
            <v>1.4925373134328358E-2</v>
          </cell>
          <cell r="O69">
            <v>1.9339999999999999</v>
          </cell>
          <cell r="P69">
            <v>1.934E-2</v>
          </cell>
          <cell r="Q69">
            <v>1.4925373134328358E-2</v>
          </cell>
          <cell r="R69">
            <v>1.9319999999999999</v>
          </cell>
          <cell r="S69">
            <v>1.932E-2</v>
          </cell>
          <cell r="T69">
            <v>1.4925373134328358E-2</v>
          </cell>
          <cell r="U69">
            <v>1.9319999999999999</v>
          </cell>
          <cell r="V69">
            <v>1.932E-2</v>
          </cell>
          <cell r="W69">
            <v>1.4925373134328358E-2</v>
          </cell>
          <cell r="Y69">
            <v>1.9286419836265865E-2</v>
          </cell>
          <cell r="Z69">
            <v>1.4705882352941176E-2</v>
          </cell>
          <cell r="AB69">
            <v>1.9242234923551028E-2</v>
          </cell>
          <cell r="AD69">
            <v>1.4705882352941176E-2</v>
          </cell>
          <cell r="AF69">
            <v>1.924E-2</v>
          </cell>
          <cell r="AH69">
            <v>1.4705882352941176E-2</v>
          </cell>
          <cell r="AJ69">
            <v>1.9242287012358601E-2</v>
          </cell>
          <cell r="AL69">
            <v>1.4705882352941176E-2</v>
          </cell>
          <cell r="AN69">
            <v>1.9242287012358601E-2</v>
          </cell>
          <cell r="AP69">
            <v>1.4705882352941176E-2</v>
          </cell>
          <cell r="AR69">
            <v>1.9242287012358601E-2</v>
          </cell>
          <cell r="AT69">
            <v>1.4492753623188406E-2</v>
          </cell>
          <cell r="AV69">
            <v>1.91994481379619E-2</v>
          </cell>
          <cell r="AX69">
            <v>1.4492753623188406E-2</v>
          </cell>
          <cell r="AZ69">
            <v>1.91994481379619E-2</v>
          </cell>
        </row>
        <row r="70">
          <cell r="A70">
            <v>840</v>
          </cell>
          <cell r="C70" t="str">
            <v>developed</v>
          </cell>
          <cell r="E70">
            <v>1.6949152542372881E-2</v>
          </cell>
          <cell r="F70">
            <v>13.053000000000001</v>
          </cell>
          <cell r="G70">
            <v>0.13053000000000001</v>
          </cell>
          <cell r="H70">
            <v>1.5625E-2</v>
          </cell>
          <cell r="I70">
            <v>12.9</v>
          </cell>
          <cell r="J70">
            <v>0.129</v>
          </cell>
          <cell r="K70">
            <v>1.4925373134328358E-2</v>
          </cell>
          <cell r="L70">
            <v>5.0250000000000004</v>
          </cell>
          <cell r="M70">
            <v>5.0250000000000003E-2</v>
          </cell>
          <cell r="N70">
            <v>1.4925373134328358E-2</v>
          </cell>
          <cell r="O70">
            <v>12.71</v>
          </cell>
          <cell r="P70">
            <v>0.12710000000000002</v>
          </cell>
          <cell r="Q70">
            <v>1.4925373134328358E-2</v>
          </cell>
          <cell r="R70">
            <v>12.784000000000001</v>
          </cell>
          <cell r="S70">
            <v>0.12784000000000001</v>
          </cell>
          <cell r="T70">
            <v>1.4925373134328358E-2</v>
          </cell>
          <cell r="U70">
            <v>12.784000000000001</v>
          </cell>
          <cell r="V70">
            <v>0.12784000000000001</v>
          </cell>
          <cell r="W70">
            <v>1.4925373134328358E-2</v>
          </cell>
          <cell r="Y70">
            <v>0.12755650355615525</v>
          </cell>
          <cell r="Z70">
            <v>1.4705882352941176E-2</v>
          </cell>
          <cell r="AB70">
            <v>0.12751037287300554</v>
          </cell>
          <cell r="AD70">
            <v>1.4705882352941176E-2</v>
          </cell>
          <cell r="AF70">
            <v>0.12751000000000001</v>
          </cell>
          <cell r="AH70">
            <v>1.4705882352941176E-2</v>
          </cell>
          <cell r="AJ70">
            <v>0.12751071804409936</v>
          </cell>
          <cell r="AL70">
            <v>1.4705882352941176E-2</v>
          </cell>
          <cell r="AN70">
            <v>0.12751071804409936</v>
          </cell>
          <cell r="AP70">
            <v>1.4705882352941176E-2</v>
          </cell>
          <cell r="AR70">
            <v>0.12751071804409936</v>
          </cell>
          <cell r="AT70">
            <v>1.4492753623188406E-2</v>
          </cell>
          <cell r="AV70">
            <v>0.12746673127314465</v>
          </cell>
          <cell r="AX70">
            <v>1.4492753623188406E-2</v>
          </cell>
          <cell r="AZ70">
            <v>0.12746673127314465</v>
          </cell>
        </row>
        <row r="71">
          <cell r="A71">
            <v>860</v>
          </cell>
          <cell r="C71" t="str">
            <v>developing</v>
          </cell>
          <cell r="E71">
            <v>1.6949152542372881E-2</v>
          </cell>
          <cell r="F71">
            <v>0.88800000000000001</v>
          </cell>
          <cell r="G71">
            <v>8.8800000000000007E-3</v>
          </cell>
          <cell r="H71">
            <v>1.5625E-2</v>
          </cell>
          <cell r="I71">
            <v>0.85599999999999998</v>
          </cell>
          <cell r="J71">
            <v>8.5599999999999999E-3</v>
          </cell>
          <cell r="K71">
            <v>1.4925373134328358E-2</v>
          </cell>
          <cell r="L71">
            <v>0.91</v>
          </cell>
          <cell r="M71">
            <v>9.1000000000000004E-3</v>
          </cell>
          <cell r="N71">
            <v>1.4925373134328358E-2</v>
          </cell>
          <cell r="O71">
            <v>0.83799999999999997</v>
          </cell>
          <cell r="P71">
            <v>8.3800000000000003E-3</v>
          </cell>
          <cell r="Q71">
            <v>1.4925373134328358E-2</v>
          </cell>
          <cell r="R71">
            <v>0.83699999999999997</v>
          </cell>
          <cell r="S71">
            <v>8.369999999999999E-3</v>
          </cell>
          <cell r="T71">
            <v>1.4925373134328358E-2</v>
          </cell>
          <cell r="U71">
            <v>0.83699999999999997</v>
          </cell>
          <cell r="V71">
            <v>8.369999999999999E-3</v>
          </cell>
          <cell r="W71">
            <v>1.4925373134328358E-2</v>
          </cell>
          <cell r="Y71">
            <v>8.3616871269165133E-3</v>
          </cell>
          <cell r="Z71">
            <v>1.4705882352941176E-2</v>
          </cell>
          <cell r="AB71">
            <v>8.3176985474932418E-3</v>
          </cell>
          <cell r="AD71">
            <v>1.4705882352941176E-2</v>
          </cell>
          <cell r="AF71">
            <v>8.3199999999999993E-3</v>
          </cell>
          <cell r="AH71">
            <v>1.4705882352941176E-2</v>
          </cell>
          <cell r="AJ71">
            <v>8.317721063536768E-3</v>
          </cell>
          <cell r="AL71">
            <v>1.4705882352941176E-2</v>
          </cell>
          <cell r="AN71">
            <v>8.317721063536768E-3</v>
          </cell>
          <cell r="AP71">
            <v>1.4705882352941176E-2</v>
          </cell>
          <cell r="AR71">
            <v>8.317721063536768E-3</v>
          </cell>
          <cell r="AT71">
            <v>1.4492753623188406E-2</v>
          </cell>
          <cell r="AV71">
            <v>8.2749980148847553E-3</v>
          </cell>
          <cell r="AX71">
            <v>1.4492753623188406E-2</v>
          </cell>
          <cell r="AZ71">
            <v>8.2749980148847553E-3</v>
          </cell>
        </row>
        <row r="72">
          <cell r="A72">
            <v>548</v>
          </cell>
          <cell r="C72" t="str">
            <v>developing</v>
          </cell>
          <cell r="E72">
            <v>1.6949152542372881E-2</v>
          </cell>
          <cell r="F72">
            <v>0.34399999999999997</v>
          </cell>
          <cell r="G72">
            <v>3.4399999999999999E-3</v>
          </cell>
          <cell r="H72">
            <v>1.5625E-2</v>
          </cell>
          <cell r="I72">
            <v>0.318</v>
          </cell>
          <cell r="J72">
            <v>3.1800000000000001E-3</v>
          </cell>
          <cell r="K72">
            <v>1.4925373134328358E-2</v>
          </cell>
          <cell r="L72">
            <v>0.30499999999999999</v>
          </cell>
          <cell r="M72">
            <v>3.0499999999999998E-3</v>
          </cell>
          <cell r="N72">
            <v>1.4925373134328358E-2</v>
          </cell>
          <cell r="O72">
            <v>0.30399999999999999</v>
          </cell>
          <cell r="P72">
            <v>3.0399999999999997E-3</v>
          </cell>
          <cell r="Q72">
            <v>1.4925373134328358E-2</v>
          </cell>
          <cell r="R72">
            <v>0.30399999999999999</v>
          </cell>
          <cell r="S72">
            <v>3.0399999999999997E-3</v>
          </cell>
          <cell r="T72">
            <v>1.4925373134328358E-2</v>
          </cell>
          <cell r="U72">
            <v>0.30399999999999999</v>
          </cell>
          <cell r="V72">
            <v>3.0399999999999997E-3</v>
          </cell>
          <cell r="W72">
            <v>1.4925373134328358E-2</v>
          </cell>
          <cell r="Y72">
            <v>3.0382824338623703E-3</v>
          </cell>
          <cell r="Z72">
            <v>1.4705882352941176E-2</v>
          </cell>
          <cell r="AB72">
            <v>2.9943895237422784E-3</v>
          </cell>
          <cell r="AD72">
            <v>1.4705882352941176E-2</v>
          </cell>
          <cell r="AF72">
            <v>2.99E-3</v>
          </cell>
          <cell r="AH72">
            <v>1.4705882352941176E-2</v>
          </cell>
          <cell r="AJ72">
            <v>2.9943976295668004E-3</v>
          </cell>
          <cell r="AL72">
            <v>1.4705882352941176E-2</v>
          </cell>
          <cell r="AN72">
            <v>2.9943976295668004E-3</v>
          </cell>
          <cell r="AP72">
            <v>1.4705882352941176E-2</v>
          </cell>
          <cell r="AR72">
            <v>2.9943976295668004E-3</v>
          </cell>
          <cell r="AT72">
            <v>1.4492753623188406E-2</v>
          </cell>
          <cell r="AV72">
            <v>2.9517310204936081E-3</v>
          </cell>
          <cell r="AX72">
            <v>1.4492753623188406E-2</v>
          </cell>
          <cell r="AZ72">
            <v>2.9517310204936081E-3</v>
          </cell>
        </row>
        <row r="73">
          <cell r="A73">
            <v>704</v>
          </cell>
          <cell r="C73" t="str">
            <v>developing</v>
          </cell>
          <cell r="E73">
            <v>1.6949152542372881E-2</v>
          </cell>
          <cell r="F73">
            <v>0.61699999999999999</v>
          </cell>
          <cell r="G73">
            <v>6.1700000000000001E-3</v>
          </cell>
          <cell r="H73">
            <v>1.5625E-2</v>
          </cell>
          <cell r="I73">
            <v>0.58799999999999997</v>
          </cell>
          <cell r="J73">
            <v>5.8799999999999998E-3</v>
          </cell>
          <cell r="K73">
            <v>1.4925373134328358E-2</v>
          </cell>
          <cell r="L73">
            <v>0.40200000000000002</v>
          </cell>
          <cell r="M73">
            <v>4.0200000000000001E-3</v>
          </cell>
          <cell r="N73">
            <v>1.4925373134328358E-2</v>
          </cell>
          <cell r="O73">
            <v>0.57199999999999995</v>
          </cell>
          <cell r="P73">
            <v>5.7199999999999994E-3</v>
          </cell>
          <cell r="Q73">
            <v>1.4925373134328358E-2</v>
          </cell>
          <cell r="R73">
            <v>0.57199999999999995</v>
          </cell>
          <cell r="S73">
            <v>5.7199999999999994E-3</v>
          </cell>
          <cell r="T73">
            <v>1.4925373134328358E-2</v>
          </cell>
          <cell r="U73">
            <v>0.57199999999999995</v>
          </cell>
          <cell r="V73">
            <v>5.7199999999999994E-3</v>
          </cell>
          <cell r="W73">
            <v>1.4925373134328358E-2</v>
          </cell>
          <cell r="Y73">
            <v>5.7092338520232759E-3</v>
          </cell>
          <cell r="Z73">
            <v>1.4705882352941176E-2</v>
          </cell>
          <cell r="AB73">
            <v>5.6652929410323629E-3</v>
          </cell>
          <cell r="AD73">
            <v>1.4705882352941176E-2</v>
          </cell>
          <cell r="AF73">
            <v>5.6699999999999997E-3</v>
          </cell>
          <cell r="AH73">
            <v>1.4705882352941176E-2</v>
          </cell>
          <cell r="AJ73">
            <v>5.6653082770032111E-3</v>
          </cell>
          <cell r="AL73">
            <v>1.4705882352941176E-2</v>
          </cell>
          <cell r="AN73">
            <v>5.6653082770032111E-3</v>
          </cell>
          <cell r="AP73">
            <v>1.4705882352941176E-2</v>
          </cell>
          <cell r="AR73">
            <v>5.6653082770032111E-3</v>
          </cell>
          <cell r="AT73">
            <v>1.4492753623188406E-2</v>
          </cell>
          <cell r="AV73">
            <v>5.6226133500804874E-3</v>
          </cell>
          <cell r="AX73">
            <v>1.4492753623188406E-2</v>
          </cell>
          <cell r="AZ73">
            <v>5.6226133500804874E-3</v>
          </cell>
        </row>
      </sheetData>
      <sheetData sheetId="12">
        <row r="5">
          <cell r="A5">
            <v>12</v>
          </cell>
          <cell r="C5" t="str">
            <v>developing</v>
          </cell>
          <cell r="D5">
            <v>1.282051282051282E-2</v>
          </cell>
          <cell r="E5">
            <v>3.75</v>
          </cell>
          <cell r="F5">
            <v>3.7499999999999999E-2</v>
          </cell>
          <cell r="G5">
            <v>1.282051282051282E-2</v>
          </cell>
          <cell r="H5">
            <v>3.79</v>
          </cell>
          <cell r="I5">
            <v>3.7900000000000003E-2</v>
          </cell>
          <cell r="J5">
            <v>1.282051282051282E-2</v>
          </cell>
          <cell r="K5">
            <v>3.9009999999999998</v>
          </cell>
          <cell r="L5">
            <v>3.9009999999999996E-2</v>
          </cell>
          <cell r="P5">
            <v>1.2500000000000001E-2</v>
          </cell>
          <cell r="R5">
            <v>4.1906512609903357E-2</v>
          </cell>
          <cell r="S5">
            <v>1.2500000000000001E-2</v>
          </cell>
          <cell r="U5">
            <v>4.2109823792133405E-2</v>
          </cell>
          <cell r="V5">
            <v>1.2500000000000001E-2</v>
          </cell>
          <cell r="X5">
            <v>4.2206626847754933E-2</v>
          </cell>
          <cell r="Y5">
            <v>1.2500000000000001E-2</v>
          </cell>
          <cell r="Z5">
            <v>276940</v>
          </cell>
          <cell r="AA5">
            <v>4.2495221704326305E-2</v>
          </cell>
          <cell r="AB5">
            <v>1.2500000000000001E-2</v>
          </cell>
          <cell r="AC5">
            <v>278367</v>
          </cell>
          <cell r="AD5">
            <v>4.2651967562888082E-2</v>
          </cell>
          <cell r="AE5">
            <v>1.5674585856177703E-4</v>
          </cell>
          <cell r="AF5">
            <v>1.2345679012345678E-2</v>
          </cell>
          <cell r="AG5">
            <v>323305</v>
          </cell>
          <cell r="AH5">
            <v>3.2796365817159591E-2</v>
          </cell>
          <cell r="AI5">
            <v>-0.23107027199148378</v>
          </cell>
          <cell r="AJ5">
            <v>1.2345679012345678E-2</v>
          </cell>
          <cell r="AK5">
            <v>727688</v>
          </cell>
          <cell r="AL5">
            <v>5.0294744364815354E-2</v>
          </cell>
          <cell r="AM5">
            <v>0.53354626683973394</v>
          </cell>
          <cell r="AN5">
            <v>1.2345679012345678E-2</v>
          </cell>
          <cell r="AO5">
            <v>730848</v>
          </cell>
          <cell r="AP5">
            <v>5.0536059860968582E-2</v>
          </cell>
          <cell r="AQ5">
            <v>4.7980260999604951E-3</v>
          </cell>
          <cell r="AR5">
            <v>1.2345679012345678E-2</v>
          </cell>
          <cell r="AS5">
            <v>734010</v>
          </cell>
          <cell r="AT5">
            <v>5.0629595271563722E-2</v>
          </cell>
          <cell r="AU5">
            <v>9.3535410595139978E-5</v>
          </cell>
          <cell r="AV5">
            <v>1.2345679012345678E-2</v>
          </cell>
          <cell r="AW5">
            <v>773780</v>
          </cell>
          <cell r="AX5">
            <v>5.3012369781318666E-2</v>
          </cell>
          <cell r="AZ5">
            <v>1.2345679012345678E-2</v>
          </cell>
          <cell r="BB5">
            <v>5.3425409798076057E-2</v>
          </cell>
        </row>
        <row r="6">
          <cell r="A6">
            <v>24</v>
          </cell>
          <cell r="C6" t="str">
            <v>developing</v>
          </cell>
          <cell r="D6">
            <v>1.282051282051282E-2</v>
          </cell>
          <cell r="E6">
            <v>1.2390000000000001</v>
          </cell>
          <cell r="F6">
            <v>1.2390000000000002E-2</v>
          </cell>
          <cell r="G6">
            <v>1.282051282051282E-2</v>
          </cell>
          <cell r="H6">
            <v>1.1779999999999999</v>
          </cell>
          <cell r="I6">
            <v>1.1779999999999999E-2</v>
          </cell>
          <cell r="J6">
            <v>1.282051282051282E-2</v>
          </cell>
          <cell r="K6">
            <v>1.1539999999999999</v>
          </cell>
          <cell r="L6">
            <v>1.154E-2</v>
          </cell>
          <cell r="P6">
            <v>1.2500000000000001E-2</v>
          </cell>
          <cell r="R6">
            <v>1.1549474984596483E-2</v>
          </cell>
          <cell r="S6">
            <v>1.2500000000000001E-2</v>
          </cell>
          <cell r="U6">
            <v>1.1686350304741742E-2</v>
          </cell>
          <cell r="V6">
            <v>1.2500000000000001E-2</v>
          </cell>
          <cell r="X6">
            <v>1.1692752093035868E-2</v>
          </cell>
          <cell r="Y6">
            <v>1.2500000000000001E-2</v>
          </cell>
          <cell r="Z6">
            <v>76588</v>
          </cell>
          <cell r="AA6">
            <v>1.1752090849609818E-2</v>
          </cell>
          <cell r="AB6">
            <v>1.2500000000000001E-2</v>
          </cell>
          <cell r="AC6">
            <v>76850</v>
          </cell>
          <cell r="AD6">
            <v>1.1775115969953152E-2</v>
          </cell>
          <cell r="AE6">
            <v>2.3025120343333691E-5</v>
          </cell>
          <cell r="AF6">
            <v>1.2345679012345678E-2</v>
          </cell>
          <cell r="AG6">
            <v>77111</v>
          </cell>
          <cell r="AH6">
            <v>7.8222129708077296E-3</v>
          </cell>
          <cell r="AI6">
            <v>-0.33569970854063269</v>
          </cell>
          <cell r="AJ6">
            <v>1.2345679012345678E-2</v>
          </cell>
          <cell r="AK6">
            <v>164804</v>
          </cell>
          <cell r="AL6">
            <v>1.1390561683439921E-2</v>
          </cell>
          <cell r="AM6">
            <v>0.45618148290632909</v>
          </cell>
          <cell r="AN6">
            <v>1.2345679012345678E-2</v>
          </cell>
          <cell r="AO6">
            <v>153948</v>
          </cell>
          <cell r="AP6">
            <v>1.0645066201831832E-2</v>
          </cell>
          <cell r="AQ6">
            <v>-6.5448526800212292E-2</v>
          </cell>
          <cell r="AR6">
            <v>1.2345679012345678E-2</v>
          </cell>
          <cell r="AS6">
            <v>154566</v>
          </cell>
          <cell r="AT6">
            <v>1.0661454234607865E-2</v>
          </cell>
          <cell r="AU6">
            <v>1.6388032776032749E-5</v>
          </cell>
          <cell r="AV6">
            <v>1.2345679012345678E-2</v>
          </cell>
          <cell r="AW6">
            <v>143177</v>
          </cell>
          <cell r="AX6">
            <v>9.8091861616736824E-3</v>
          </cell>
          <cell r="AZ6">
            <v>1.2345679012345678E-2</v>
          </cell>
          <cell r="BB6">
            <v>9.0623243499046852E-3</v>
          </cell>
        </row>
        <row r="7">
          <cell r="A7">
            <v>32</v>
          </cell>
          <cell r="C7" t="str">
            <v>developing</v>
          </cell>
          <cell r="D7">
            <v>1.282051282051282E-2</v>
          </cell>
          <cell r="E7">
            <v>0.222</v>
          </cell>
          <cell r="F7">
            <v>2.2200000000000002E-3</v>
          </cell>
          <cell r="G7">
            <v>1.282051282051282E-2</v>
          </cell>
          <cell r="H7">
            <v>0.29199999999999998</v>
          </cell>
          <cell r="I7">
            <v>2.9199999999999999E-3</v>
          </cell>
          <cell r="J7">
            <v>1.282051282051282E-2</v>
          </cell>
          <cell r="K7">
            <v>0.28699999999999998</v>
          </cell>
          <cell r="L7">
            <v>2.8699999999999997E-3</v>
          </cell>
          <cell r="P7">
            <v>1.2500000000000001E-2</v>
          </cell>
          <cell r="R7">
            <v>9.984132141037899E-4</v>
          </cell>
          <cell r="S7">
            <v>1.2500000000000001E-2</v>
          </cell>
          <cell r="U7">
            <v>9.9434764372487053E-4</v>
          </cell>
          <cell r="V7">
            <v>1.2500000000000001E-2</v>
          </cell>
          <cell r="X7">
            <v>9.9146424654615183E-4</v>
          </cell>
          <cell r="Y7">
            <v>1.2500000000000001E-2</v>
          </cell>
          <cell r="Z7">
            <v>6472</v>
          </cell>
          <cell r="AA7">
            <v>9.9309985870730069E-4</v>
          </cell>
          <cell r="AB7">
            <v>1.2500000000000001E-2</v>
          </cell>
          <cell r="AC7">
            <v>6472</v>
          </cell>
          <cell r="AD7">
            <v>9.91653227814402E-4</v>
          </cell>
          <cell r="AE7">
            <v>-1.4466308928986864E-6</v>
          </cell>
          <cell r="AF7">
            <v>1.2345679012345678E-2</v>
          </cell>
          <cell r="AG7">
            <v>6472</v>
          </cell>
          <cell r="AH7">
            <v>6.5652581793865499E-4</v>
          </cell>
          <cell r="AI7">
            <v>-0.33794818639814839</v>
          </cell>
          <cell r="AJ7">
            <v>1.2345679012345678E-2</v>
          </cell>
          <cell r="AK7">
            <v>13271</v>
          </cell>
          <cell r="AL7">
            <v>9.1723589294514206E-4</v>
          </cell>
          <cell r="AM7">
            <v>0.39710559414869429</v>
          </cell>
          <cell r="AN7">
            <v>1.2345679012345678E-2</v>
          </cell>
          <cell r="AO7">
            <v>12495</v>
          </cell>
          <cell r="AP7">
            <v>8.639937004176004E-4</v>
          </cell>
          <cell r="AQ7">
            <v>-5.8046346569132767E-2</v>
          </cell>
          <cell r="AR7">
            <v>1.2345679012345678E-2</v>
          </cell>
          <cell r="AS7">
            <v>12495</v>
          </cell>
          <cell r="AT7">
            <v>8.6186399765424008E-4</v>
          </cell>
          <cell r="AU7">
            <v>-2.1297027633603288E-6</v>
          </cell>
          <cell r="AV7">
            <v>1.2345679012345678E-2</v>
          </cell>
          <cell r="AW7">
            <v>11649</v>
          </cell>
          <cell r="AX7">
            <v>7.9808355809478295E-4</v>
          </cell>
          <cell r="AZ7">
            <v>1.2345679012345678E-2</v>
          </cell>
          <cell r="BB7">
            <v>7.4396217517238899E-4</v>
          </cell>
        </row>
        <row r="8">
          <cell r="A8">
            <v>40</v>
          </cell>
          <cell r="C8" t="str">
            <v>developed</v>
          </cell>
          <cell r="D8">
            <v>1.282051282051282E-2</v>
          </cell>
          <cell r="E8">
            <v>0.48699999999999999</v>
          </cell>
          <cell r="F8">
            <v>4.8700000000000002E-3</v>
          </cell>
          <cell r="G8">
            <v>1.282051282051282E-2</v>
          </cell>
          <cell r="H8">
            <v>0.46600000000000003</v>
          </cell>
          <cell r="I8">
            <v>4.6600000000000001E-3</v>
          </cell>
          <cell r="J8">
            <v>1.282051282051282E-2</v>
          </cell>
          <cell r="K8">
            <v>0.45800000000000002</v>
          </cell>
          <cell r="L8">
            <v>4.5799999999999999E-3</v>
          </cell>
          <cell r="P8">
            <v>1.2500000000000001E-2</v>
          </cell>
          <cell r="R8">
            <v>4.5345114362433251E-3</v>
          </cell>
          <cell r="S8">
            <v>1.2500000000000001E-2</v>
          </cell>
          <cell r="U8">
            <v>4.5384779659506606E-3</v>
          </cell>
          <cell r="V8">
            <v>1.2500000000000001E-2</v>
          </cell>
          <cell r="X8">
            <v>4.5476835016948491E-3</v>
          </cell>
          <cell r="Y8">
            <v>1.2500000000000001E-2</v>
          </cell>
          <cell r="Z8">
            <v>29833</v>
          </cell>
          <cell r="AA8">
            <v>4.5777422875177536E-3</v>
          </cell>
          <cell r="AB8">
            <v>1.2500000000000001E-2</v>
          </cell>
          <cell r="AC8">
            <v>29833</v>
          </cell>
          <cell r="AD8">
            <v>4.5710739717841559E-3</v>
          </cell>
          <cell r="AE8">
            <v>-6.6683157335977253E-6</v>
          </cell>
          <cell r="AF8">
            <v>1.2345679012345678E-2</v>
          </cell>
          <cell r="AG8">
            <v>63801</v>
          </cell>
          <cell r="AH8">
            <v>6.4720339478220226E-3</v>
          </cell>
          <cell r="AI8">
            <v>0.41586725302891892</v>
          </cell>
          <cell r="AJ8">
            <v>1.2345679012345678E-2</v>
          </cell>
          <cell r="AK8">
            <v>64070</v>
          </cell>
          <cell r="AL8">
            <v>4.4282498425887466E-3</v>
          </cell>
          <cell r="AM8">
            <v>-0.31578698778628211</v>
          </cell>
          <cell r="AN8">
            <v>1.2345679012345678E-2</v>
          </cell>
          <cell r="AO8">
            <v>64339</v>
          </cell>
          <cell r="AP8">
            <v>4.4488587988129645E-3</v>
          </cell>
          <cell r="AQ8">
            <v>4.6539732302388614E-3</v>
          </cell>
          <cell r="AR8">
            <v>1.2345679012345678E-2</v>
          </cell>
          <cell r="AS8">
            <v>64608</v>
          </cell>
          <cell r="AT8">
            <v>4.4564473117603151E-3</v>
          </cell>
          <cell r="AU8">
            <v>7.5885129473506063E-6</v>
          </cell>
          <cell r="AV8">
            <v>1.2345679012345678E-2</v>
          </cell>
          <cell r="AW8">
            <v>64877</v>
          </cell>
          <cell r="AX8">
            <v>4.4447821270937622E-3</v>
          </cell>
          <cell r="AZ8">
            <v>1.2345679012345678E-2</v>
          </cell>
          <cell r="BB8">
            <v>4.4797263946557402E-3</v>
          </cell>
        </row>
        <row r="9">
          <cell r="A9">
            <v>56</v>
          </cell>
          <cell r="C9" t="str">
            <v>developed</v>
          </cell>
          <cell r="D9">
            <v>1.282051282051282E-2</v>
          </cell>
          <cell r="E9">
            <v>0.44400000000000001</v>
          </cell>
          <cell r="F9">
            <v>4.4400000000000004E-3</v>
          </cell>
          <cell r="G9">
            <v>1.282051282051282E-2</v>
          </cell>
          <cell r="H9">
            <v>0.65800000000000003</v>
          </cell>
          <cell r="I9">
            <v>6.5799999999999999E-3</v>
          </cell>
          <cell r="J9">
            <v>1.282051282051282E-2</v>
          </cell>
          <cell r="K9">
            <v>0.64700000000000002</v>
          </cell>
          <cell r="L9">
            <v>6.4700000000000001E-3</v>
          </cell>
          <cell r="P9">
            <v>1.2500000000000001E-2</v>
          </cell>
          <cell r="R9">
            <v>6.4455656538449551E-3</v>
          </cell>
          <cell r="S9">
            <v>1.2500000000000001E-2</v>
          </cell>
          <cell r="U9">
            <v>6.4515831667637151E-3</v>
          </cell>
          <cell r="V9">
            <v>1.2500000000000001E-2</v>
          </cell>
          <cell r="X9">
            <v>6.4650454469624072E-3</v>
          </cell>
          <cell r="Y9">
            <v>1.2500000000000001E-2</v>
          </cell>
          <cell r="Z9">
            <v>42412</v>
          </cell>
          <cell r="AA9">
            <v>6.507934364569536E-3</v>
          </cell>
          <cell r="AB9">
            <v>1.2500000000000001E-2</v>
          </cell>
          <cell r="AC9">
            <v>42623</v>
          </cell>
          <cell r="AD9">
            <v>6.5307842288524817E-3</v>
          </cell>
          <cell r="AE9">
            <v>2.2849864282945692E-5</v>
          </cell>
          <cell r="AF9">
            <v>1.2345679012345678E-2</v>
          </cell>
          <cell r="AG9">
            <v>42623</v>
          </cell>
          <cell r="AH9">
            <v>4.3237175429541551E-3</v>
          </cell>
          <cell r="AI9">
            <v>-0.33794818639814839</v>
          </cell>
          <cell r="AJ9">
            <v>1.2345679012345678E-2</v>
          </cell>
          <cell r="AK9">
            <v>91466</v>
          </cell>
          <cell r="AL9">
            <v>6.3217465288313143E-3</v>
          </cell>
          <cell r="AM9">
            <v>0.46210904528976648</v>
          </cell>
          <cell r="AN9">
            <v>1.2345679012345678E-2</v>
          </cell>
          <cell r="AO9">
            <v>94173</v>
          </cell>
          <cell r="AP9">
            <v>6.511795017961319E-3</v>
          </cell>
          <cell r="AQ9">
            <v>3.0062655670115568E-2</v>
          </cell>
          <cell r="AR9">
            <v>1.2345679012345678E-2</v>
          </cell>
          <cell r="AS9">
            <v>94173</v>
          </cell>
          <cell r="AT9">
            <v>6.4957437575904556E-3</v>
          </cell>
          <cell r="AU9">
            <v>-1.6051260370863324E-5</v>
          </cell>
          <cell r="AV9">
            <v>1.2345679012345678E-2</v>
          </cell>
          <cell r="AW9">
            <v>94173</v>
          </cell>
          <cell r="AX9">
            <v>6.4518776647317358E-3</v>
          </cell>
          <cell r="AZ9">
            <v>1.2345679012345678E-2</v>
          </cell>
          <cell r="BB9">
            <v>6.4757509864598745E-3</v>
          </cell>
        </row>
        <row r="10">
          <cell r="A10">
            <v>72</v>
          </cell>
          <cell r="C10" t="str">
            <v>developing</v>
          </cell>
          <cell r="D10">
            <v>1.282051282051282E-2</v>
          </cell>
          <cell r="E10">
            <v>2.2490000000000001</v>
          </cell>
          <cell r="F10">
            <v>2.249E-2</v>
          </cell>
          <cell r="G10">
            <v>1.282051282051282E-2</v>
          </cell>
          <cell r="H10">
            <v>2.1379999999999999</v>
          </cell>
          <cell r="I10">
            <v>2.138E-2</v>
          </cell>
          <cell r="J10">
            <v>1.282051282051282E-2</v>
          </cell>
          <cell r="K10">
            <v>2.0960000000000001</v>
          </cell>
          <cell r="L10">
            <v>2.0959999999999999E-2</v>
          </cell>
          <cell r="P10">
            <v>1.2500000000000001E-2</v>
          </cell>
          <cell r="R10">
            <v>1.0810538134232276E-2</v>
          </cell>
          <cell r="S10">
            <v>1.2500000000000001E-2</v>
          </cell>
          <cell r="U10">
            <v>1.0793403996749011E-2</v>
          </cell>
          <cell r="V10">
            <v>1.2500000000000001E-2</v>
          </cell>
          <cell r="X10">
            <v>1.0788914167414376E-2</v>
          </cell>
          <cell r="Y10">
            <v>1.2500000000000001E-2</v>
          </cell>
          <cell r="Z10">
            <v>70603</v>
          </cell>
          <cell r="AA10">
            <v>1.0833718993249622E-2</v>
          </cell>
          <cell r="AB10">
            <v>1.2500000000000001E-2</v>
          </cell>
          <cell r="AC10">
            <v>70603</v>
          </cell>
          <cell r="AD10">
            <v>1.0817937707568021E-2</v>
          </cell>
          <cell r="AE10">
            <v>-1.5781285681601073E-5</v>
          </cell>
          <cell r="AF10">
            <v>1.2345679012345678E-2</v>
          </cell>
          <cell r="AG10">
            <v>112161</v>
          </cell>
          <cell r="AH10">
            <v>1.1377718211652886E-2</v>
          </cell>
          <cell r="AI10">
            <v>5.1745583975146614E-2</v>
          </cell>
          <cell r="AJ10">
            <v>1.2345679012345678E-2</v>
          </cell>
          <cell r="AK10">
            <v>112490</v>
          </cell>
          <cell r="AL10">
            <v>7.7748372841081334E-3</v>
          </cell>
          <cell r="AM10">
            <v>-0.31666111433966937</v>
          </cell>
          <cell r="AN10">
            <v>1.2345679012345678E-2</v>
          </cell>
          <cell r="AO10">
            <v>112819</v>
          </cell>
          <cell r="AP10">
            <v>7.8011128681403172E-3</v>
          </cell>
          <cell r="AQ10">
            <v>3.3795670664249489E-3</v>
          </cell>
          <cell r="AR10">
            <v>1.2345679012345678E-2</v>
          </cell>
          <cell r="AS10">
            <v>113148</v>
          </cell>
          <cell r="AT10">
            <v>7.804576839262261E-3</v>
          </cell>
          <cell r="AU10">
            <v>3.4639711219437014E-6</v>
          </cell>
          <cell r="AV10">
            <v>1.2345679012345678E-2</v>
          </cell>
          <cell r="AW10">
            <v>107994</v>
          </cell>
          <cell r="AX10">
            <v>7.3987669132876627E-3</v>
          </cell>
          <cell r="AZ10">
            <v>1.2345679012345678E-2</v>
          </cell>
          <cell r="BB10">
            <v>7.8258026904213795E-3</v>
          </cell>
        </row>
        <row r="11">
          <cell r="A11">
            <v>76</v>
          </cell>
          <cell r="C11" t="str">
            <v>developing</v>
          </cell>
          <cell r="D11">
            <v>1.282051282051282E-2</v>
          </cell>
          <cell r="E11">
            <v>0.48699999999999999</v>
          </cell>
          <cell r="F11">
            <v>4.8700000000000002E-3</v>
          </cell>
          <cell r="G11">
            <v>1.282051282051282E-2</v>
          </cell>
          <cell r="H11">
            <v>0.46500000000000002</v>
          </cell>
          <cell r="I11">
            <v>4.6500000000000005E-3</v>
          </cell>
          <cell r="J11">
            <v>1.282051282051282E-2</v>
          </cell>
          <cell r="K11">
            <v>0.45700000000000002</v>
          </cell>
          <cell r="L11">
            <v>4.5700000000000003E-3</v>
          </cell>
          <cell r="P11">
            <v>1.2500000000000001E-2</v>
          </cell>
          <cell r="R11">
            <v>4.1186087747439714E-3</v>
          </cell>
          <cell r="S11">
            <v>1.2500000000000001E-2</v>
          </cell>
          <cell r="U11">
            <v>3.750466676601949E-3</v>
          </cell>
          <cell r="V11">
            <v>1.2500000000000001E-2</v>
          </cell>
          <cell r="X11">
            <v>3.3892390282118457E-3</v>
          </cell>
          <cell r="Y11">
            <v>1.2500000000000001E-2</v>
          </cell>
          <cell r="Z11">
            <v>22270</v>
          </cell>
          <cell r="AA11">
            <v>3.4172332900821363E-3</v>
          </cell>
          <cell r="AB11">
            <v>1.2500000000000001E-2</v>
          </cell>
          <cell r="AC11">
            <v>22416</v>
          </cell>
          <cell r="AD11">
            <v>3.4346258891668167E-3</v>
          </cell>
          <cell r="AE11">
            <v>1.739259908468049E-5</v>
          </cell>
          <cell r="AF11">
            <v>1.2345679012345678E-2</v>
          </cell>
          <cell r="AG11">
            <v>22416</v>
          </cell>
          <cell r="AH11">
            <v>2.2739002989667629E-3</v>
          </cell>
          <cell r="AI11">
            <v>-0.3379481863981485</v>
          </cell>
          <cell r="AJ11">
            <v>1.2345679012345678E-2</v>
          </cell>
          <cell r="AK11">
            <v>22416</v>
          </cell>
          <cell r="AL11">
            <v>1.5492999605348735E-3</v>
          </cell>
          <cell r="AM11">
            <v>-0.31865967859766786</v>
          </cell>
          <cell r="AN11">
            <v>1.2345679012345678E-2</v>
          </cell>
          <cell r="AO11">
            <v>22416</v>
          </cell>
          <cell r="AP11">
            <v>1.5500026241345283E-3</v>
          </cell>
          <cell r="AQ11">
            <v>4.5353618895860315E-4</v>
          </cell>
          <cell r="AR11">
            <v>1.2345679012345678E-2</v>
          </cell>
          <cell r="AS11">
            <v>22416</v>
          </cell>
          <cell r="AT11">
            <v>1.5461819424903917E-3</v>
          </cell>
          <cell r="AU11">
            <v>-3.8206816441366167E-6</v>
          </cell>
          <cell r="AV11">
            <v>1.2345679012345678E-2</v>
          </cell>
          <cell r="AW11">
            <v>22416</v>
          </cell>
          <cell r="AX11">
            <v>1.5357404960299299E-3</v>
          </cell>
          <cell r="AZ11">
            <v>1.2345679012345678E-2</v>
          </cell>
          <cell r="BB11">
            <v>1.5414230630062177E-3</v>
          </cell>
        </row>
        <row r="12">
          <cell r="A12">
            <v>108</v>
          </cell>
          <cell r="C12" t="str">
            <v>developing</v>
          </cell>
          <cell r="D12">
            <v>1.282051282051282E-2</v>
          </cell>
          <cell r="E12">
            <v>0.27800000000000002</v>
          </cell>
          <cell r="F12">
            <v>2.7800000000000004E-3</v>
          </cell>
          <cell r="G12">
            <v>1.282051282051282E-2</v>
          </cell>
          <cell r="H12">
            <v>0.26300000000000001</v>
          </cell>
          <cell r="I12">
            <v>2.63E-3</v>
          </cell>
          <cell r="J12">
            <v>1.282051282051282E-2</v>
          </cell>
          <cell r="K12">
            <v>0.25700000000000001</v>
          </cell>
          <cell r="L12">
            <v>2.5700000000000002E-3</v>
          </cell>
          <cell r="P12">
            <v>1.2500000000000001E-2</v>
          </cell>
          <cell r="R12">
            <v>2.4519127974297955E-3</v>
          </cell>
          <cell r="S12">
            <v>1.2500000000000001E-2</v>
          </cell>
          <cell r="U12">
            <v>2.4569850924672635E-3</v>
          </cell>
          <cell r="V12">
            <v>1.2500000000000001E-2</v>
          </cell>
          <cell r="X12">
            <v>2.4271878124655795E-3</v>
          </cell>
          <cell r="Y12">
            <v>1.2500000000000001E-2</v>
          </cell>
          <cell r="Z12">
            <v>15246</v>
          </cell>
          <cell r="AA12">
            <v>2.339431465675449E-3</v>
          </cell>
          <cell r="AB12">
            <v>1.2500000000000001E-2</v>
          </cell>
          <cell r="AC12">
            <v>16151</v>
          </cell>
          <cell r="AD12">
            <v>2.4746896295473439E-3</v>
          </cell>
          <cell r="AE12">
            <v>1.3525816387189487E-4</v>
          </cell>
          <cell r="AF12">
            <v>1.2345679012345678E-2</v>
          </cell>
          <cell r="AG12">
            <v>15384</v>
          </cell>
          <cell r="AH12">
            <v>1.5605675499332924E-3</v>
          </cell>
          <cell r="AI12">
            <v>-0.36938857653081025</v>
          </cell>
          <cell r="AJ12">
            <v>1.2345679012345678E-2</v>
          </cell>
          <cell r="AK12">
            <v>33911</v>
          </cell>
          <cell r="AL12">
            <v>2.3437861778059462E-3</v>
          </cell>
          <cell r="AM12">
            <v>0.50188063176511211</v>
          </cell>
          <cell r="AN12">
            <v>1.2345679012345678E-2</v>
          </cell>
          <cell r="AO12">
            <v>34060</v>
          </cell>
          <cell r="AP12">
            <v>2.3551520957361721E-3</v>
          </cell>
          <cell r="AQ12">
            <v>4.8493834624734333E-3</v>
          </cell>
          <cell r="AR12">
            <v>1.2345679012345678E-2</v>
          </cell>
          <cell r="AS12">
            <v>32368</v>
          </cell>
          <cell r="AT12">
            <v>2.232638165351936E-3</v>
          </cell>
          <cell r="AU12">
            <v>-1.2251393038423611E-4</v>
          </cell>
          <cell r="AV12">
            <v>1.2345679012345678E-2</v>
          </cell>
          <cell r="AW12">
            <v>30629</v>
          </cell>
          <cell r="AX12">
            <v>2.0984205769495326E-3</v>
          </cell>
          <cell r="AZ12">
            <v>1.2345679012345678E-2</v>
          </cell>
          <cell r="BB12">
            <v>1.9898357947096238E-3</v>
          </cell>
        </row>
        <row r="13">
          <cell r="A13">
            <v>120</v>
          </cell>
          <cell r="C13" t="str">
            <v>developing</v>
          </cell>
          <cell r="D13">
            <v>1.282051282051282E-2</v>
          </cell>
          <cell r="E13">
            <v>0.997</v>
          </cell>
          <cell r="F13">
            <v>9.9699999999999997E-3</v>
          </cell>
          <cell r="G13">
            <v>1.282051282051282E-2</v>
          </cell>
          <cell r="H13">
            <v>1.052</v>
          </cell>
          <cell r="I13">
            <v>1.052E-2</v>
          </cell>
          <cell r="J13">
            <v>1.282051282051282E-2</v>
          </cell>
          <cell r="K13">
            <v>1.006</v>
          </cell>
          <cell r="L13">
            <v>1.0059999999999999E-2</v>
          </cell>
          <cell r="P13">
            <v>1.2500000000000001E-2</v>
          </cell>
          <cell r="R13">
            <v>1.0833678119107982E-2</v>
          </cell>
          <cell r="S13">
            <v>1.2500000000000001E-2</v>
          </cell>
          <cell r="U13">
            <v>1.0827204441993058E-2</v>
          </cell>
          <cell r="V13">
            <v>1.2500000000000001E-2</v>
          </cell>
          <cell r="X13">
            <v>1.0833340099351703E-2</v>
          </cell>
          <cell r="Y13">
            <v>1.2500000000000001E-2</v>
          </cell>
          <cell r="Z13">
            <v>70961</v>
          </cell>
          <cell r="AA13">
            <v>1.0888652514482195E-2</v>
          </cell>
          <cell r="AB13">
            <v>1.2500000000000001E-2</v>
          </cell>
          <cell r="AC13">
            <v>71206</v>
          </cell>
          <cell r="AD13">
            <v>1.0910330614918466E-2</v>
          </cell>
          <cell r="AE13">
            <v>2.1678100436271081E-5</v>
          </cell>
          <cell r="AF13">
            <v>1.2345679012345678E-2</v>
          </cell>
          <cell r="AG13">
            <v>71451</v>
          </cell>
          <cell r="AH13">
            <v>7.2480572029565574E-3</v>
          </cell>
          <cell r="AI13">
            <v>-0.3356702506296394</v>
          </cell>
          <cell r="AJ13">
            <v>1.2345679012345678E-2</v>
          </cell>
          <cell r="AK13">
            <v>154515</v>
          </cell>
          <cell r="AL13">
            <v>1.0679429131069146E-2</v>
          </cell>
          <cell r="AM13">
            <v>0.47341954292426069</v>
          </cell>
          <cell r="AN13">
            <v>1.2345679012345678E-2</v>
          </cell>
          <cell r="AO13">
            <v>151314</v>
          </cell>
          <cell r="AP13">
            <v>1.0462932595837438E-2</v>
          </cell>
          <cell r="AQ13">
            <v>-2.0272294761698895E-2</v>
          </cell>
          <cell r="AR13">
            <v>1.2345679012345678E-2</v>
          </cell>
          <cell r="AS13">
            <v>144092</v>
          </cell>
          <cell r="AT13">
            <v>9.9389921688671275E-3</v>
          </cell>
          <cell r="AU13">
            <v>-5.2394042697031032E-4</v>
          </cell>
          <cell r="AV13">
            <v>1.2345679012345678E-2</v>
          </cell>
          <cell r="AW13">
            <v>135601</v>
          </cell>
          <cell r="AX13">
            <v>9.2901475286471507E-3</v>
          </cell>
          <cell r="AZ13">
            <v>1.2345679012345678E-2</v>
          </cell>
          <cell r="BB13">
            <v>8.7395441992198543E-3</v>
          </cell>
        </row>
        <row r="14">
          <cell r="A14">
            <v>124</v>
          </cell>
          <cell r="C14" t="str">
            <v>developed</v>
          </cell>
          <cell r="D14">
            <v>1.282051282051282E-2</v>
          </cell>
          <cell r="E14">
            <v>3.8730000000000002</v>
          </cell>
          <cell r="F14">
            <v>3.8730000000000001E-2</v>
          </cell>
          <cell r="G14">
            <v>1.282051282051282E-2</v>
          </cell>
          <cell r="H14">
            <v>3.7210000000000001</v>
          </cell>
          <cell r="I14">
            <v>3.721E-2</v>
          </cell>
          <cell r="J14">
            <v>1.282051282051282E-2</v>
          </cell>
          <cell r="K14">
            <v>3.6480000000000001</v>
          </cell>
          <cell r="L14">
            <v>3.6479999999999999E-2</v>
          </cell>
          <cell r="P14">
            <v>1.2500000000000001E-2</v>
          </cell>
          <cell r="R14">
            <v>3.8046608866069781E-2</v>
          </cell>
          <cell r="S14">
            <v>1.2500000000000001E-2</v>
          </cell>
          <cell r="U14">
            <v>3.8644509962681234E-2</v>
          </cell>
          <cell r="V14">
            <v>1.2500000000000001E-2</v>
          </cell>
          <cell r="X14">
            <v>3.8564313200369071E-2</v>
          </cell>
          <cell r="Y14">
            <v>1.2500000000000001E-2</v>
          </cell>
          <cell r="Z14">
            <v>251775</v>
          </cell>
          <cell r="AA14">
            <v>3.8633763431092497E-2</v>
          </cell>
          <cell r="AB14">
            <v>1.2500000000000001E-2</v>
          </cell>
          <cell r="AC14">
            <v>251778</v>
          </cell>
          <cell r="AD14">
            <v>3.8577945981559725E-2</v>
          </cell>
          <cell r="AE14">
            <v>-5.581744953277179E-5</v>
          </cell>
          <cell r="AF14">
            <v>1.2345679012345678E-2</v>
          </cell>
          <cell r="AG14">
            <v>251780</v>
          </cell>
          <cell r="AH14">
            <v>2.5540801984022646E-2</v>
          </cell>
          <cell r="AI14">
            <v>-0.33794292738573584</v>
          </cell>
          <cell r="AJ14">
            <v>1.2345679012345678E-2</v>
          </cell>
          <cell r="AK14">
            <v>543878</v>
          </cell>
          <cell r="AL14">
            <v>3.7590567627399443E-2</v>
          </cell>
          <cell r="AM14">
            <v>0.47178493654641973</v>
          </cell>
          <cell r="AN14">
            <v>1.2345679012345678E-2</v>
          </cell>
          <cell r="AO14">
            <v>561060</v>
          </cell>
          <cell r="AP14">
            <v>3.8795702725594149E-2</v>
          </cell>
          <cell r="AQ14">
            <v>3.2059507856867064E-2</v>
          </cell>
          <cell r="AR14">
            <v>1.2345679012345678E-2</v>
          </cell>
          <cell r="AS14">
            <v>561061</v>
          </cell>
          <cell r="AT14">
            <v>3.8700142167898008E-2</v>
          </cell>
          <cell r="AU14">
            <v>-9.5560557696140747E-5</v>
          </cell>
          <cell r="AV14">
            <v>1.2345679012345678E-2</v>
          </cell>
          <cell r="AW14">
            <v>561232</v>
          </cell>
          <cell r="AX14">
            <v>3.8450513475547364E-2</v>
          </cell>
          <cell r="AZ14">
            <v>1.2345679012345678E-2</v>
          </cell>
          <cell r="BB14">
            <v>3.8602346819364003E-2</v>
          </cell>
        </row>
        <row r="15">
          <cell r="A15">
            <v>132</v>
          </cell>
          <cell r="C15" t="str">
            <v>developing</v>
          </cell>
          <cell r="D15">
            <v>1.282051282051282E-2</v>
          </cell>
          <cell r="E15">
            <v>0.11</v>
          </cell>
          <cell r="F15">
            <v>1.1000000000000001E-3</v>
          </cell>
          <cell r="G15">
            <v>1.282051282051282E-2</v>
          </cell>
          <cell r="H15">
            <v>0.104</v>
          </cell>
          <cell r="I15">
            <v>1.0399999999999999E-3</v>
          </cell>
          <cell r="J15">
            <v>1.282051282051282E-2</v>
          </cell>
          <cell r="K15">
            <v>0.10199999999999999</v>
          </cell>
          <cell r="L15">
            <v>1.0199999999999999E-3</v>
          </cell>
          <cell r="P15">
            <v>1.2500000000000001E-2</v>
          </cell>
          <cell r="R15">
            <v>8.5525384100608947E-4</v>
          </cell>
          <cell r="S15">
            <v>1.2500000000000001E-2</v>
          </cell>
          <cell r="U15">
            <v>8.5561217983680534E-4</v>
          </cell>
          <cell r="V15">
            <v>1.2500000000000001E-2</v>
          </cell>
          <cell r="X15">
            <v>7.932326743844213E-4</v>
          </cell>
          <cell r="Y15">
            <v>1.2500000000000001E-2</v>
          </cell>
          <cell r="Z15">
            <v>5203</v>
          </cell>
          <cell r="AA15">
            <v>7.9837740495273266E-4</v>
          </cell>
          <cell r="AB15">
            <v>1.2500000000000001E-2</v>
          </cell>
          <cell r="AC15">
            <v>4812</v>
          </cell>
          <cell r="AD15">
            <v>7.37304593980671E-4</v>
          </cell>
          <cell r="AE15">
            <v>-6.1072810972061654E-5</v>
          </cell>
          <cell r="AF15">
            <v>1.2345679012345678E-2</v>
          </cell>
          <cell r="AG15">
            <v>4812</v>
          </cell>
          <cell r="AH15">
            <v>4.8813384362188006E-4</v>
          </cell>
          <cell r="AI15">
            <v>-0.33794818639814839</v>
          </cell>
          <cell r="AJ15">
            <v>1.2345679012345678E-2</v>
          </cell>
          <cell r="AK15">
            <v>9785</v>
          </cell>
          <cell r="AL15">
            <v>6.7629818494975623E-4</v>
          </cell>
          <cell r="AM15">
            <v>0.38547694200370319</v>
          </cell>
          <cell r="AN15">
            <v>1.2345679012345678E-2</v>
          </cell>
          <cell r="AO15">
            <v>9174</v>
          </cell>
          <cell r="AP15">
            <v>6.3435599901008935E-4</v>
          </cell>
          <cell r="AQ15">
            <v>-6.2017297803014015E-2</v>
          </cell>
          <cell r="AR15">
            <v>1.2345679012345678E-2</v>
          </cell>
          <cell r="AS15">
            <v>8563</v>
          </cell>
          <cell r="AT15">
            <v>5.9064757198185329E-4</v>
          </cell>
          <cell r="AU15">
            <v>-4.3708427028236064E-5</v>
          </cell>
          <cell r="AV15">
            <v>1.2345679012345678E-2</v>
          </cell>
          <cell r="AW15">
            <v>7937</v>
          </cell>
          <cell r="AX15">
            <v>5.4377107052951254E-4</v>
          </cell>
          <cell r="AZ15">
            <v>1.2345679012345678E-2</v>
          </cell>
          <cell r="BB15">
            <v>5.484649513980011E-4</v>
          </cell>
        </row>
        <row r="16">
          <cell r="A16">
            <v>140</v>
          </cell>
          <cell r="C16" t="str">
            <v>developing</v>
          </cell>
          <cell r="D16">
            <v>1.282051282051282E-2</v>
          </cell>
          <cell r="E16">
            <v>7.6999999999999999E-2</v>
          </cell>
          <cell r="F16">
            <v>7.6999999999999996E-4</v>
          </cell>
          <cell r="G16">
            <v>1.282051282051282E-2</v>
          </cell>
          <cell r="H16">
            <v>7.1999999999999995E-2</v>
          </cell>
          <cell r="I16">
            <v>7.1999999999999994E-4</v>
          </cell>
          <cell r="J16">
            <v>1.282051282051282E-2</v>
          </cell>
          <cell r="K16">
            <v>7.0999999999999994E-2</v>
          </cell>
          <cell r="L16">
            <v>7.0999999999999991E-4</v>
          </cell>
          <cell r="P16">
            <v>1.2500000000000001E-2</v>
          </cell>
          <cell r="R16">
            <v>5.1324486454315651E-4</v>
          </cell>
          <cell r="S16">
            <v>1.2500000000000001E-2</v>
          </cell>
          <cell r="U16">
            <v>5.1392040609698575E-4</v>
          </cell>
          <cell r="V16">
            <v>1.2500000000000001E-2</v>
          </cell>
          <cell r="X16">
            <v>5.1243014596676116E-4</v>
          </cell>
          <cell r="Y16">
            <v>1.2500000000000001E-2</v>
          </cell>
          <cell r="Z16">
            <v>3189</v>
          </cell>
          <cell r="AA16">
            <v>4.8933798662199966E-4</v>
          </cell>
          <cell r="AB16">
            <v>1.2500000000000001E-2</v>
          </cell>
          <cell r="AC16">
            <v>3199</v>
          </cell>
          <cell r="AD16">
            <v>4.9015739736994323E-4</v>
          </cell>
          <cell r="AE16">
            <v>8.1941074794357211E-7</v>
          </cell>
          <cell r="AF16">
            <v>1.2345679012345678E-2</v>
          </cell>
          <cell r="AG16">
            <v>3043</v>
          </cell>
          <cell r="AH16">
            <v>3.0868480593129283E-4</v>
          </cell>
          <cell r="AI16">
            <v>-0.3702333014096798</v>
          </cell>
          <cell r="AJ16">
            <v>1.2345679012345678E-2</v>
          </cell>
          <cell r="AK16">
            <v>6174</v>
          </cell>
          <cell r="AL16">
            <v>4.2672100090749058E-4</v>
          </cell>
          <cell r="AM16">
            <v>0.38238420780085391</v>
          </cell>
          <cell r="AN16">
            <v>1.2345679012345678E-2</v>
          </cell>
          <cell r="AO16">
            <v>5909</v>
          </cell>
          <cell r="AP16">
            <v>4.0859053827671873E-4</v>
          </cell>
          <cell r="AQ16">
            <v>-4.2487861136936145E-2</v>
          </cell>
          <cell r="AR16">
            <v>1.2345679012345678E-2</v>
          </cell>
          <cell r="AS16">
            <v>5613</v>
          </cell>
          <cell r="AT16">
            <v>3.8716627601706677E-4</v>
          </cell>
          <cell r="AU16">
            <v>-2.142426225965196E-5</v>
          </cell>
          <cell r="AV16">
            <v>1.2345679012345678E-2</v>
          </cell>
          <cell r="AW16">
            <v>5300</v>
          </cell>
          <cell r="AX16">
            <v>3.6310780821549913E-4</v>
          </cell>
          <cell r="AZ16">
            <v>1.2345679012345678E-2</v>
          </cell>
          <cell r="BB16">
            <v>3.4402835404265291E-4</v>
          </cell>
        </row>
        <row r="17">
          <cell r="A17">
            <v>148</v>
          </cell>
          <cell r="C17" t="str">
            <v>developing</v>
          </cell>
          <cell r="D17">
            <v>1.282051282051282E-2</v>
          </cell>
          <cell r="E17">
            <v>0.109</v>
          </cell>
          <cell r="F17">
            <v>1.09E-3</v>
          </cell>
          <cell r="G17">
            <v>1.282051282051282E-2</v>
          </cell>
          <cell r="H17">
            <v>0.10299999999999999</v>
          </cell>
          <cell r="I17">
            <v>1.0299999999999999E-3</v>
          </cell>
          <cell r="J17">
            <v>1.282051282051282E-2</v>
          </cell>
          <cell r="K17">
            <v>0.1</v>
          </cell>
          <cell r="L17">
            <v>1E-3</v>
          </cell>
          <cell r="P17">
            <v>1.2500000000000001E-2</v>
          </cell>
          <cell r="R17">
            <v>7.9493561376341615E-4</v>
          </cell>
          <cell r="S17">
            <v>1.2500000000000001E-2</v>
          </cell>
          <cell r="U17">
            <v>7.5328901377982697E-4</v>
          </cell>
          <cell r="V17">
            <v>1.2500000000000001E-2</v>
          </cell>
          <cell r="X17">
            <v>7.5370891424707471E-4</v>
          </cell>
          <cell r="Y17">
            <v>1.2500000000000001E-2</v>
          </cell>
          <cell r="Z17">
            <v>4686</v>
          </cell>
          <cell r="AA17">
            <v>7.1904603490457531E-4</v>
          </cell>
          <cell r="AB17">
            <v>1.2500000000000001E-2</v>
          </cell>
          <cell r="AC17">
            <v>4686</v>
          </cell>
          <cell r="AD17">
            <v>7.1799861334027935E-4</v>
          </cell>
          <cell r="AE17">
            <v>-1.0474215642959552E-6</v>
          </cell>
          <cell r="AF17">
            <v>1.2345679012345678E-2</v>
          </cell>
          <cell r="AG17">
            <v>4453</v>
          </cell>
          <cell r="AH17">
            <v>4.5171654315216789E-4</v>
          </cell>
          <cell r="AI17">
            <v>-0.37086710926823618</v>
          </cell>
          <cell r="AJ17">
            <v>1.2345679012345678E-2</v>
          </cell>
          <cell r="AK17">
            <v>9326</v>
          </cell>
          <cell r="AL17">
            <v>6.4457402890561333E-4</v>
          </cell>
          <cell r="AM17">
            <v>0.42694359699037698</v>
          </cell>
          <cell r="AN17">
            <v>1.2345679012345678E-2</v>
          </cell>
          <cell r="AO17">
            <v>8935</v>
          </cell>
          <cell r="AP17">
            <v>6.1782982899009681E-4</v>
          </cell>
          <cell r="AQ17">
            <v>-4.1491277520014358E-2</v>
          </cell>
          <cell r="AR17">
            <v>1.2345679012345678E-2</v>
          </cell>
          <cell r="AS17">
            <v>8962</v>
          </cell>
          <cell r="AT17">
            <v>6.1816927946997191E-4</v>
          </cell>
          <cell r="AU17">
            <v>3.3945047987510735E-7</v>
          </cell>
          <cell r="AV17">
            <v>1.2345679012345678E-2</v>
          </cell>
          <cell r="AW17">
            <v>9409</v>
          </cell>
          <cell r="AX17">
            <v>6.4461912594332665E-4</v>
          </cell>
          <cell r="AZ17">
            <v>1.2345679012345678E-2</v>
          </cell>
          <cell r="BB17">
            <v>6.4927357962636992E-4</v>
          </cell>
        </row>
        <row r="18">
          <cell r="A18">
            <v>156</v>
          </cell>
          <cell r="C18" t="str">
            <v>developing</v>
          </cell>
          <cell r="D18">
            <v>1.282051282051282E-2</v>
          </cell>
          <cell r="E18">
            <v>1.1739999999999999</v>
          </cell>
          <cell r="F18">
            <v>1.1739999999999999E-2</v>
          </cell>
          <cell r="G18">
            <v>1.282051282051282E-2</v>
          </cell>
          <cell r="H18">
            <v>1.1240000000000001</v>
          </cell>
          <cell r="I18">
            <v>1.1240000000000002E-2</v>
          </cell>
          <cell r="J18">
            <v>1.282051282051282E-2</v>
          </cell>
          <cell r="K18">
            <v>1.105</v>
          </cell>
          <cell r="L18">
            <v>1.1049999999999999E-2</v>
          </cell>
          <cell r="P18">
            <v>1.2500000000000001E-2</v>
          </cell>
          <cell r="R18">
            <v>1.147187890197995E-2</v>
          </cell>
          <cell r="S18">
            <v>1.2500000000000001E-2</v>
          </cell>
          <cell r="U18">
            <v>1.1796969943722259E-2</v>
          </cell>
          <cell r="V18">
            <v>1.2500000000000001E-2</v>
          </cell>
          <cell r="X18">
            <v>1.183614061818531E-2</v>
          </cell>
          <cell r="Y18">
            <v>1.2500000000000001E-2</v>
          </cell>
          <cell r="Z18">
            <v>77649</v>
          </cell>
          <cell r="AA18">
            <v>1.1914896620637081E-2</v>
          </cell>
          <cell r="AB18">
            <v>1.2500000000000001E-2</v>
          </cell>
          <cell r="AC18">
            <v>79784</v>
          </cell>
          <cell r="AD18">
            <v>1.2224669519150843E-2</v>
          </cell>
          <cell r="AE18">
            <v>3.0977289851376148E-4</v>
          </cell>
          <cell r="AF18">
            <v>1.2345679012345678E-2</v>
          </cell>
          <cell r="AG18">
            <v>171936</v>
          </cell>
          <cell r="AH18">
            <v>1.7441350901282539E-2</v>
          </cell>
          <cell r="AI18">
            <v>0.42673393942955951</v>
          </cell>
          <cell r="AJ18">
            <v>1.2345679012345678E-2</v>
          </cell>
          <cell r="AK18">
            <v>172681</v>
          </cell>
          <cell r="AL18">
            <v>1.1934986906010104E-2</v>
          </cell>
          <cell r="AM18">
            <v>-0.3157074257858965</v>
          </cell>
          <cell r="AN18">
            <v>1.2345679012345678E-2</v>
          </cell>
          <cell r="AO18">
            <v>184459</v>
          </cell>
          <cell r="AP18">
            <v>1.275481504484435E-2</v>
          </cell>
          <cell r="AQ18">
            <v>6.8691163659459598E-2</v>
          </cell>
          <cell r="AR18">
            <v>1.2345679012345678E-2</v>
          </cell>
          <cell r="AS18">
            <v>185547</v>
          </cell>
          <cell r="AT18">
            <v>1.2798421702501103E-2</v>
          </cell>
          <cell r="AU18">
            <v>4.3606657656753561E-5</v>
          </cell>
          <cell r="AV18">
            <v>1.2345679012345678E-2</v>
          </cell>
          <cell r="AW18">
            <v>186276</v>
          </cell>
          <cell r="AX18">
            <v>1.2761937751537797E-2</v>
          </cell>
          <cell r="AZ18">
            <v>1.2345679012345678E-2</v>
          </cell>
          <cell r="BB18">
            <v>1.2859288896211536E-2</v>
          </cell>
        </row>
        <row r="19">
          <cell r="A19">
            <v>174</v>
          </cell>
          <cell r="C19" t="str">
            <v>developing</v>
          </cell>
          <cell r="D19">
            <v>1.282051282051282E-2</v>
          </cell>
          <cell r="E19">
            <v>4.9000000000000002E-2</v>
          </cell>
          <cell r="F19">
            <v>4.8999999999999998E-4</v>
          </cell>
          <cell r="G19">
            <v>1.282051282051282E-2</v>
          </cell>
          <cell r="H19">
            <v>4.9000000000000002E-2</v>
          </cell>
          <cell r="I19">
            <v>4.8999999999999998E-4</v>
          </cell>
          <cell r="J19">
            <v>1.282051282051282E-2</v>
          </cell>
          <cell r="K19">
            <v>4.8000000000000001E-2</v>
          </cell>
          <cell r="L19">
            <v>4.8000000000000001E-4</v>
          </cell>
          <cell r="P19">
            <v>1.2500000000000001E-2</v>
          </cell>
          <cell r="R19">
            <v>1.8002908233299178E-4</v>
          </cell>
          <cell r="S19">
            <v>1.2500000000000001E-2</v>
          </cell>
          <cell r="U19">
            <v>1.7929599818092149E-4</v>
          </cell>
          <cell r="V19">
            <v>1.2500000000000001E-2</v>
          </cell>
          <cell r="X19">
            <v>1.7647818479931505E-4</v>
          </cell>
          <cell r="Y19">
            <v>1.2500000000000001E-2</v>
          </cell>
          <cell r="Z19">
            <v>1152</v>
          </cell>
          <cell r="AA19">
            <v>1.7676931972045897E-4</v>
          </cell>
          <cell r="AB19">
            <v>1.2500000000000001E-2</v>
          </cell>
          <cell r="AC19">
            <v>1137</v>
          </cell>
          <cell r="AD19">
            <v>1.7421349196924832E-4</v>
          </cell>
          <cell r="AE19">
            <v>-2.5558277512106517E-6</v>
          </cell>
          <cell r="AF19">
            <v>1.2345679012345678E-2</v>
          </cell>
          <cell r="AG19">
            <v>1137</v>
          </cell>
          <cell r="AH19">
            <v>1.1533835831215246E-4</v>
          </cell>
          <cell r="AI19">
            <v>-0.33794818639814839</v>
          </cell>
          <cell r="AJ19">
            <v>1.2345679012345678E-2</v>
          </cell>
          <cell r="AK19">
            <v>1749</v>
          </cell>
          <cell r="AL19">
            <v>1.2088354884794314E-4</v>
          </cell>
          <cell r="AM19">
            <v>4.8077592025223215E-2</v>
          </cell>
          <cell r="AN19">
            <v>1.2345679012345678E-2</v>
          </cell>
          <cell r="AO19">
            <v>1719</v>
          </cell>
          <cell r="AP19">
            <v>1.1886395926513447E-4</v>
          </cell>
          <cell r="AQ19">
            <v>-1.6706901824573905E-2</v>
          </cell>
          <cell r="AR19">
            <v>1.2345679012345678E-2</v>
          </cell>
          <cell r="AS19">
            <v>1740</v>
          </cell>
          <cell r="AT19">
            <v>1.200194762639758E-4</v>
          </cell>
          <cell r="AU19">
            <v>1.1555169988413327E-6</v>
          </cell>
          <cell r="AV19">
            <v>1.2345679012345678E-2</v>
          </cell>
          <cell r="AW19">
            <v>1678</v>
          </cell>
          <cell r="AX19">
            <v>1.1496130229917124E-4</v>
          </cell>
          <cell r="AZ19">
            <v>1.2345679012345678E-2</v>
          </cell>
          <cell r="BB19">
            <v>1.121547562349724E-4</v>
          </cell>
        </row>
        <row r="20">
          <cell r="A20">
            <v>178</v>
          </cell>
          <cell r="C20" t="str">
            <v>developing</v>
          </cell>
          <cell r="D20">
            <v>1.282051282051282E-2</v>
          </cell>
          <cell r="E20">
            <v>0.53300000000000003</v>
          </cell>
          <cell r="F20">
            <v>5.3300000000000005E-3</v>
          </cell>
          <cell r="G20">
            <v>1.282051282051282E-2</v>
          </cell>
          <cell r="H20">
            <v>0.47499999999999998</v>
          </cell>
          <cell r="I20">
            <v>4.7499999999999999E-3</v>
          </cell>
          <cell r="J20">
            <v>1.282051282051282E-2</v>
          </cell>
          <cell r="K20">
            <v>0.46600000000000003</v>
          </cell>
          <cell r="L20">
            <v>4.6600000000000001E-3</v>
          </cell>
          <cell r="P20">
            <v>1.2500000000000001E-2</v>
          </cell>
          <cell r="R20">
            <v>4.6010003261195203E-3</v>
          </cell>
          <cell r="S20">
            <v>1.2500000000000001E-2</v>
          </cell>
          <cell r="U20">
            <v>4.5990114906149992E-3</v>
          </cell>
          <cell r="V20">
            <v>1.2500000000000001E-2</v>
          </cell>
          <cell r="X20">
            <v>4.6008414271508933E-3</v>
          </cell>
          <cell r="Y20">
            <v>1.2500000000000001E-2</v>
          </cell>
          <cell r="Z20">
            <v>28498</v>
          </cell>
          <cell r="AA20">
            <v>4.3728924248208675E-3</v>
          </cell>
          <cell r="AB20">
            <v>1.2500000000000001E-2</v>
          </cell>
          <cell r="AC20">
            <v>26947</v>
          </cell>
          <cell r="AD20">
            <v>4.1288750818780431E-3</v>
          </cell>
          <cell r="AE20">
            <v>-2.4401734294282433E-4</v>
          </cell>
          <cell r="AF20">
            <v>1.2345679012345678E-2</v>
          </cell>
          <cell r="AG20">
            <v>27046</v>
          </cell>
          <cell r="AH20">
            <v>2.7435718899828281E-3</v>
          </cell>
          <cell r="AI20">
            <v>-0.33551588857105885</v>
          </cell>
          <cell r="AJ20">
            <v>1.2345679012345678E-2</v>
          </cell>
          <cell r="AK20">
            <v>59190</v>
          </cell>
          <cell r="AL20">
            <v>4.0909646977185564E-3</v>
          </cell>
          <cell r="AM20">
            <v>0.49110898557287719</v>
          </cell>
          <cell r="AN20">
            <v>1.2345679012345678E-2</v>
          </cell>
          <cell r="AO20">
            <v>55122</v>
          </cell>
          <cell r="AP20">
            <v>3.8115294721423744E-3</v>
          </cell>
          <cell r="AQ20">
            <v>-6.8305460013384445E-2</v>
          </cell>
          <cell r="AR20">
            <v>1.2345679012345678E-2</v>
          </cell>
          <cell r="AS20">
            <v>52672</v>
          </cell>
          <cell r="AT20">
            <v>3.6331412952736401E-3</v>
          </cell>
          <cell r="AU20">
            <v>-1.7838817686873431E-4</v>
          </cell>
          <cell r="AV20">
            <v>1.2345679012345678E-2</v>
          </cell>
          <cell r="AW20">
            <v>51255</v>
          </cell>
          <cell r="AX20">
            <v>3.5115265490727188E-3</v>
          </cell>
          <cell r="AZ20">
            <v>1.2345679012345678E-2</v>
          </cell>
          <cell r="BB20">
            <v>3.2347467124766013E-3</v>
          </cell>
        </row>
        <row r="21">
          <cell r="A21">
            <v>180</v>
          </cell>
          <cell r="C21" t="str">
            <v>developing</v>
          </cell>
          <cell r="D21">
            <v>1.282051282051282E-2</v>
          </cell>
          <cell r="E21">
            <v>1.1220000000000001</v>
          </cell>
          <cell r="F21">
            <v>1.1220000000000001E-2</v>
          </cell>
          <cell r="G21">
            <v>1.282051282051282E-2</v>
          </cell>
          <cell r="H21">
            <v>1.06</v>
          </cell>
          <cell r="I21">
            <v>1.06E-2</v>
          </cell>
          <cell r="J21">
            <v>1.282051282051282E-2</v>
          </cell>
          <cell r="K21">
            <v>1.036</v>
          </cell>
          <cell r="L21">
            <v>1.0360000000000001E-2</v>
          </cell>
          <cell r="P21">
            <v>1.2500000000000001E-2</v>
          </cell>
          <cell r="R21">
            <v>1.2867991322814205E-2</v>
          </cell>
          <cell r="S21">
            <v>1.2500000000000001E-2</v>
          </cell>
          <cell r="U21">
            <v>1.2932818542309708E-2</v>
          </cell>
          <cell r="V21">
            <v>1.2500000000000001E-2</v>
          </cell>
          <cell r="X21">
            <v>1.2930090893924814E-2</v>
          </cell>
          <cell r="Y21">
            <v>1.2500000000000001E-2</v>
          </cell>
          <cell r="Z21">
            <v>84632</v>
          </cell>
          <cell r="AA21">
            <v>1.2986407175852329E-2</v>
          </cell>
          <cell r="AB21">
            <v>1.2500000000000001E-2</v>
          </cell>
          <cell r="AC21">
            <v>84860</v>
          </cell>
          <cell r="AD21">
            <v>1.3002424739235192E-2</v>
          </cell>
          <cell r="AE21">
            <v>1.6017563382863045E-5</v>
          </cell>
          <cell r="AF21">
            <v>1.2345679012345678E-2</v>
          </cell>
          <cell r="AG21">
            <v>81304</v>
          </cell>
          <cell r="AH21">
            <v>8.2475548673801614E-3</v>
          </cell>
          <cell r="AI21">
            <v>-0.36569101280833205</v>
          </cell>
          <cell r="AJ21">
            <v>1.2345679012345678E-2</v>
          </cell>
          <cell r="AK21">
            <v>268948</v>
          </cell>
          <cell r="AL21">
            <v>1.8588558430849979E-2</v>
          </cell>
          <cell r="AM21">
            <v>1.25382658615215</v>
          </cell>
          <cell r="AN21">
            <v>1.2345679012345678E-2</v>
          </cell>
          <cell r="AO21">
            <v>253094</v>
          </cell>
          <cell r="AP21">
            <v>1.7500730021087808E-2</v>
          </cell>
          <cell r="AQ21">
            <v>-5.8521397116883866E-2</v>
          </cell>
          <cell r="AR21">
            <v>1.2345679012345678E-2</v>
          </cell>
          <cell r="AS21">
            <v>236519</v>
          </cell>
          <cell r="AT21">
            <v>1.6314302589930628E-2</v>
          </cell>
          <cell r="AU21">
            <v>-1.1864274311571797E-3</v>
          </cell>
          <cell r="AV21">
            <v>1.2345679012345678E-2</v>
          </cell>
          <cell r="AW21">
            <v>219850</v>
          </cell>
          <cell r="AX21">
            <v>1.5062122950222167E-2</v>
          </cell>
          <cell r="AZ21">
            <v>1.2345679012345678E-2</v>
          </cell>
          <cell r="BB21">
            <v>1.3978085882074808E-2</v>
          </cell>
        </row>
        <row r="22">
          <cell r="A22">
            <v>204</v>
          </cell>
          <cell r="C22" t="str">
            <v>developing</v>
          </cell>
          <cell r="D22">
            <v>1.282051282051282E-2</v>
          </cell>
          <cell r="E22">
            <v>0.23400000000000001</v>
          </cell>
          <cell r="F22">
            <v>2.3400000000000001E-3</v>
          </cell>
          <cell r="G22">
            <v>1.282051282051282E-2</v>
          </cell>
          <cell r="H22">
            <v>0.221</v>
          </cell>
          <cell r="I22">
            <v>2.2100000000000002E-3</v>
          </cell>
          <cell r="J22">
            <v>1.282051282051282E-2</v>
          </cell>
          <cell r="K22">
            <v>0.216</v>
          </cell>
          <cell r="L22">
            <v>2.16E-3</v>
          </cell>
          <cell r="P22">
            <v>1.2500000000000001E-2</v>
          </cell>
          <cell r="R22">
            <v>2.0100933528696512E-3</v>
          </cell>
          <cell r="S22">
            <v>1.2500000000000001E-2</v>
          </cell>
          <cell r="U22">
            <v>2.0083610010462774E-3</v>
          </cell>
          <cell r="V22">
            <v>1.2500000000000001E-2</v>
          </cell>
          <cell r="X22">
            <v>2.0091244736484522E-3</v>
          </cell>
          <cell r="Y22">
            <v>1.2500000000000001E-2</v>
          </cell>
          <cell r="Z22">
            <v>13157</v>
          </cell>
          <cell r="AA22">
            <v>2.0188836280920822E-3</v>
          </cell>
          <cell r="AB22">
            <v>1.2500000000000001E-2</v>
          </cell>
          <cell r="AC22">
            <v>13199</v>
          </cell>
          <cell r="AD22">
            <v>2.0223780831153111E-3</v>
          </cell>
          <cell r="AE22">
            <v>3.4944550232288846E-6</v>
          </cell>
          <cell r="AF22">
            <v>1.2345679012345678E-2</v>
          </cell>
          <cell r="AG22">
            <v>29062</v>
          </cell>
          <cell r="AH22">
            <v>2.9480768419241645E-3</v>
          </cell>
          <cell r="AI22">
            <v>0.45772784354095086</v>
          </cell>
          <cell r="AJ22">
            <v>1.2345679012345678E-2</v>
          </cell>
          <cell r="AK22">
            <v>29618</v>
          </cell>
          <cell r="AL22">
            <v>2.0470720124519041E-3</v>
          </cell>
          <cell r="AM22">
            <v>-0.30562460810356229</v>
          </cell>
          <cell r="AN22">
            <v>1.2345679012345678E-2</v>
          </cell>
          <cell r="AO22">
            <v>30299</v>
          </cell>
          <cell r="AP22">
            <v>2.0950896461746998E-3</v>
          </cell>
          <cell r="AQ22">
            <v>2.3456738908409047E-2</v>
          </cell>
          <cell r="AR22">
            <v>1.2345679012345678E-2</v>
          </cell>
          <cell r="AS22">
            <v>30405</v>
          </cell>
          <cell r="AT22">
            <v>2.0972368826472324E-3</v>
          </cell>
          <cell r="AU22">
            <v>2.147236472532614E-6</v>
          </cell>
          <cell r="AV22">
            <v>1.2345679012345678E-2</v>
          </cell>
          <cell r="AW22">
            <v>31227</v>
          </cell>
          <cell r="AX22">
            <v>2.1393900994613945E-3</v>
          </cell>
          <cell r="AZ22">
            <v>1.2345679012345678E-2</v>
          </cell>
          <cell r="BB22">
            <v>2.1545265618357788E-3</v>
          </cell>
        </row>
        <row r="23">
          <cell r="A23">
            <v>208</v>
          </cell>
          <cell r="C23" t="str">
            <v>developed</v>
          </cell>
          <cell r="D23">
            <v>1.282051282051282E-2</v>
          </cell>
          <cell r="E23">
            <v>1.218</v>
          </cell>
          <cell r="F23">
            <v>1.218E-2</v>
          </cell>
          <cell r="G23">
            <v>1.282051282051282E-2</v>
          </cell>
          <cell r="H23">
            <v>1.167</v>
          </cell>
          <cell r="I23">
            <v>1.167E-2</v>
          </cell>
          <cell r="J23">
            <v>1.282051282051282E-2</v>
          </cell>
          <cell r="K23">
            <v>1.1439999999999999</v>
          </cell>
          <cell r="L23">
            <v>1.1439999999999999E-2</v>
          </cell>
          <cell r="P23">
            <v>1.2500000000000001E-2</v>
          </cell>
          <cell r="R23">
            <v>1.1795375890542317E-2</v>
          </cell>
          <cell r="S23">
            <v>1.2500000000000001E-2</v>
          </cell>
          <cell r="U23">
            <v>1.1846902419650964E-2</v>
          </cell>
          <cell r="V23">
            <v>1.2500000000000001E-2</v>
          </cell>
          <cell r="X23">
            <v>1.1830932060647831E-2</v>
          </cell>
          <cell r="Y23">
            <v>1.2500000000000001E-2</v>
          </cell>
          <cell r="Z23">
            <v>77247</v>
          </cell>
          <cell r="AA23">
            <v>1.1853211493442962E-2</v>
          </cell>
          <cell r="AB23">
            <v>1.2500000000000001E-2</v>
          </cell>
          <cell r="AC23">
            <v>77252</v>
          </cell>
          <cell r="AD23">
            <v>1.1836711241520116E-2</v>
          </cell>
          <cell r="AE23">
            <v>-1.6500251922846321E-5</v>
          </cell>
          <cell r="AF23">
            <v>1.2345679012345678E-2</v>
          </cell>
          <cell r="AG23">
            <v>166444</v>
          </cell>
          <cell r="AH23">
            <v>1.688423721275981E-2</v>
          </cell>
          <cell r="AI23">
            <v>0.42642976315366043</v>
          </cell>
          <cell r="AJ23">
            <v>1.2345679012345678E-2</v>
          </cell>
          <cell r="AK23">
            <v>167209</v>
          </cell>
          <cell r="AL23">
            <v>1.155678520258189E-2</v>
          </cell>
          <cell r="AM23">
            <v>-0.31552814279059282</v>
          </cell>
          <cell r="AN23">
            <v>1.2345679012345678E-2</v>
          </cell>
          <cell r="AO23">
            <v>156436</v>
          </cell>
          <cell r="AP23">
            <v>1.0817104323211504E-2</v>
          </cell>
          <cell r="AQ23">
            <v>-6.4004034548045041E-2</v>
          </cell>
          <cell r="AR23">
            <v>1.2345679012345678E-2</v>
          </cell>
          <cell r="AS23">
            <v>168596</v>
          </cell>
          <cell r="AT23">
            <v>1.162919748287429E-2</v>
          </cell>
          <cell r="AU23">
            <v>8.1209315966278631E-4</v>
          </cell>
          <cell r="AV23">
            <v>1.2345679012345678E-2</v>
          </cell>
          <cell r="AW23">
            <v>169285</v>
          </cell>
          <cell r="AX23">
            <v>1.1597868927124675E-2</v>
          </cell>
          <cell r="AZ23">
            <v>1.2345679012345678E-2</v>
          </cell>
          <cell r="BB23">
            <v>1.16880934282814E-2</v>
          </cell>
        </row>
        <row r="24">
          <cell r="A24">
            <v>226</v>
          </cell>
          <cell r="C24" t="str">
            <v>developing</v>
          </cell>
          <cell r="D24">
            <v>1.282051282051282E-2</v>
          </cell>
          <cell r="E24">
            <v>5.3999999999999999E-2</v>
          </cell>
          <cell r="F24">
            <v>5.4000000000000001E-4</v>
          </cell>
          <cell r="G24">
            <v>1.282051282051282E-2</v>
          </cell>
          <cell r="H24">
            <v>0.185</v>
          </cell>
          <cell r="I24">
            <v>1.8500000000000001E-3</v>
          </cell>
          <cell r="J24">
            <v>1.282051282051282E-2</v>
          </cell>
          <cell r="K24">
            <v>0.182</v>
          </cell>
          <cell r="L24">
            <v>1.82E-3</v>
          </cell>
          <cell r="P24">
            <v>1.2500000000000001E-2</v>
          </cell>
          <cell r="R24">
            <v>1.6768775706594865E-3</v>
          </cell>
          <cell r="S24">
            <v>1.2500000000000001E-2</v>
          </cell>
          <cell r="U24">
            <v>1.544987624427889E-3</v>
          </cell>
          <cell r="V24">
            <v>1.2500000000000001E-2</v>
          </cell>
          <cell r="X24">
            <v>1.54847351731899E-3</v>
          </cell>
          <cell r="Y24">
            <v>1.2500000000000001E-2</v>
          </cell>
          <cell r="Z24">
            <v>10161</v>
          </cell>
          <cell r="AA24">
            <v>1.5591606403468608E-3</v>
          </cell>
          <cell r="AB24">
            <v>1.2500000000000001E-2</v>
          </cell>
          <cell r="AC24">
            <v>10213</v>
          </cell>
          <cell r="AD24">
            <v>1.5648569863517443E-3</v>
          </cell>
          <cell r="AE24">
            <v>5.6963460048835117E-6</v>
          </cell>
          <cell r="AF24">
            <v>1.2345679012345678E-2</v>
          </cell>
          <cell r="AG24">
            <v>10213</v>
          </cell>
          <cell r="AH24">
            <v>1.0360164058417002E-3</v>
          </cell>
          <cell r="AI24">
            <v>-0.3379481863981485</v>
          </cell>
          <cell r="AJ24">
            <v>1.2345679012345678E-2</v>
          </cell>
          <cell r="AK24">
            <v>10213</v>
          </cell>
          <cell r="AL24">
            <v>7.0587975093427296E-4</v>
          </cell>
          <cell r="AM24">
            <v>-0.31865967859766786</v>
          </cell>
          <cell r="AN24">
            <v>1.2345679012345678E-2</v>
          </cell>
          <cell r="AO24">
            <v>10213</v>
          </cell>
          <cell r="AP24">
            <v>7.0619989294637474E-4</v>
          </cell>
          <cell r="AQ24">
            <v>4.5353618895860315E-4</v>
          </cell>
          <cell r="AR24">
            <v>1.2345679012345678E-2</v>
          </cell>
          <cell r="AS24">
            <v>10213</v>
          </cell>
          <cell r="AT24">
            <v>7.0445914430114075E-4</v>
          </cell>
          <cell r="AU24">
            <v>-1.7407486452339881E-6</v>
          </cell>
          <cell r="AV24">
            <v>1.2345679012345678E-2</v>
          </cell>
          <cell r="AW24">
            <v>10213</v>
          </cell>
          <cell r="AX24">
            <v>6.9970189534054579E-4</v>
          </cell>
          <cell r="AZ24">
            <v>1.2345679012345678E-2</v>
          </cell>
          <cell r="BB24">
            <v>7.0229094140268123E-4</v>
          </cell>
        </row>
        <row r="25">
          <cell r="A25">
            <v>231</v>
          </cell>
          <cell r="C25" t="str">
            <v>developing</v>
          </cell>
          <cell r="D25">
            <v>1.282051282051282E-2</v>
          </cell>
          <cell r="E25">
            <v>1.6850000000000001</v>
          </cell>
          <cell r="F25">
            <v>1.685E-2</v>
          </cell>
          <cell r="G25">
            <v>1.282051282051282E-2</v>
          </cell>
          <cell r="H25">
            <v>1.6020000000000001</v>
          </cell>
          <cell r="I25">
            <v>1.602E-2</v>
          </cell>
          <cell r="J25">
            <v>1.282051282051282E-2</v>
          </cell>
          <cell r="K25">
            <v>1.57</v>
          </cell>
          <cell r="L25">
            <v>1.5700000000000002E-2</v>
          </cell>
          <cell r="P25">
            <v>1.2500000000000001E-2</v>
          </cell>
          <cell r="R25">
            <v>1.5774990489466217E-2</v>
          </cell>
          <cell r="S25">
            <v>1.2500000000000001E-2</v>
          </cell>
          <cell r="U25">
            <v>1.5764220385048527E-2</v>
          </cell>
          <cell r="V25">
            <v>1.2500000000000001E-2</v>
          </cell>
          <cell r="X25">
            <v>1.5771971802095035E-2</v>
          </cell>
          <cell r="Y25">
            <v>1.2500000000000001E-2</v>
          </cell>
          <cell r="Z25">
            <v>103303</v>
          </cell>
          <cell r="AA25">
            <v>1.5851389787398067E-2</v>
          </cell>
          <cell r="AB25">
            <v>1.2500000000000001E-2</v>
          </cell>
          <cell r="AC25">
            <v>103651</v>
          </cell>
          <cell r="AD25">
            <v>1.5881620629819314E-2</v>
          </cell>
          <cell r="AE25">
            <v>3.023084242124649E-5</v>
          </cell>
          <cell r="AF25">
            <v>1.2345679012345678E-2</v>
          </cell>
          <cell r="AG25">
            <v>103999</v>
          </cell>
          <cell r="AH25">
            <v>1.0549757190945948E-2</v>
          </cell>
          <cell r="AI25">
            <v>-0.33572540001756901</v>
          </cell>
          <cell r="AJ25">
            <v>1.2345679012345678E-2</v>
          </cell>
          <cell r="AK25">
            <v>231093</v>
          </cell>
          <cell r="AL25">
            <v>1.5972179504812879E-2</v>
          </cell>
          <cell r="AM25">
            <v>0.51398550845516922</v>
          </cell>
          <cell r="AN25">
            <v>1.2345679012345678E-2</v>
          </cell>
          <cell r="AO25">
            <v>231765</v>
          </cell>
          <cell r="AP25">
            <v>1.6025890354324543E-2</v>
          </cell>
          <cell r="AQ25">
            <v>3.3627752239748787E-3</v>
          </cell>
          <cell r="AR25">
            <v>1.2345679012345678E-2</v>
          </cell>
          <cell r="AS25">
            <v>221237</v>
          </cell>
          <cell r="AT25">
            <v>1.5260200500122537E-2</v>
          </cell>
          <cell r="AU25">
            <v>-7.6568985420200596E-4</v>
          </cell>
          <cell r="AV25">
            <v>1.2345679012345678E-2</v>
          </cell>
          <cell r="AW25">
            <v>222026</v>
          </cell>
          <cell r="AX25">
            <v>1.5211202684312154E-2</v>
          </cell>
          <cell r="AZ25">
            <v>1.2345679012345678E-2</v>
          </cell>
          <cell r="BB25">
            <v>1.5321673731293157E-2</v>
          </cell>
        </row>
        <row r="26">
          <cell r="A26">
            <v>232</v>
          </cell>
          <cell r="C26" t="str">
            <v>developing</v>
          </cell>
          <cell r="D26">
            <v>1.282051282051282E-2</v>
          </cell>
          <cell r="E26">
            <v>0.14000000000000001</v>
          </cell>
          <cell r="F26">
            <v>1.4000000000000002E-3</v>
          </cell>
          <cell r="G26">
            <v>1.282051282051282E-2</v>
          </cell>
          <cell r="H26">
            <v>0.11899999999999999</v>
          </cell>
          <cell r="I26">
            <v>1.1899999999999999E-3</v>
          </cell>
          <cell r="J26">
            <v>1.282051282051282E-2</v>
          </cell>
          <cell r="K26">
            <v>0.11700000000000001</v>
          </cell>
          <cell r="L26">
            <v>1.17E-3</v>
          </cell>
          <cell r="P26">
            <v>1.2500000000000001E-2</v>
          </cell>
          <cell r="R26">
            <v>4.0541253502236714E-4</v>
          </cell>
          <cell r="S26">
            <v>1.2500000000000001E-2</v>
          </cell>
          <cell r="U26">
            <v>4.0376168227888745E-4</v>
          </cell>
          <cell r="V26">
            <v>1.2500000000000001E-2</v>
          </cell>
          <cell r="X26">
            <v>4.0259085907343742E-4</v>
          </cell>
          <cell r="Y26">
            <v>1.2500000000000001E-2</v>
          </cell>
          <cell r="Z26">
            <v>2628</v>
          </cell>
          <cell r="AA26">
            <v>4.03255010612297E-4</v>
          </cell>
          <cell r="AB26">
            <v>1.2500000000000001E-2</v>
          </cell>
          <cell r="AC26">
            <v>2628</v>
          </cell>
          <cell r="AD26">
            <v>4.0266759621388268E-4</v>
          </cell>
          <cell r="AE26">
            <v>-5.8741439841431898E-7</v>
          </cell>
          <cell r="AF26">
            <v>1.2345679012345678E-2</v>
          </cell>
          <cell r="AG26">
            <v>5109</v>
          </cell>
          <cell r="AH26">
            <v>5.1826180529180904E-4</v>
          </cell>
          <cell r="AI26">
            <v>0.28707104858898758</v>
          </cell>
          <cell r="AJ26">
            <v>1.2345679012345678E-2</v>
          </cell>
          <cell r="AK26">
            <v>4921</v>
          </cell>
          <cell r="AL26">
            <v>3.4011889301356672E-4</v>
          </cell>
          <cell r="AM26">
            <v>-0.34373150878432635</v>
          </cell>
          <cell r="AN26">
            <v>1.2345679012345678E-2</v>
          </cell>
          <cell r="AO26">
            <v>5135</v>
          </cell>
          <cell r="AP26">
            <v>3.5507064038770535E-4</v>
          </cell>
          <cell r="AQ26">
            <v>4.3960355279476504E-2</v>
          </cell>
          <cell r="AR26">
            <v>1.2345679012345678E-2</v>
          </cell>
          <cell r="AS26">
            <v>4947</v>
          </cell>
          <cell r="AT26">
            <v>3.412277868263726E-4</v>
          </cell>
          <cell r="AU26">
            <v>-1.3842853561332746E-5</v>
          </cell>
          <cell r="AV26">
            <v>1.2345679012345678E-2</v>
          </cell>
          <cell r="AW26">
            <v>5161</v>
          </cell>
          <cell r="AX26">
            <v>3.5358479211324359E-4</v>
          </cell>
          <cell r="AZ26">
            <v>1.2345679012345678E-2</v>
          </cell>
          <cell r="BB26">
            <v>3.5571830411006269E-4</v>
          </cell>
        </row>
        <row r="27">
          <cell r="A27">
            <v>246</v>
          </cell>
          <cell r="C27" t="str">
            <v>developed</v>
          </cell>
          <cell r="D27">
            <v>1.282051282051282E-2</v>
          </cell>
          <cell r="E27">
            <v>0.53200000000000003</v>
          </cell>
          <cell r="F27">
            <v>5.3200000000000001E-3</v>
          </cell>
          <cell r="G27">
            <v>1.282051282051282E-2</v>
          </cell>
          <cell r="H27">
            <v>0.50900000000000001</v>
          </cell>
          <cell r="I27">
            <v>5.0899999999999999E-3</v>
          </cell>
          <cell r="J27">
            <v>1.282051282051282E-2</v>
          </cell>
          <cell r="K27">
            <v>0.499</v>
          </cell>
          <cell r="L27">
            <v>4.9899999999999996E-3</v>
          </cell>
          <cell r="P27">
            <v>1.2500000000000001E-2</v>
          </cell>
          <cell r="R27">
            <v>4.9550420947178202E-3</v>
          </cell>
          <cell r="S27">
            <v>1.2500000000000001E-2</v>
          </cell>
          <cell r="U27">
            <v>4.9594471476265174E-3</v>
          </cell>
          <cell r="V27">
            <v>1.2500000000000001E-2</v>
          </cell>
          <cell r="X27">
            <v>4.969576662230712E-3</v>
          </cell>
          <cell r="Y27">
            <v>1.2500000000000001E-2</v>
          </cell>
          <cell r="Z27">
            <v>32601</v>
          </cell>
          <cell r="AA27">
            <v>5.0024796807349673E-3</v>
          </cell>
          <cell r="AB27">
            <v>1.2500000000000001E-2</v>
          </cell>
          <cell r="AC27">
            <v>32601</v>
          </cell>
          <cell r="AD27">
            <v>4.9951926575984738E-3</v>
          </cell>
          <cell r="AE27">
            <v>-7.2870231364935076E-6</v>
          </cell>
          <cell r="AF27">
            <v>1.2345679012345678E-2</v>
          </cell>
          <cell r="AG27">
            <v>32601</v>
          </cell>
          <cell r="AH27">
            <v>3.3070763582537226E-3</v>
          </cell>
          <cell r="AI27">
            <v>-0.33794818639814839</v>
          </cell>
          <cell r="AJ27">
            <v>1.2345679012345678E-2</v>
          </cell>
          <cell r="AK27">
            <v>69788</v>
          </cell>
          <cell r="AL27">
            <v>4.8234540348772196E-3</v>
          </cell>
          <cell r="AM27">
            <v>0.45852514800239108</v>
          </cell>
          <cell r="AN27">
            <v>1.2345679012345678E-2</v>
          </cell>
          <cell r="AO27">
            <v>70082</v>
          </cell>
          <cell r="AP27">
            <v>4.8459709093770526E-3</v>
          </cell>
          <cell r="AQ27">
            <v>4.6682054679114682E-3</v>
          </cell>
          <cell r="AR27">
            <v>1.2345679012345678E-2</v>
          </cell>
          <cell r="AS27">
            <v>70377</v>
          </cell>
          <cell r="AT27">
            <v>4.8543739546148424E-3</v>
          </cell>
          <cell r="AU27">
            <v>8.4030452377897857E-6</v>
          </cell>
          <cell r="AV27">
            <v>1.2345679012345678E-2</v>
          </cell>
          <cell r="AW27">
            <v>70671</v>
          </cell>
          <cell r="AX27">
            <v>4.8417343234712336E-3</v>
          </cell>
          <cell r="AZ27">
            <v>1.2345679012345678E-2</v>
          </cell>
          <cell r="BB27">
            <v>4.8798665090219601E-3</v>
          </cell>
        </row>
        <row r="28">
          <cell r="A28">
            <v>250</v>
          </cell>
          <cell r="C28" t="str">
            <v>developed</v>
          </cell>
          <cell r="D28">
            <v>1.282051282051282E-2</v>
          </cell>
          <cell r="E28">
            <v>3.8839999999999999</v>
          </cell>
          <cell r="F28">
            <v>3.884E-2</v>
          </cell>
          <cell r="G28">
            <v>1.282051282051282E-2</v>
          </cell>
          <cell r="H28">
            <v>3.7210000000000001</v>
          </cell>
          <cell r="I28">
            <v>3.721E-2</v>
          </cell>
          <cell r="J28">
            <v>1.282051282051282E-2</v>
          </cell>
          <cell r="K28">
            <v>3.6480000000000001</v>
          </cell>
          <cell r="L28">
            <v>3.6479999999999999E-2</v>
          </cell>
          <cell r="P28">
            <v>1.2500000000000001E-2</v>
          </cell>
          <cell r="R28">
            <v>3.7425994471703347E-2</v>
          </cell>
          <cell r="S28">
            <v>1.2500000000000001E-2</v>
          </cell>
          <cell r="U28">
            <v>3.7462569847851908E-2</v>
          </cell>
          <cell r="V28">
            <v>1.2500000000000001E-2</v>
          </cell>
          <cell r="X28">
            <v>3.7542363572941786E-2</v>
          </cell>
          <cell r="Y28">
            <v>1.2500000000000001E-2</v>
          </cell>
          <cell r="Z28">
            <v>246297</v>
          </cell>
          <cell r="AA28">
            <v>3.7793188488880108E-2</v>
          </cell>
          <cell r="AB28">
            <v>1.2500000000000001E-2</v>
          </cell>
          <cell r="AC28">
            <v>246297</v>
          </cell>
          <cell r="AD28">
            <v>3.7738135823702688E-2</v>
          </cell>
          <cell r="AE28">
            <v>-5.5052665177419968E-5</v>
          </cell>
          <cell r="AF28">
            <v>1.2345679012345678E-2</v>
          </cell>
          <cell r="AG28">
            <v>246297</v>
          </cell>
          <cell r="AH28">
            <v>2.4984601264035369E-2</v>
          </cell>
          <cell r="AI28">
            <v>-0.3379481863981485</v>
          </cell>
          <cell r="AJ28">
            <v>1.2345679012345678E-2</v>
          </cell>
          <cell r="AK28">
            <v>532011</v>
          </cell>
          <cell r="AL28">
            <v>3.6770370329412855E-2</v>
          </cell>
          <cell r="AM28">
            <v>0.47172131909676573</v>
          </cell>
          <cell r="AN28">
            <v>1.2345679012345678E-2</v>
          </cell>
          <cell r="AO28">
            <v>534273</v>
          </cell>
          <cell r="AP28">
            <v>3.6943457887411976E-2</v>
          </cell>
          <cell r="AQ28">
            <v>4.7072563166616899E-3</v>
          </cell>
          <cell r="AR28">
            <v>1.2345679012345678E-2</v>
          </cell>
          <cell r="AS28">
            <v>536534</v>
          </cell>
          <cell r="AT28">
            <v>3.7008350389549423E-2</v>
          </cell>
          <cell r="AU28">
            <v>6.4892502137446628E-5</v>
          </cell>
          <cell r="AV28">
            <v>1.2345679012345678E-2</v>
          </cell>
          <cell r="AW28">
            <v>538796</v>
          </cell>
          <cell r="AX28">
            <v>3.6913402761373219E-2</v>
          </cell>
          <cell r="AZ28">
            <v>1.2345679012345678E-2</v>
          </cell>
          <cell r="BB28">
            <v>3.7205535315132862E-2</v>
          </cell>
        </row>
        <row r="29">
          <cell r="A29">
            <v>262</v>
          </cell>
          <cell r="C29" t="str">
            <v>developing</v>
          </cell>
          <cell r="D29">
            <v>1.282051282051282E-2</v>
          </cell>
          <cell r="E29">
            <v>8.7999999999999995E-2</v>
          </cell>
          <cell r="F29">
            <v>8.7999999999999992E-4</v>
          </cell>
          <cell r="G29">
            <v>1.282051282051282E-2</v>
          </cell>
          <cell r="H29">
            <v>8.3000000000000004E-2</v>
          </cell>
          <cell r="I29">
            <v>8.3000000000000001E-4</v>
          </cell>
          <cell r="J29">
            <v>1.282051282051282E-2</v>
          </cell>
          <cell r="K29">
            <v>8.2000000000000003E-2</v>
          </cell>
          <cell r="L29">
            <v>8.1999999999999998E-4</v>
          </cell>
          <cell r="P29">
            <v>1.2500000000000001E-2</v>
          </cell>
          <cell r="R29">
            <v>2.8354194801031614E-4</v>
          </cell>
          <cell r="S29">
            <v>1.2500000000000001E-2</v>
          </cell>
          <cell r="U29">
            <v>2.8238735617526451E-4</v>
          </cell>
          <cell r="V29">
            <v>1.2500000000000001E-2</v>
          </cell>
          <cell r="X29">
            <v>2.8156849276140714E-4</v>
          </cell>
          <cell r="Y29">
            <v>1.2500000000000001E-2</v>
          </cell>
          <cell r="Z29">
            <v>1838</v>
          </cell>
          <cell r="AA29">
            <v>2.8203299448455171E-4</v>
          </cell>
          <cell r="AB29">
            <v>1.2500000000000001E-2</v>
          </cell>
          <cell r="AC29">
            <v>1838</v>
          </cell>
          <cell r="AD29">
            <v>2.8162216203999864E-4</v>
          </cell>
          <cell r="AE29">
            <v>-4.108324445530726E-7</v>
          </cell>
          <cell r="AF29">
            <v>1.2345679012345678E-2</v>
          </cell>
          <cell r="AG29">
            <v>1838</v>
          </cell>
          <cell r="AH29">
            <v>1.8644846312905561E-4</v>
          </cell>
          <cell r="AI29">
            <v>-0.3379481863981485</v>
          </cell>
          <cell r="AJ29">
            <v>1.2345679012345678E-2</v>
          </cell>
          <cell r="AK29">
            <v>1838</v>
          </cell>
          <cell r="AL29">
            <v>1.2703485579332161E-4</v>
          </cell>
          <cell r="AM29">
            <v>-0.31865967859766797</v>
          </cell>
          <cell r="AN29">
            <v>1.2345679012345678E-2</v>
          </cell>
          <cell r="AO29">
            <v>1838</v>
          </cell>
          <cell r="AP29">
            <v>1.2709247069768304E-4</v>
          </cell>
          <cell r="AQ29">
            <v>4.5353618895882519E-4</v>
          </cell>
          <cell r="AR29">
            <v>1.2345679012345678E-2</v>
          </cell>
          <cell r="AS29">
            <v>1838</v>
          </cell>
          <cell r="AT29">
            <v>1.267791938926365E-4</v>
          </cell>
          <cell r="AU29">
            <v>-3.132768050465441E-7</v>
          </cell>
          <cell r="AV29">
            <v>1.2345679012345678E-2</v>
          </cell>
          <cell r="AW29">
            <v>1838</v>
          </cell>
          <cell r="AX29">
            <v>1.2592304745284667E-4</v>
          </cell>
          <cell r="AZ29">
            <v>1.2345679012345678E-2</v>
          </cell>
          <cell r="BB29">
            <v>1.2638898955234782E-4</v>
          </cell>
        </row>
        <row r="30">
          <cell r="A30">
            <v>266</v>
          </cell>
          <cell r="C30" t="str">
            <v>developing</v>
          </cell>
          <cell r="D30">
            <v>1.282051282051282E-2</v>
          </cell>
          <cell r="E30">
            <v>1.0940000000000001</v>
          </cell>
          <cell r="F30">
            <v>1.094E-2</v>
          </cell>
          <cell r="G30">
            <v>1.282051282051282E-2</v>
          </cell>
          <cell r="H30">
            <v>1.2629999999999999</v>
          </cell>
          <cell r="I30">
            <v>1.2629999999999999E-2</v>
          </cell>
          <cell r="J30">
            <v>1.282051282051282E-2</v>
          </cell>
          <cell r="K30">
            <v>1.1870000000000001</v>
          </cell>
          <cell r="L30">
            <v>1.187E-2</v>
          </cell>
          <cell r="P30">
            <v>1.2500000000000001E-2</v>
          </cell>
          <cell r="R30">
            <v>1.1961520981949886E-2</v>
          </cell>
          <cell r="S30">
            <v>1.2500000000000001E-2</v>
          </cell>
          <cell r="U30">
            <v>1.0969319950405529E-2</v>
          </cell>
          <cell r="V30">
            <v>1.2500000000000001E-2</v>
          </cell>
          <cell r="X30">
            <v>9.9943027572112104E-3</v>
          </cell>
          <cell r="Y30">
            <v>1.2500000000000001E-2</v>
          </cell>
          <cell r="Z30">
            <v>65634</v>
          </cell>
          <cell r="AA30">
            <v>1.0071247856365107E-2</v>
          </cell>
          <cell r="AB30">
            <v>1.2500000000000001E-2</v>
          </cell>
          <cell r="AC30">
            <v>66010</v>
          </cell>
          <cell r="AD30">
            <v>1.0114188746605173E-2</v>
          </cell>
          <cell r="AE30">
            <v>4.2940890240065685E-5</v>
          </cell>
          <cell r="AF30">
            <v>1.2345679012345678E-2</v>
          </cell>
          <cell r="AG30">
            <v>66010</v>
          </cell>
          <cell r="AH30">
            <v>6.6961170028013934E-3</v>
          </cell>
          <cell r="AI30">
            <v>-0.33794818639814839</v>
          </cell>
          <cell r="AJ30">
            <v>1.2345679012345678E-2</v>
          </cell>
          <cell r="AK30">
            <v>66010</v>
          </cell>
          <cell r="AL30">
            <v>4.5623345108363224E-3</v>
          </cell>
          <cell r="AM30">
            <v>-0.31865967859766786</v>
          </cell>
          <cell r="AN30">
            <v>1.2345679012345678E-2</v>
          </cell>
          <cell r="AO30">
            <v>66010</v>
          </cell>
          <cell r="AP30">
            <v>4.5644036946431215E-3</v>
          </cell>
          <cell r="AQ30">
            <v>4.5353618895860315E-4</v>
          </cell>
          <cell r="AR30">
            <v>1.2345679012345678E-2</v>
          </cell>
          <cell r="AS30">
            <v>66010</v>
          </cell>
          <cell r="AT30">
            <v>4.5531526598764612E-3</v>
          </cell>
          <cell r="AU30">
            <v>-1.1251034766660353E-5</v>
          </cell>
          <cell r="AV30">
            <v>1.2345679012345678E-2</v>
          </cell>
          <cell r="AW30">
            <v>66876</v>
          </cell>
          <cell r="AX30">
            <v>4.5817354306074941E-3</v>
          </cell>
          <cell r="AZ30">
            <v>1.2345679012345678E-2</v>
          </cell>
          <cell r="BB30">
            <v>4.5964883665055153E-3</v>
          </cell>
        </row>
        <row r="31">
          <cell r="A31">
            <v>270</v>
          </cell>
          <cell r="C31" t="str">
            <v>developing</v>
          </cell>
          <cell r="D31">
            <v>1.282051282051282E-2</v>
          </cell>
          <cell r="E31">
            <v>0.16900000000000001</v>
          </cell>
          <cell r="F31">
            <v>1.6900000000000001E-3</v>
          </cell>
          <cell r="G31">
            <v>1.282051282051282E-2</v>
          </cell>
          <cell r="H31">
            <v>0.18099999999999999</v>
          </cell>
          <cell r="I31">
            <v>1.81E-3</v>
          </cell>
          <cell r="J31">
            <v>1.282051282051282E-2</v>
          </cell>
          <cell r="K31">
            <v>0.17199999999999999</v>
          </cell>
          <cell r="L31">
            <v>1.72E-3</v>
          </cell>
          <cell r="P31">
            <v>1.2500000000000001E-2</v>
          </cell>
          <cell r="R31">
            <v>1.6025210859255516E-3</v>
          </cell>
          <cell r="S31">
            <v>1.2500000000000001E-2</v>
          </cell>
          <cell r="U31">
            <v>1.6010656358555124E-3</v>
          </cell>
          <cell r="V31">
            <v>1.2500000000000001E-2</v>
          </cell>
          <cell r="X31">
            <v>1.6014782499062842E-3</v>
          </cell>
          <cell r="Y31">
            <v>1.2500000000000001E-2</v>
          </cell>
          <cell r="Z31">
            <v>9971</v>
          </cell>
          <cell r="AA31">
            <v>1.5300059782401877E-3</v>
          </cell>
          <cell r="AB31">
            <v>1.2500000000000001E-2</v>
          </cell>
          <cell r="AC31">
            <v>9971</v>
          </cell>
          <cell r="AD31">
            <v>1.5277772457567063E-3</v>
          </cell>
          <cell r="AE31">
            <v>-2.2287324834813736E-6</v>
          </cell>
          <cell r="AF31">
            <v>1.2345679012345678E-2</v>
          </cell>
          <cell r="AG31">
            <v>9454</v>
          </cell>
          <cell r="AH31">
            <v>9.5902272601854825E-4</v>
          </cell>
          <cell r="AI31">
            <v>-0.37227581528513642</v>
          </cell>
          <cell r="AJ31">
            <v>1.2345679012345678E-2</v>
          </cell>
          <cell r="AK31">
            <v>20436</v>
          </cell>
          <cell r="AL31">
            <v>1.4124506599522964E-3</v>
          </cell>
          <cell r="AM31">
            <v>0.47280207406156771</v>
          </cell>
          <cell r="AN31">
            <v>1.2345679012345678E-2</v>
          </cell>
          <cell r="AO31">
            <v>19496</v>
          </cell>
          <cell r="AP31">
            <v>1.3480929318400591E-3</v>
          </cell>
          <cell r="AQ31">
            <v>-4.5564584970643085E-2</v>
          </cell>
          <cell r="AR31">
            <v>1.2345679012345678E-2</v>
          </cell>
          <cell r="AS31">
            <v>19057</v>
          </cell>
          <cell r="AT31">
            <v>1.3144891719325212E-3</v>
          </cell>
          <cell r="AU31">
            <v>-3.3603759907537825E-5</v>
          </cell>
          <cell r="AV31">
            <v>1.2345679012345678E-2</v>
          </cell>
          <cell r="AW31">
            <v>17929</v>
          </cell>
          <cell r="AX31">
            <v>1.2283320553765442E-3</v>
          </cell>
          <cell r="AZ31">
            <v>1.2345679012345678E-2</v>
          </cell>
          <cell r="BB31">
            <v>1.1553108887208897E-3</v>
          </cell>
        </row>
        <row r="32">
          <cell r="A32">
            <v>276</v>
          </cell>
          <cell r="C32" t="str">
            <v>developed</v>
          </cell>
          <cell r="D32">
            <v>1.282051282051282E-2</v>
          </cell>
          <cell r="E32">
            <v>4.2610000000000001</v>
          </cell>
          <cell r="F32">
            <v>4.2610000000000002E-2</v>
          </cell>
          <cell r="G32">
            <v>1.282051282051282E-2</v>
          </cell>
          <cell r="H32">
            <v>4.0819999999999999</v>
          </cell>
          <cell r="I32">
            <v>4.0819999999999995E-2</v>
          </cell>
          <cell r="J32">
            <v>1.282051282051282E-2</v>
          </cell>
          <cell r="K32">
            <v>4.0019999999999998</v>
          </cell>
          <cell r="L32">
            <v>4.002E-2</v>
          </cell>
          <cell r="P32">
            <v>1.2500000000000001E-2</v>
          </cell>
          <cell r="R32">
            <v>4.1075787152865514E-2</v>
          </cell>
          <cell r="S32">
            <v>1.2500000000000001E-2</v>
          </cell>
          <cell r="U32">
            <v>4.126189353167025E-2</v>
          </cell>
          <cell r="V32">
            <v>1.2500000000000001E-2</v>
          </cell>
          <cell r="X32">
            <v>4.1349206361364514E-2</v>
          </cell>
          <cell r="Y32">
            <v>1.2500000000000001E-2</v>
          </cell>
          <cell r="Z32">
            <v>271266</v>
          </cell>
          <cell r="AA32">
            <v>4.1624571426467034E-2</v>
          </cell>
          <cell r="AB32">
            <v>1.2500000000000001E-2</v>
          </cell>
          <cell r="AC32">
            <v>272617</v>
          </cell>
          <cell r="AD32">
            <v>4.1770940668584493E-2</v>
          </cell>
          <cell r="AE32">
            <v>1.4636924211745839E-4</v>
          </cell>
          <cell r="AF32">
            <v>1.2345679012345678E-2</v>
          </cell>
          <cell r="AG32">
            <v>588941</v>
          </cell>
          <cell r="AH32">
            <v>5.9742733581985383E-2</v>
          </cell>
          <cell r="AI32">
            <v>0.43024630582277723</v>
          </cell>
          <cell r="AJ32">
            <v>1.2345679012345678E-2</v>
          </cell>
          <cell r="AK32">
            <v>591445</v>
          </cell>
          <cell r="AL32">
            <v>4.0878199284374923E-2</v>
          </cell>
          <cell r="AM32">
            <v>-0.31576282447341519</v>
          </cell>
          <cell r="AN32">
            <v>1.2345679012345678E-2</v>
          </cell>
          <cell r="AO32">
            <v>595582</v>
          </cell>
          <cell r="AP32">
            <v>4.1182800806891982E-2</v>
          </cell>
          <cell r="AQ32">
            <v>7.4514417917006526E-3</v>
          </cell>
          <cell r="AR32">
            <v>1.2345679012345678E-2</v>
          </cell>
          <cell r="AS32">
            <v>598086</v>
          </cell>
          <cell r="AT32">
            <v>4.1254004874032316E-2</v>
          </cell>
          <cell r="AU32">
            <v>7.1204067140333283E-5</v>
          </cell>
          <cell r="AV32">
            <v>1.2345679012345678E-2</v>
          </cell>
          <cell r="AW32">
            <v>600590</v>
          </cell>
          <cell r="AX32">
            <v>4.1146965761537098E-2</v>
          </cell>
          <cell r="AZ32">
            <v>1.2345679012345678E-2</v>
          </cell>
          <cell r="BB32">
            <v>4.1471404387967162E-2</v>
          </cell>
        </row>
        <row r="33">
          <cell r="A33">
            <v>288</v>
          </cell>
          <cell r="C33" t="str">
            <v>developing</v>
          </cell>
          <cell r="D33">
            <v>1.282051282051282E-2</v>
          </cell>
          <cell r="E33">
            <v>2.149</v>
          </cell>
          <cell r="F33">
            <v>2.1489999999999999E-2</v>
          </cell>
          <cell r="G33">
            <v>1.282051282051282E-2</v>
          </cell>
          <cell r="H33">
            <v>2.2679999999999998</v>
          </cell>
          <cell r="I33">
            <v>2.2679999999999999E-2</v>
          </cell>
          <cell r="J33">
            <v>1.282051282051282E-2</v>
          </cell>
          <cell r="K33">
            <v>2.23</v>
          </cell>
          <cell r="L33">
            <v>2.23E-2</v>
          </cell>
          <cell r="P33">
            <v>1.2500000000000001E-2</v>
          </cell>
          <cell r="R33">
            <v>2.1250990777019096E-2</v>
          </cell>
          <cell r="S33">
            <v>1.2500000000000001E-2</v>
          </cell>
          <cell r="U33">
            <v>2.1252183585581959E-2</v>
          </cell>
          <cell r="V33">
            <v>1.2500000000000001E-2</v>
          </cell>
          <cell r="X33">
            <v>2.133072823753596E-2</v>
          </cell>
          <cell r="Y33">
            <v>1.2500000000000001E-2</v>
          </cell>
          <cell r="Z33">
            <v>139748</v>
          </cell>
          <cell r="AA33">
            <v>2.1443714316228036E-2</v>
          </cell>
          <cell r="AB33">
            <v>1.2500000000000001E-2</v>
          </cell>
          <cell r="AC33">
            <v>140250</v>
          </cell>
          <cell r="AD33">
            <v>2.1489395117578785E-2</v>
          </cell>
          <cell r="AE33">
            <v>4.5680801350748979E-5</v>
          </cell>
          <cell r="AF33">
            <v>1.2345679012345678E-2</v>
          </cell>
          <cell r="AG33">
            <v>140752</v>
          </cell>
          <cell r="AH33">
            <v>1.4278016366888377E-2</v>
          </cell>
          <cell r="AI33">
            <v>-0.33557848935409751</v>
          </cell>
          <cell r="AJ33">
            <v>1.2345679012345678E-2</v>
          </cell>
          <cell r="AK33">
            <v>323836</v>
          </cell>
          <cell r="AL33">
            <v>2.2382186920939118E-2</v>
          </cell>
          <cell r="AM33">
            <v>0.56759779130417765</v>
          </cell>
          <cell r="AN33">
            <v>1.2345679012345678E-2</v>
          </cell>
          <cell r="AO33">
            <v>324093</v>
          </cell>
          <cell r="AP33">
            <v>2.2410108871503912E-2</v>
          </cell>
          <cell r="AQ33">
            <v>1.2475077017015668E-3</v>
          </cell>
          <cell r="AR33">
            <v>1.2345679012345678E-2</v>
          </cell>
          <cell r="AS33">
            <v>325119</v>
          </cell>
          <cell r="AT33">
            <v>2.2425639139923879E-2</v>
          </cell>
          <cell r="AU33">
            <v>1.553026841996652E-5</v>
          </cell>
          <cell r="AV33">
            <v>1.2345679012345678E-2</v>
          </cell>
          <cell r="AW33">
            <v>308246</v>
          </cell>
          <cell r="AX33">
            <v>2.1118213103999008E-2</v>
          </cell>
          <cell r="AZ33">
            <v>1.2345679012345678E-2</v>
          </cell>
          <cell r="BB33">
            <v>2.1279766223003264E-2</v>
          </cell>
        </row>
        <row r="34">
          <cell r="A34">
            <v>324</v>
          </cell>
          <cell r="C34" t="str">
            <v>developing</v>
          </cell>
          <cell r="D34">
            <v>1.282051282051282E-2</v>
          </cell>
          <cell r="E34">
            <v>0.505</v>
          </cell>
          <cell r="F34">
            <v>5.0499999999999998E-3</v>
          </cell>
          <cell r="G34">
            <v>1.282051282051282E-2</v>
          </cell>
          <cell r="H34">
            <v>0.439</v>
          </cell>
          <cell r="I34">
            <v>4.3899999999999998E-3</v>
          </cell>
          <cell r="J34">
            <v>1.282051282051282E-2</v>
          </cell>
          <cell r="K34">
            <v>0.42099999999999999</v>
          </cell>
          <cell r="L34">
            <v>4.2100000000000002E-3</v>
          </cell>
          <cell r="P34">
            <v>1.2500000000000001E-2</v>
          </cell>
          <cell r="R34">
            <v>4.0948517236049139E-3</v>
          </cell>
          <cell r="S34">
            <v>1.2500000000000001E-2</v>
          </cell>
          <cell r="U34">
            <v>4.0913902584044041E-3</v>
          </cell>
          <cell r="V34">
            <v>1.2500000000000001E-2</v>
          </cell>
          <cell r="X34">
            <v>4.0931602601153635E-3</v>
          </cell>
          <cell r="Y34">
            <v>1.2500000000000001E-2</v>
          </cell>
          <cell r="Z34">
            <v>26808</v>
          </cell>
          <cell r="AA34">
            <v>4.1135693776615141E-3</v>
          </cell>
          <cell r="AB34">
            <v>1.2500000000000001E-2</v>
          </cell>
          <cell r="AC34">
            <v>26897</v>
          </cell>
          <cell r="AD34">
            <v>4.1212139784493158E-3</v>
          </cell>
          <cell r="AE34">
            <v>7.6446007878016795E-6</v>
          </cell>
          <cell r="AF34">
            <v>1.2345679012345678E-2</v>
          </cell>
          <cell r="AG34">
            <v>26985</v>
          </cell>
          <cell r="AH34">
            <v>2.7373839921314286E-3</v>
          </cell>
          <cell r="AI34">
            <v>-0.33578212477057046</v>
          </cell>
          <cell r="AJ34">
            <v>1.2345679012345678E-2</v>
          </cell>
          <cell r="AK34">
            <v>59542</v>
          </cell>
          <cell r="AL34">
            <v>4.1152934622665704E-3</v>
          </cell>
          <cell r="AM34">
            <v>0.50336725651056735</v>
          </cell>
          <cell r="AN34">
            <v>1.2345679012345678E-2</v>
          </cell>
          <cell r="AO34">
            <v>58331</v>
          </cell>
          <cell r="AP34">
            <v>4.0334226922016042E-3</v>
          </cell>
          <cell r="AQ34">
            <v>-1.9894272623725451E-2</v>
          </cell>
          <cell r="AR34">
            <v>1.2345679012345678E-2</v>
          </cell>
          <cell r="AS34">
            <v>57419</v>
          </cell>
          <cell r="AT34">
            <v>3.960573740000705E-3</v>
          </cell>
          <cell r="AU34">
            <v>-7.2848952200899215E-5</v>
          </cell>
          <cell r="AV34">
            <v>1.2345679012345678E-2</v>
          </cell>
          <cell r="AW34">
            <v>54255</v>
          </cell>
          <cell r="AX34">
            <v>3.7170592707041331E-3</v>
          </cell>
          <cell r="AZ34">
            <v>1.2345679012345678E-2</v>
          </cell>
          <cell r="BB34">
            <v>3.5132425817295983E-3</v>
          </cell>
        </row>
        <row r="35">
          <cell r="A35">
            <v>356</v>
          </cell>
          <cell r="C35" t="str">
            <v>developing</v>
          </cell>
          <cell r="D35">
            <v>1.282051282051282E-2</v>
          </cell>
          <cell r="E35">
            <v>0.25900000000000001</v>
          </cell>
          <cell r="F35">
            <v>2.5900000000000003E-3</v>
          </cell>
          <cell r="G35">
            <v>1.282051282051282E-2</v>
          </cell>
          <cell r="H35">
            <v>0.248</v>
          </cell>
          <cell r="I35">
            <v>2.48E-3</v>
          </cell>
          <cell r="J35">
            <v>1.282051282051282E-2</v>
          </cell>
          <cell r="K35">
            <v>0.24299999999999999</v>
          </cell>
          <cell r="L35">
            <v>2.4299999999999999E-3</v>
          </cell>
          <cell r="P35">
            <v>1.2500000000000001E-2</v>
          </cell>
          <cell r="R35">
            <v>2.579182714246178E-3</v>
          </cell>
          <cell r="S35">
            <v>1.2500000000000001E-2</v>
          </cell>
          <cell r="U35">
            <v>2.6504158222956957E-3</v>
          </cell>
          <cell r="V35">
            <v>1.2500000000000001E-2</v>
          </cell>
          <cell r="X35">
            <v>2.6543728368209475E-3</v>
          </cell>
          <cell r="Y35">
            <v>1.2500000000000001E-2</v>
          </cell>
          <cell r="Z35">
            <v>17404</v>
          </cell>
          <cell r="AA35">
            <v>2.6705670489712394E-3</v>
          </cell>
          <cell r="AB35">
            <v>1.2500000000000001E-2</v>
          </cell>
          <cell r="AC35">
            <v>19421</v>
          </cell>
          <cell r="AD35">
            <v>2.9757257937860792E-3</v>
          </cell>
          <cell r="AE35">
            <v>3.0515874481483983E-4</v>
          </cell>
          <cell r="AF35">
            <v>1.2345679012345678E-2</v>
          </cell>
          <cell r="AG35">
            <v>41299</v>
          </cell>
          <cell r="AH35">
            <v>4.1894097272942698E-3</v>
          </cell>
          <cell r="AI35">
            <v>0.4078614824129998</v>
          </cell>
          <cell r="AJ35">
            <v>1.2345679012345678E-2</v>
          </cell>
          <cell r="AK35">
            <v>41475</v>
          </cell>
          <cell r="AL35">
            <v>2.8665781523547411E-3</v>
          </cell>
          <cell r="AM35">
            <v>-0.31575607568798947</v>
          </cell>
          <cell r="AN35">
            <v>1.2345679012345678E-2</v>
          </cell>
          <cell r="AO35">
            <v>41651</v>
          </cell>
          <cell r="AP35">
            <v>2.8800481485468966E-3</v>
          </cell>
          <cell r="AQ35">
            <v>4.6989809718220865E-3</v>
          </cell>
          <cell r="AR35">
            <v>1.2345679012345678E-2</v>
          </cell>
          <cell r="AS35">
            <v>41828</v>
          </cell>
          <cell r="AT35">
            <v>2.8851578466491837E-3</v>
          </cell>
          <cell r="AU35">
            <v>5.1096981022870185E-6</v>
          </cell>
          <cell r="AV35">
            <v>1.2345679012345678E-2</v>
          </cell>
          <cell r="AW35">
            <v>42001</v>
          </cell>
          <cell r="AX35">
            <v>2.8775266137470151E-3</v>
          </cell>
          <cell r="AZ35">
            <v>1.2345679012345678E-2</v>
          </cell>
          <cell r="BB35">
            <v>2.9000703184878761E-3</v>
          </cell>
        </row>
        <row r="36">
          <cell r="A36">
            <v>372</v>
          </cell>
          <cell r="C36" t="str">
            <v>developed</v>
          </cell>
          <cell r="AF36">
            <v>1.2345679012345678E-2</v>
          </cell>
          <cell r="AG36">
            <v>51430</v>
          </cell>
          <cell r="AH36">
            <v>5.2171079753685146E-3</v>
          </cell>
          <cell r="AJ36">
            <v>1.2345679012345678E-2</v>
          </cell>
          <cell r="AK36">
            <v>114191</v>
          </cell>
          <cell r="AL36">
            <v>7.8924032741540737E-3</v>
          </cell>
          <cell r="AM36">
            <v>0.51279277933606271</v>
          </cell>
          <cell r="AN36">
            <v>1.2345679012345678E-2</v>
          </cell>
          <cell r="AO36">
            <v>115394</v>
          </cell>
          <cell r="AP36">
            <v>7.9791667919958849E-3</v>
          </cell>
          <cell r="AQ36">
            <v>1.0993295049423368E-2</v>
          </cell>
          <cell r="AR36">
            <v>1.2345679012345678E-2</v>
          </cell>
          <cell r="AS36">
            <v>116299</v>
          </cell>
          <cell r="AT36">
            <v>8.0219224540368523E-3</v>
          </cell>
          <cell r="AU36">
            <v>4.275566204096741E-5</v>
          </cell>
          <cell r="AV36">
            <v>1.2345679012345678E-2</v>
          </cell>
          <cell r="AW36">
            <v>117195</v>
          </cell>
          <cell r="AX36">
            <v>8.0291357705312115E-3</v>
          </cell>
          <cell r="AZ36">
            <v>1.2345679012345678E-2</v>
          </cell>
          <cell r="BB36">
            <v>8.120458196532265E-3</v>
          </cell>
        </row>
        <row r="37">
          <cell r="A37">
            <v>380</v>
          </cell>
          <cell r="C37" t="str">
            <v>developed</v>
          </cell>
          <cell r="D37">
            <v>1.282051282051282E-2</v>
          </cell>
          <cell r="E37">
            <v>2.508</v>
          </cell>
          <cell r="F37">
            <v>2.5080000000000002E-2</v>
          </cell>
          <cell r="G37">
            <v>1.282051282051282E-2</v>
          </cell>
          <cell r="H37">
            <v>2.4020000000000001</v>
          </cell>
          <cell r="I37">
            <v>2.402E-2</v>
          </cell>
          <cell r="J37">
            <v>1.282051282051282E-2</v>
          </cell>
          <cell r="K37">
            <v>2.3620000000000001</v>
          </cell>
          <cell r="L37">
            <v>2.3620000000000002E-2</v>
          </cell>
          <cell r="P37">
            <v>1.2500000000000001E-2</v>
          </cell>
          <cell r="R37">
            <v>2.4217999637782102E-2</v>
          </cell>
          <cell r="S37">
            <v>1.2500000000000001E-2</v>
          </cell>
          <cell r="U37">
            <v>2.4242908436130219E-2</v>
          </cell>
          <cell r="V37">
            <v>1.2500000000000001E-2</v>
          </cell>
          <cell r="X37">
            <v>2.429409109062446E-2</v>
          </cell>
          <cell r="Y37">
            <v>1.2500000000000001E-2</v>
          </cell>
          <cell r="Z37">
            <v>159379</v>
          </cell>
          <cell r="AA37">
            <v>2.445600469420749E-2</v>
          </cell>
          <cell r="AB37">
            <v>1.2500000000000001E-2</v>
          </cell>
          <cell r="AC37">
            <v>159379</v>
          </cell>
          <cell r="AD37">
            <v>2.44203800673411E-2</v>
          </cell>
          <cell r="AE37">
            <v>-3.5624626866390119E-5</v>
          </cell>
          <cell r="AF37">
            <v>1.2345679012345678E-2</v>
          </cell>
          <cell r="AG37">
            <v>344008</v>
          </cell>
          <cell r="AH37">
            <v>3.4896497771545243E-2</v>
          </cell>
          <cell r="AI37">
            <v>0.42899077226953186</v>
          </cell>
          <cell r="AJ37">
            <v>1.2345679012345678E-2</v>
          </cell>
          <cell r="AK37">
            <v>345470</v>
          </cell>
          <cell r="AL37">
            <v>2.387743831932471E-2</v>
          </cell>
          <cell r="AM37">
            <v>-0.31576404957191784</v>
          </cell>
          <cell r="AN37">
            <v>1.2345679012345678E-2</v>
          </cell>
          <cell r="AO37">
            <v>346931</v>
          </cell>
          <cell r="AP37">
            <v>2.3989291595004285E-2</v>
          </cell>
          <cell r="AQ37">
            <v>4.6844755364334745E-3</v>
          </cell>
          <cell r="AR37">
            <v>1.2345679012345678E-2</v>
          </cell>
          <cell r="AS37">
            <v>348393</v>
          </cell>
          <cell r="AT37">
            <v>2.40310031000203E-2</v>
          </cell>
          <cell r="AU37">
            <v>4.1711505016014949E-5</v>
          </cell>
          <cell r="AV37">
            <v>1.2345679012345678E-2</v>
          </cell>
          <cell r="AW37">
            <v>349854</v>
          </cell>
          <cell r="AX37">
            <v>2.396881493121231E-2</v>
          </cell>
          <cell r="AZ37">
            <v>1.2345679012345678E-2</v>
          </cell>
          <cell r="BB37">
            <v>2.4158038222836027E-2</v>
          </cell>
        </row>
        <row r="38">
          <cell r="A38">
            <v>384</v>
          </cell>
          <cell r="C38" t="str">
            <v>developing</v>
          </cell>
          <cell r="D38">
            <v>1.282051282051282E-2</v>
          </cell>
          <cell r="E38">
            <v>3.8330000000000002</v>
          </cell>
          <cell r="F38">
            <v>3.8330000000000003E-2</v>
          </cell>
          <cell r="G38">
            <v>1.282051282051282E-2</v>
          </cell>
          <cell r="H38">
            <v>3.5590000000000002</v>
          </cell>
          <cell r="I38">
            <v>3.5590000000000004E-2</v>
          </cell>
          <cell r="J38">
            <v>1.282051282051282E-2</v>
          </cell>
          <cell r="K38">
            <v>3.62</v>
          </cell>
          <cell r="L38">
            <v>3.6200000000000003E-2</v>
          </cell>
          <cell r="P38">
            <v>1.2500000000000001E-2</v>
          </cell>
          <cell r="R38">
            <v>3.705297791550697E-2</v>
          </cell>
          <cell r="S38">
            <v>1.2500000000000001E-2</v>
          </cell>
          <cell r="U38">
            <v>3.7175266063277507E-2</v>
          </cell>
          <cell r="V38">
            <v>1.2500000000000001E-2</v>
          </cell>
          <cell r="X38">
            <v>3.7192317867849399E-2</v>
          </cell>
          <cell r="Y38">
            <v>1.2500000000000001E-2</v>
          </cell>
          <cell r="Z38">
            <v>243611</v>
          </cell>
          <cell r="AA38">
            <v>3.7381033634045768E-2</v>
          </cell>
          <cell r="AB38">
            <v>1.2500000000000001E-2</v>
          </cell>
          <cell r="AC38">
            <v>244422</v>
          </cell>
          <cell r="AD38">
            <v>3.7450844445125434E-2</v>
          </cell>
          <cell r="AE38">
            <v>6.9810811079665247E-5</v>
          </cell>
          <cell r="AF38">
            <v>1.2345679012345678E-2</v>
          </cell>
          <cell r="AG38">
            <v>245633</v>
          </cell>
          <cell r="AH38">
            <v>2.491724447430866E-2</v>
          </cell>
          <cell r="AI38">
            <v>-0.33466802034815357</v>
          </cell>
          <cell r="AJ38">
            <v>1.2345679012345678E-2</v>
          </cell>
          <cell r="AK38">
            <v>552105</v>
          </cell>
          <cell r="AL38">
            <v>3.8159183382900884E-2</v>
          </cell>
          <cell r="AM38">
            <v>0.53143672938015052</v>
          </cell>
          <cell r="AN38">
            <v>1.2345679012345678E-2</v>
          </cell>
          <cell r="AO38">
            <v>540203</v>
          </cell>
          <cell r="AP38">
            <v>3.7353500515941496E-2</v>
          </cell>
          <cell r="AQ38">
            <v>-2.1113734507233084E-2</v>
          </cell>
          <cell r="AR38">
            <v>1.2345679012345678E-2</v>
          </cell>
          <cell r="AS38">
            <v>541835</v>
          </cell>
          <cell r="AT38">
            <v>3.7373995931891571E-2</v>
          </cell>
          <cell r="AU38">
            <v>2.0495415950075313E-5</v>
          </cell>
          <cell r="AV38">
            <v>1.2345679012345678E-2</v>
          </cell>
          <cell r="AW38">
            <v>557261</v>
          </cell>
          <cell r="AX38">
            <v>3.817845666301458E-2</v>
          </cell>
          <cell r="AZ38">
            <v>1.2345679012345678E-2</v>
          </cell>
          <cell r="BB38">
            <v>3.8421358886555637E-2</v>
          </cell>
        </row>
        <row r="39">
          <cell r="A39">
            <v>392</v>
          </cell>
          <cell r="C39" t="str">
            <v>developed</v>
          </cell>
          <cell r="D39">
            <v>1.282051282051282E-2</v>
          </cell>
          <cell r="E39">
            <v>5.65</v>
          </cell>
          <cell r="F39">
            <v>5.6500000000000002E-2</v>
          </cell>
          <cell r="G39">
            <v>1.282051282051282E-2</v>
          </cell>
          <cell r="H39">
            <v>5.4130000000000003</v>
          </cell>
          <cell r="I39">
            <v>5.4130000000000005E-2</v>
          </cell>
          <cell r="J39">
            <v>1.282051282051282E-2</v>
          </cell>
          <cell r="K39">
            <v>5.3220000000000001</v>
          </cell>
          <cell r="L39">
            <v>5.3220000000000003E-2</v>
          </cell>
          <cell r="P39">
            <v>1.2500000000000001E-2</v>
          </cell>
          <cell r="R39">
            <v>5.4686417723624044E-2</v>
          </cell>
          <cell r="S39">
            <v>1.2500000000000001E-2</v>
          </cell>
          <cell r="U39">
            <v>5.4740128349508893E-2</v>
          </cell>
          <cell r="V39">
            <v>1.2500000000000001E-2</v>
          </cell>
          <cell r="X39">
            <v>5.4856987563343333E-2</v>
          </cell>
          <cell r="Y39">
            <v>1.2500000000000001E-2</v>
          </cell>
          <cell r="Z39">
            <v>359890</v>
          </cell>
          <cell r="AA39">
            <v>5.5223533397739562E-2</v>
          </cell>
          <cell r="AB39">
            <v>1.2500000000000001E-2</v>
          </cell>
          <cell r="AC39">
            <v>359890</v>
          </cell>
          <cell r="AD39">
            <v>5.5143090259290047E-2</v>
          </cell>
          <cell r="AE39">
            <v>-8.0443138449515228E-5</v>
          </cell>
          <cell r="AF39">
            <v>1.2345679012345678E-2</v>
          </cell>
          <cell r="AG39">
            <v>777713</v>
          </cell>
          <cell r="AH39">
            <v>7.8891944290254201E-2</v>
          </cell>
          <cell r="AI39">
            <v>0.43067687935685006</v>
          </cell>
          <cell r="AJ39">
            <v>1.2345679012345678E-2</v>
          </cell>
          <cell r="AK39">
            <v>781020</v>
          </cell>
          <cell r="AL39">
            <v>5.3980828657072932E-2</v>
          </cell>
          <cell r="AM39">
            <v>-0.31576247558977488</v>
          </cell>
          <cell r="AN39">
            <v>1.2345679012345678E-2</v>
          </cell>
          <cell r="AO39">
            <v>783260</v>
          </cell>
          <cell r="AP39">
            <v>5.4160200543344514E-2</v>
          </cell>
          <cell r="AQ39">
            <v>3.3228813031211946E-3</v>
          </cell>
          <cell r="AR39">
            <v>1.2345679012345678E-2</v>
          </cell>
          <cell r="AS39">
            <v>789802</v>
          </cell>
          <cell r="AT39">
            <v>5.4477943903586561E-2</v>
          </cell>
          <cell r="AU39">
            <v>3.177433602420468E-4</v>
          </cell>
          <cell r="AV39">
            <v>1.2345679012345678E-2</v>
          </cell>
          <cell r="AW39">
            <v>793109</v>
          </cell>
          <cell r="AX39">
            <v>5.4336617106789872E-2</v>
          </cell>
          <cell r="AZ39">
            <v>1.2345679012345678E-2</v>
          </cell>
          <cell r="BB39">
            <v>5.4765078075801214E-2</v>
          </cell>
        </row>
        <row r="40">
          <cell r="A40">
            <v>404</v>
          </cell>
          <cell r="C40" t="str">
            <v>developing</v>
          </cell>
          <cell r="D40">
            <v>1.282051282051282E-2</v>
          </cell>
          <cell r="E40">
            <v>1.5389999999999999</v>
          </cell>
          <cell r="F40">
            <v>1.5389999999999999E-2</v>
          </cell>
          <cell r="G40">
            <v>1.282051282051282E-2</v>
          </cell>
          <cell r="H40">
            <v>1.4630000000000001</v>
          </cell>
          <cell r="I40">
            <v>1.4630000000000001E-2</v>
          </cell>
          <cell r="J40">
            <v>1.282051282051282E-2</v>
          </cell>
          <cell r="K40">
            <v>1.4339999999999999</v>
          </cell>
          <cell r="L40">
            <v>1.4339999999999999E-2</v>
          </cell>
          <cell r="P40">
            <v>1.2500000000000001E-2</v>
          </cell>
          <cell r="R40">
            <v>1.443950482900631E-2</v>
          </cell>
          <cell r="S40">
            <v>1.2500000000000001E-2</v>
          </cell>
          <cell r="U40">
            <v>1.4380706705854698E-2</v>
          </cell>
          <cell r="V40">
            <v>1.2500000000000001E-2</v>
          </cell>
          <cell r="X40">
            <v>1.4387567847206658E-2</v>
          </cell>
          <cell r="Y40">
            <v>1.2500000000000001E-2</v>
          </cell>
          <cell r="Z40">
            <v>94235</v>
          </cell>
          <cell r="AA40">
            <v>1.4459945176959593E-2</v>
          </cell>
          <cell r="AB40">
            <v>1.2500000000000001E-2</v>
          </cell>
          <cell r="AC40">
            <v>93598</v>
          </cell>
          <cell r="AD40">
            <v>1.4341279174439494E-2</v>
          </cell>
          <cell r="AE40">
            <v>-1.1866600252009862E-4</v>
          </cell>
          <cell r="AF40">
            <v>1.2345679012345678E-2</v>
          </cell>
          <cell r="AG40">
            <v>205106</v>
          </cell>
          <cell r="AH40">
            <v>2.0806147159166528E-2</v>
          </cell>
          <cell r="AI40">
            <v>0.45078740230155945</v>
          </cell>
          <cell r="AJ40">
            <v>1.2345679012345678E-2</v>
          </cell>
          <cell r="AK40">
            <v>201163</v>
          </cell>
          <cell r="AL40">
            <v>1.3903543360147963E-2</v>
          </cell>
          <cell r="AM40">
            <v>-0.33175790530624494</v>
          </cell>
          <cell r="AN40">
            <v>1.2345679012345678E-2</v>
          </cell>
          <cell r="AO40">
            <v>196470</v>
          </cell>
          <cell r="AP40">
            <v>1.3585341522292594E-2</v>
          </cell>
          <cell r="AQ40">
            <v>-2.2886384399493309E-2</v>
          </cell>
          <cell r="AR40">
            <v>1.2345679012345678E-2</v>
          </cell>
          <cell r="AS40">
            <v>187227</v>
          </cell>
          <cell r="AT40">
            <v>1.2914302576135286E-2</v>
          </cell>
          <cell r="AU40">
            <v>-6.7103894615730755E-4</v>
          </cell>
          <cell r="AV40">
            <v>1.2345679012345678E-2</v>
          </cell>
          <cell r="AW40">
            <v>180044</v>
          </cell>
          <cell r="AX40">
            <v>1.2334977777802137E-2</v>
          </cell>
          <cell r="AZ40">
            <v>1.2345679012345678E-2</v>
          </cell>
          <cell r="BB40">
            <v>1.2424147696055246E-2</v>
          </cell>
        </row>
        <row r="41">
          <cell r="A41">
            <v>410</v>
          </cell>
          <cell r="C41" t="str">
            <v>developing</v>
          </cell>
          <cell r="D41">
            <v>1.282051282051282E-2</v>
          </cell>
          <cell r="E41">
            <v>0.48699999999999999</v>
          </cell>
          <cell r="F41">
            <v>4.8700000000000002E-3</v>
          </cell>
          <cell r="G41">
            <v>1.282051282051282E-2</v>
          </cell>
          <cell r="H41">
            <v>0.46600000000000003</v>
          </cell>
          <cell r="I41">
            <v>4.6600000000000001E-3</v>
          </cell>
          <cell r="J41">
            <v>1.282051282051282E-2</v>
          </cell>
          <cell r="K41">
            <v>0.45800000000000002</v>
          </cell>
          <cell r="L41">
            <v>4.5799999999999999E-3</v>
          </cell>
          <cell r="P41">
            <v>1.2500000000000001E-2</v>
          </cell>
          <cell r="R41">
            <v>4.749250495889876E-3</v>
          </cell>
          <cell r="S41">
            <v>1.2500000000000001E-2</v>
          </cell>
          <cell r="U41">
            <v>4.8823206771151009E-3</v>
          </cell>
          <cell r="V41">
            <v>1.2500000000000001E-2</v>
          </cell>
          <cell r="X41">
            <v>4.8905291419560184E-3</v>
          </cell>
          <cell r="Y41">
            <v>1.2500000000000001E-2</v>
          </cell>
          <cell r="Z41">
            <v>32077</v>
          </cell>
          <cell r="AA41">
            <v>4.9220741915565643E-3</v>
          </cell>
          <cell r="AB41">
            <v>1.2500000000000001E-2</v>
          </cell>
          <cell r="AC41">
            <v>32084</v>
          </cell>
          <cell r="AD41">
            <v>4.9159768481454383E-3</v>
          </cell>
          <cell r="AE41">
            <v>-6.0973434111259717E-6</v>
          </cell>
          <cell r="AF41">
            <v>1.2345679012345678E-2</v>
          </cell>
          <cell r="AG41">
            <v>32090</v>
          </cell>
          <cell r="AH41">
            <v>3.2552400336297031E-3</v>
          </cell>
          <cell r="AI41">
            <v>-0.33782437668359877</v>
          </cell>
          <cell r="AJ41">
            <v>1.2345679012345678E-2</v>
          </cell>
          <cell r="AK41">
            <v>68710</v>
          </cell>
          <cell r="AL41">
            <v>4.7489471934489269E-3</v>
          </cell>
          <cell r="AM41">
            <v>0.45886237094279325</v>
          </cell>
          <cell r="AN41">
            <v>1.2345679012345678E-2</v>
          </cell>
          <cell r="AO41">
            <v>69006</v>
          </cell>
          <cell r="AP41">
            <v>4.7715685707096387E-3</v>
          </cell>
          <cell r="AQ41">
            <v>4.7634510006591135E-3</v>
          </cell>
          <cell r="AR41">
            <v>1.2345679012345678E-2</v>
          </cell>
          <cell r="AS41">
            <v>69303</v>
          </cell>
          <cell r="AT41">
            <v>4.7802929675415601E-3</v>
          </cell>
          <cell r="AU41">
            <v>8.7243968319213744E-6</v>
          </cell>
          <cell r="AV41">
            <v>1.2345679012345678E-2</v>
          </cell>
          <cell r="AW41">
            <v>69593</v>
          </cell>
          <cell r="AX41">
            <v>4.7678795654983452E-3</v>
          </cell>
          <cell r="AZ41">
            <v>1.2345679012345678E-2</v>
          </cell>
          <cell r="BB41">
            <v>4.8054634150635047E-3</v>
          </cell>
        </row>
        <row r="42">
          <cell r="A42">
            <v>414</v>
          </cell>
          <cell r="C42" t="str">
            <v>developing</v>
          </cell>
          <cell r="D42">
            <v>1.282051282051282E-2</v>
          </cell>
          <cell r="E42">
            <v>0.48699999999999999</v>
          </cell>
          <cell r="F42">
            <v>4.8700000000000002E-3</v>
          </cell>
          <cell r="G42">
            <v>1.282051282051282E-2</v>
          </cell>
          <cell r="H42">
            <v>0.46899999999999997</v>
          </cell>
          <cell r="I42">
            <v>4.6899999999999997E-3</v>
          </cell>
          <cell r="J42">
            <v>1.282051282051282E-2</v>
          </cell>
          <cell r="K42">
            <v>0.45800000000000002</v>
          </cell>
          <cell r="L42">
            <v>4.5799999999999999E-3</v>
          </cell>
          <cell r="P42">
            <v>1.2500000000000001E-2</v>
          </cell>
          <cell r="R42">
            <v>4.6022344586462245E-3</v>
          </cell>
          <cell r="S42">
            <v>1.2500000000000001E-2</v>
          </cell>
          <cell r="U42">
            <v>4.5834940134802321E-3</v>
          </cell>
          <cell r="V42">
            <v>1.2500000000000001E-2</v>
          </cell>
          <cell r="X42">
            <v>4.570202853401012E-3</v>
          </cell>
          <cell r="Y42">
            <v>1.2500000000000001E-2</v>
          </cell>
          <cell r="Z42">
            <v>29833</v>
          </cell>
          <cell r="AA42">
            <v>4.5777422875177536E-3</v>
          </cell>
          <cell r="AB42">
            <v>1.2500000000000001E-2</v>
          </cell>
          <cell r="AC42">
            <v>29833</v>
          </cell>
          <cell r="AD42">
            <v>4.5710739717841559E-3</v>
          </cell>
          <cell r="AE42">
            <v>-6.6683157335977253E-6</v>
          </cell>
          <cell r="AF42">
            <v>1.2345679012345678E-2</v>
          </cell>
          <cell r="AG42">
            <v>29833</v>
          </cell>
          <cell r="AH42">
            <v>3.0262878131279195E-3</v>
          </cell>
          <cell r="AI42">
            <v>-0.33794818639814839</v>
          </cell>
          <cell r="AJ42">
            <v>1.2345679012345678E-2</v>
          </cell>
          <cell r="AK42">
            <v>63801</v>
          </cell>
          <cell r="AL42">
            <v>4.4096576901358608E-3</v>
          </cell>
          <cell r="AM42">
            <v>0.45711775033654645</v>
          </cell>
          <cell r="AN42">
            <v>1.2345679012345678E-2</v>
          </cell>
          <cell r="AO42">
            <v>64070</v>
          </cell>
          <cell r="AP42">
            <v>4.4302582141461109E-3</v>
          </cell>
          <cell r="AQ42">
            <v>4.6716832592996749E-3</v>
          </cell>
          <cell r="AR42">
            <v>1.2345679012345678E-2</v>
          </cell>
          <cell r="AS42">
            <v>64339</v>
          </cell>
          <cell r="AT42">
            <v>4.4378925766367467E-3</v>
          </cell>
          <cell r="AU42">
            <v>7.6343624906358848E-6</v>
          </cell>
          <cell r="AV42">
            <v>1.2345679012345678E-2</v>
          </cell>
          <cell r="AW42">
            <v>64608</v>
          </cell>
          <cell r="AX42">
            <v>4.426352693054145E-3</v>
          </cell>
          <cell r="AZ42">
            <v>1.2345679012345678E-2</v>
          </cell>
          <cell r="BB42">
            <v>4.4612287677843676E-3</v>
          </cell>
        </row>
        <row r="43">
          <cell r="A43">
            <v>426</v>
          </cell>
          <cell r="C43" t="str">
            <v>developing</v>
          </cell>
          <cell r="D43">
            <v>1.282051282051282E-2</v>
          </cell>
          <cell r="E43">
            <v>0.189</v>
          </cell>
          <cell r="F43">
            <v>1.89E-3</v>
          </cell>
          <cell r="G43">
            <v>1.282051282051282E-2</v>
          </cell>
          <cell r="H43">
            <v>0.17899999999999999</v>
          </cell>
          <cell r="I43">
            <v>1.7899999999999999E-3</v>
          </cell>
          <cell r="J43">
            <v>1.282051282051282E-2</v>
          </cell>
          <cell r="K43">
            <v>0.18099999999999999</v>
          </cell>
          <cell r="L43">
            <v>1.81E-3</v>
          </cell>
          <cell r="P43">
            <v>1.2500000000000001E-2</v>
          </cell>
          <cell r="R43">
            <v>6.7075102826379455E-4</v>
          </cell>
          <cell r="S43">
            <v>1.2500000000000001E-2</v>
          </cell>
          <cell r="U43">
            <v>6.6817334711981801E-4</v>
          </cell>
          <cell r="V43">
            <v>1.2500000000000001E-2</v>
          </cell>
          <cell r="X43">
            <v>6.6638897905991362E-4</v>
          </cell>
          <cell r="Y43">
            <v>1.2500000000000001E-2</v>
          </cell>
          <cell r="Z43">
            <v>4336</v>
          </cell>
          <cell r="AA43">
            <v>6.6534007839228306E-4</v>
          </cell>
          <cell r="AB43">
            <v>1.2500000000000001E-2</v>
          </cell>
          <cell r="AC43">
            <v>4336</v>
          </cell>
          <cell r="AD43">
            <v>6.6437088933919155E-4</v>
          </cell>
          <cell r="AE43">
            <v>-9.6918905309151086E-7</v>
          </cell>
          <cell r="AF43">
            <v>1.2345679012345678E-2</v>
          </cell>
          <cell r="AG43">
            <v>13535</v>
          </cell>
          <cell r="AH43">
            <v>1.3730032363720173E-3</v>
          </cell>
          <cell r="AI43">
            <v>1.0666216091100233</v>
          </cell>
          <cell r="AJ43">
            <v>1.2345679012345678E-2</v>
          </cell>
          <cell r="AK43">
            <v>13583</v>
          </cell>
          <cell r="AL43">
            <v>9.3880002515815426E-4</v>
          </cell>
          <cell r="AM43">
            <v>-0.31624339965955839</v>
          </cell>
          <cell r="AN43">
            <v>1.2345679012345678E-2</v>
          </cell>
          <cell r="AO43">
            <v>12848</v>
          </cell>
          <cell r="AP43">
            <v>8.8840264609566465E-4</v>
          </cell>
          <cell r="AQ43">
            <v>-5.3682762794983407E-2</v>
          </cell>
          <cell r="AR43">
            <v>1.2345679012345678E-2</v>
          </cell>
          <cell r="AS43">
            <v>13682</v>
          </cell>
          <cell r="AT43">
            <v>9.4373935301363045E-4</v>
          </cell>
          <cell r="AU43">
            <v>5.5336706917965802E-5</v>
          </cell>
          <cell r="AV43">
            <v>1.2345679012345678E-2</v>
          </cell>
          <cell r="AW43">
            <v>13731</v>
          </cell>
          <cell r="AX43">
            <v>9.4072326690698466E-4</v>
          </cell>
          <cell r="AZ43">
            <v>1.2345679012345678E-2</v>
          </cell>
          <cell r="BB43">
            <v>9.4757359958180234E-4</v>
          </cell>
        </row>
        <row r="44">
          <cell r="A44">
            <v>430</v>
          </cell>
          <cell r="C44" t="str">
            <v>developing</v>
          </cell>
          <cell r="D44">
            <v>1.282051282051282E-2</v>
          </cell>
          <cell r="E44">
            <v>0.23300000000000001</v>
          </cell>
          <cell r="F44">
            <v>2.33E-3</v>
          </cell>
          <cell r="G44">
            <v>1.282051282051282E-2</v>
          </cell>
          <cell r="H44">
            <v>0.22</v>
          </cell>
          <cell r="I44">
            <v>2.2000000000000001E-3</v>
          </cell>
          <cell r="J44">
            <v>1.282051282051282E-2</v>
          </cell>
          <cell r="K44">
            <v>0.215</v>
          </cell>
          <cell r="L44">
            <v>2.15E-3</v>
          </cell>
          <cell r="P44">
            <v>1.2500000000000001E-2</v>
          </cell>
          <cell r="R44">
            <v>2.0097848197379751E-3</v>
          </cell>
          <cell r="S44">
            <v>1.2500000000000001E-2</v>
          </cell>
          <cell r="U44">
            <v>2.0080537242713314E-3</v>
          </cell>
          <cell r="V44">
            <v>1.2500000000000001E-2</v>
          </cell>
          <cell r="X44">
            <v>1.9014298869176201E-3</v>
          </cell>
          <cell r="Y44">
            <v>1.2500000000000001E-2</v>
          </cell>
          <cell r="Z44">
            <v>12455</v>
          </cell>
          <cell r="AA44">
            <v>1.9111648238874274E-3</v>
          </cell>
          <cell r="AB44">
            <v>1.2500000000000001E-2</v>
          </cell>
          <cell r="AC44">
            <v>12497</v>
          </cell>
          <cell r="AD44">
            <v>1.9148161909759863E-3</v>
          </cell>
          <cell r="AE44">
            <v>3.6513670885589006E-6</v>
          </cell>
          <cell r="AF44">
            <v>1.2345679012345678E-2</v>
          </cell>
          <cell r="AG44">
            <v>12582</v>
          </cell>
          <cell r="AH44">
            <v>1.276330012562447E-3</v>
          </cell>
          <cell r="AI44">
            <v>-0.3334451533377214</v>
          </cell>
          <cell r="AJ44">
            <v>1.2345679012345678E-2</v>
          </cell>
          <cell r="AK44">
            <v>29004</v>
          </cell>
          <cell r="AL44">
            <v>2.00463490610963E-3</v>
          </cell>
          <cell r="AM44">
            <v>0.57062427928415516</v>
          </cell>
          <cell r="AN44">
            <v>1.2345679012345678E-2</v>
          </cell>
          <cell r="AO44">
            <v>29033</v>
          </cell>
          <cell r="AP44">
            <v>2.0075493480771664E-3</v>
          </cell>
          <cell r="AQ44">
            <v>1.4538517505875426E-3</v>
          </cell>
          <cell r="AR44">
            <v>1.2345679012345678E-2</v>
          </cell>
          <cell r="AS44">
            <v>28311</v>
          </cell>
          <cell r="AT44">
            <v>1.9527996508674822E-3</v>
          </cell>
          <cell r="AU44">
            <v>-5.4749697209684287E-5</v>
          </cell>
          <cell r="AV44">
            <v>1.2345679012345678E-2</v>
          </cell>
          <cell r="AW44">
            <v>26823</v>
          </cell>
          <cell r="AX44">
            <v>1.8376680641064779E-3</v>
          </cell>
          <cell r="AZ44">
            <v>1.2345679012345678E-2</v>
          </cell>
          <cell r="BB44">
            <v>1.8510692109682538E-3</v>
          </cell>
        </row>
        <row r="45">
          <cell r="A45">
            <v>434</v>
          </cell>
          <cell r="C45" t="str">
            <v>developing</v>
          </cell>
          <cell r="D45">
            <v>1.282051282051282E-2</v>
          </cell>
          <cell r="E45">
            <v>3.83</v>
          </cell>
          <cell r="F45">
            <v>3.8300000000000001E-2</v>
          </cell>
          <cell r="G45">
            <v>1.282051282051282E-2</v>
          </cell>
          <cell r="H45">
            <v>3.641</v>
          </cell>
          <cell r="I45">
            <v>3.6409999999999998E-2</v>
          </cell>
          <cell r="J45">
            <v>1.282051282051282E-2</v>
          </cell>
          <cell r="K45">
            <v>3.75</v>
          </cell>
          <cell r="L45">
            <v>3.7499999999999999E-2</v>
          </cell>
          <cell r="P45">
            <v>1.2500000000000001E-2</v>
          </cell>
          <cell r="R45">
            <v>3.3185515109947321E-2</v>
          </cell>
          <cell r="S45">
            <v>1.2500000000000001E-2</v>
          </cell>
          <cell r="U45">
            <v>2.9774504938705964E-2</v>
          </cell>
          <cell r="V45">
            <v>1.2500000000000001E-2</v>
          </cell>
          <cell r="X45">
            <v>2.6419488951653709E-2</v>
          </cell>
          <cell r="Y45">
            <v>1.2500000000000001E-2</v>
          </cell>
          <cell r="Z45">
            <v>151138</v>
          </cell>
          <cell r="AA45">
            <v>2.319145958672806E-2</v>
          </cell>
          <cell r="AB45">
            <v>1.2500000000000001E-2</v>
          </cell>
          <cell r="AC45">
            <v>152500</v>
          </cell>
          <cell r="AD45">
            <v>2.3366365457616861E-2</v>
          </cell>
          <cell r="AE45">
            <v>1.7490587088880155E-4</v>
          </cell>
          <cell r="AF45">
            <v>1.2345679012345678E-2</v>
          </cell>
          <cell r="AG45">
            <v>332889</v>
          </cell>
          <cell r="AH45">
            <v>3.3768575866468004E-2</v>
          </cell>
          <cell r="AI45">
            <v>0.44517879461053611</v>
          </cell>
          <cell r="AJ45">
            <v>1.2345679012345678E-2</v>
          </cell>
          <cell r="AK45">
            <v>349465</v>
          </cell>
          <cell r="AL45">
            <v>2.4153555973782992E-2</v>
          </cell>
          <cell r="AM45">
            <v>-0.28473276251583557</v>
          </cell>
          <cell r="AN45">
            <v>1.2345679012345678E-2</v>
          </cell>
          <cell r="AO45">
            <v>350893</v>
          </cell>
          <cell r="AP45">
            <v>2.4263252622699724E-2</v>
          </cell>
          <cell r="AQ45">
            <v>4.5416355685183873E-3</v>
          </cell>
          <cell r="AR45">
            <v>1.2345679012345678E-2</v>
          </cell>
          <cell r="AS45">
            <v>328537</v>
          </cell>
          <cell r="AT45">
            <v>2.2661401536401046E-2</v>
          </cell>
          <cell r="AU45">
            <v>-1.6018510862986779E-3</v>
          </cell>
          <cell r="AV45">
            <v>1.2345679012345678E-2</v>
          </cell>
          <cell r="AW45">
            <v>306165</v>
          </cell>
          <cell r="AX45">
            <v>2.0975641906094019E-2</v>
          </cell>
          <cell r="AZ45">
            <v>1.2345679012345678E-2</v>
          </cell>
          <cell r="BB45">
            <v>2.1151451829910402E-2</v>
          </cell>
        </row>
        <row r="46">
          <cell r="A46">
            <v>442</v>
          </cell>
          <cell r="C46" t="str">
            <v>developed</v>
          </cell>
          <cell r="D46">
            <v>0</v>
          </cell>
          <cell r="F46">
            <v>0</v>
          </cell>
          <cell r="G46">
            <v>0</v>
          </cell>
          <cell r="I46">
            <v>0</v>
          </cell>
          <cell r="J46">
            <v>0</v>
          </cell>
          <cell r="L46">
            <v>0</v>
          </cell>
          <cell r="P46">
            <v>1.2500000000000001E-2</v>
          </cell>
          <cell r="R46">
            <v>2.0492770605925132E-3</v>
          </cell>
          <cell r="S46">
            <v>1.2500000000000001E-2</v>
          </cell>
          <cell r="U46">
            <v>2.0951666899684889E-3</v>
          </cell>
          <cell r="V46">
            <v>1.2500000000000001E-2</v>
          </cell>
          <cell r="X46">
            <v>2.104716823748081E-3</v>
          </cell>
          <cell r="Y46">
            <v>1.2500000000000001E-2</v>
          </cell>
          <cell r="Z46">
            <v>13840</v>
          </cell>
          <cell r="AA46">
            <v>2.1236869660860693E-3</v>
          </cell>
          <cell r="AB46">
            <v>1.2500000000000001E-2</v>
          </cell>
          <cell r="AC46">
            <v>13941</v>
          </cell>
          <cell r="AD46">
            <v>2.1360688579976175E-3</v>
          </cell>
          <cell r="AE46">
            <v>1.2381891911548201E-5</v>
          </cell>
          <cell r="AF46">
            <v>1.2345679012345678E-2</v>
          </cell>
          <cell r="AG46">
            <v>14042</v>
          </cell>
          <cell r="AH46">
            <v>1.4244337972025021E-3</v>
          </cell>
          <cell r="AI46">
            <v>-0.33315174186950725</v>
          </cell>
          <cell r="AJ46">
            <v>1.2345679012345678E-2</v>
          </cell>
          <cell r="AK46">
            <v>29873</v>
          </cell>
          <cell r="AL46">
            <v>2.0646965435875391E-3</v>
          </cell>
          <cell r="AM46">
            <v>0.44948578701409114</v>
          </cell>
          <cell r="AN46">
            <v>1.2345679012345678E-2</v>
          </cell>
          <cell r="AO46">
            <v>30080</v>
          </cell>
          <cell r="AP46">
            <v>2.0799464192526149E-3</v>
          </cell>
          <cell r="AQ46">
            <v>7.3860130741432162E-3</v>
          </cell>
          <cell r="AR46">
            <v>1.2345679012345678E-2</v>
          </cell>
          <cell r="AS46">
            <v>30209</v>
          </cell>
          <cell r="AT46">
            <v>2.0837174473899108E-3</v>
          </cell>
          <cell r="AU46">
            <v>3.7710281372959481E-6</v>
          </cell>
          <cell r="AV46">
            <v>1.2345679012345678E-2</v>
          </cell>
          <cell r="AW46">
            <v>30334</v>
          </cell>
          <cell r="AX46">
            <v>2.0782098593224436E-3</v>
          </cell>
          <cell r="AZ46">
            <v>1.2345679012345678E-2</v>
          </cell>
          <cell r="BB46">
            <v>2.0944264656068603E-3</v>
          </cell>
        </row>
        <row r="47">
          <cell r="A47">
            <v>450</v>
          </cell>
          <cell r="C47" t="str">
            <v>developing</v>
          </cell>
          <cell r="D47">
            <v>1.282051282051282E-2</v>
          </cell>
          <cell r="E47">
            <v>0.70399999999999996</v>
          </cell>
          <cell r="F47">
            <v>7.0399999999999994E-3</v>
          </cell>
          <cell r="G47">
            <v>1.282051282051282E-2</v>
          </cell>
          <cell r="H47">
            <v>0.66900000000000004</v>
          </cell>
          <cell r="I47">
            <v>6.6900000000000006E-3</v>
          </cell>
          <cell r="J47">
            <v>1.282051282051282E-2</v>
          </cell>
          <cell r="K47">
            <v>0.65600000000000003</v>
          </cell>
          <cell r="L47">
            <v>6.5599999999999999E-3</v>
          </cell>
          <cell r="P47">
            <v>1.2500000000000001E-2</v>
          </cell>
          <cell r="R47">
            <v>6.4629977757846534E-3</v>
          </cell>
          <cell r="S47">
            <v>1.2500000000000001E-2</v>
          </cell>
          <cell r="U47">
            <v>6.4584968941999972E-3</v>
          </cell>
          <cell r="V47">
            <v>1.2500000000000001E-2</v>
          </cell>
          <cell r="X47">
            <v>6.5414886884683611E-3</v>
          </cell>
          <cell r="Y47">
            <v>1.2500000000000001E-2</v>
          </cell>
          <cell r="Z47">
            <v>42859</v>
          </cell>
          <cell r="AA47">
            <v>6.5765245433152351E-3</v>
          </cell>
          <cell r="AB47">
            <v>1.2500000000000001E-2</v>
          </cell>
          <cell r="AC47">
            <v>43001</v>
          </cell>
          <cell r="AD47">
            <v>6.5887021707736566E-3</v>
          </cell>
          <cell r="AE47">
            <v>1.2177627458421526E-5</v>
          </cell>
          <cell r="AF47">
            <v>1.2345679012345678E-2</v>
          </cell>
          <cell r="AG47">
            <v>43143</v>
          </cell>
          <cell r="AH47">
            <v>4.376466836113627E-3</v>
          </cell>
          <cell r="AI47">
            <v>-0.33576192660113291</v>
          </cell>
          <cell r="AJ47">
            <v>1.2345679012345678E-2</v>
          </cell>
          <cell r="AK47">
            <v>94007</v>
          </cell>
          <cell r="AL47">
            <v>6.4973697979122877E-3</v>
          </cell>
          <cell r="AM47">
            <v>0.48461533954683333</v>
          </cell>
          <cell r="AN47">
            <v>1.2345679012345678E-2</v>
          </cell>
          <cell r="AO47">
            <v>94276</v>
          </cell>
          <cell r="AP47">
            <v>6.5189171749155421E-3</v>
          </cell>
          <cell r="AQ47">
            <v>3.3163230158421708E-3</v>
          </cell>
          <cell r="AR47">
            <v>1.2345679012345678E-2</v>
          </cell>
          <cell r="AS47">
            <v>92524</v>
          </cell>
          <cell r="AT47">
            <v>6.3820011619816651E-3</v>
          </cell>
          <cell r="AU47">
            <v>-1.3691601293387701E-4</v>
          </cell>
          <cell r="AV47">
            <v>1.2345679012345678E-2</v>
          </cell>
          <cell r="AW47">
            <v>94863</v>
          </cell>
          <cell r="AX47">
            <v>6.4991501907069611E-3</v>
          </cell>
          <cell r="AZ47">
            <v>1.2345679012345678E-2</v>
          </cell>
          <cell r="BB47">
            <v>6.5449279850940756E-3</v>
          </cell>
        </row>
        <row r="48">
          <cell r="A48">
            <v>454</v>
          </cell>
          <cell r="C48" t="str">
            <v>developing</v>
          </cell>
          <cell r="D48">
            <v>1.282051282051282E-2</v>
          </cell>
          <cell r="E48">
            <v>0.34100000000000003</v>
          </cell>
          <cell r="F48">
            <v>3.4100000000000003E-3</v>
          </cell>
          <cell r="G48">
            <v>1.282051282051282E-2</v>
          </cell>
          <cell r="H48">
            <v>0.32200000000000001</v>
          </cell>
          <cell r="I48">
            <v>3.2200000000000002E-3</v>
          </cell>
          <cell r="J48">
            <v>1.282051282051282E-2</v>
          </cell>
          <cell r="K48">
            <v>0.315</v>
          </cell>
          <cell r="L48">
            <v>3.15E-3</v>
          </cell>
          <cell r="P48">
            <v>1.2500000000000001E-2</v>
          </cell>
          <cell r="R48">
            <v>2.8494577375944227E-3</v>
          </cell>
          <cell r="S48">
            <v>1.2500000000000001E-2</v>
          </cell>
          <cell r="U48">
            <v>2.6789925623656625E-3</v>
          </cell>
          <cell r="V48">
            <v>1.2500000000000001E-2</v>
          </cell>
          <cell r="X48">
            <v>2.5152737119964875E-3</v>
          </cell>
          <cell r="Y48">
            <v>1.2500000000000001E-2</v>
          </cell>
          <cell r="Z48">
            <v>15401</v>
          </cell>
          <cell r="AA48">
            <v>2.3632155321308928E-3</v>
          </cell>
          <cell r="AB48">
            <v>1.2500000000000001E-2</v>
          </cell>
          <cell r="AC48">
            <v>15466</v>
          </cell>
          <cell r="AD48">
            <v>2.3697325125737862E-3</v>
          </cell>
          <cell r="AE48">
            <v>6.5169804428933525E-6</v>
          </cell>
          <cell r="AF48">
            <v>1.2345679012345678E-2</v>
          </cell>
          <cell r="AG48">
            <v>23731</v>
          </cell>
          <cell r="AH48">
            <v>2.4072951460911963E-3</v>
          </cell>
          <cell r="AI48">
            <v>1.5851001460334802E-2</v>
          </cell>
          <cell r="AJ48">
            <v>1.2345679012345678E-2</v>
          </cell>
          <cell r="AK48">
            <v>51331</v>
          </cell>
          <cell r="AL48">
            <v>3.5477835596991253E-3</v>
          </cell>
          <cell r="AM48">
            <v>0.47376343339526827</v>
          </cell>
          <cell r="AN48">
            <v>1.2345679012345678E-2</v>
          </cell>
          <cell r="AO48">
            <v>50060</v>
          </cell>
          <cell r="AP48">
            <v>3.461506574062031E-3</v>
          </cell>
          <cell r="AQ48">
            <v>-2.4318559513368698E-2</v>
          </cell>
          <cell r="AR48">
            <v>1.2345679012345678E-2</v>
          </cell>
          <cell r="AS48">
            <v>48807</v>
          </cell>
          <cell r="AT48">
            <v>3.3665463092045211E-3</v>
          </cell>
          <cell r="AU48">
            <v>-9.4960264857509892E-5</v>
          </cell>
          <cell r="AV48">
            <v>1.2345679012345678E-2</v>
          </cell>
          <cell r="AW48">
            <v>46191</v>
          </cell>
          <cell r="AX48">
            <v>3.1645873149588905E-3</v>
          </cell>
          <cell r="AZ48">
            <v>1.2345679012345678E-2</v>
          </cell>
          <cell r="BB48">
            <v>2.9953090293311849E-3</v>
          </cell>
        </row>
        <row r="49">
          <cell r="A49">
            <v>466</v>
          </cell>
          <cell r="C49" t="str">
            <v>developing</v>
          </cell>
          <cell r="D49">
            <v>1.282051282051282E-2</v>
          </cell>
          <cell r="E49">
            <v>0.49399999999999999</v>
          </cell>
          <cell r="F49">
            <v>4.9399999999999999E-3</v>
          </cell>
          <cell r="G49">
            <v>1.282051282051282E-2</v>
          </cell>
          <cell r="H49">
            <v>0.46</v>
          </cell>
          <cell r="I49">
            <v>4.5999999999999999E-3</v>
          </cell>
          <cell r="J49">
            <v>1.282051282051282E-2</v>
          </cell>
          <cell r="K49">
            <v>0.45100000000000001</v>
          </cell>
          <cell r="L49">
            <v>4.5100000000000001E-3</v>
          </cell>
          <cell r="P49">
            <v>1.2500000000000001E-2</v>
          </cell>
          <cell r="R49">
            <v>4.3949001941599002E-3</v>
          </cell>
          <cell r="S49">
            <v>1.2500000000000001E-2</v>
          </cell>
          <cell r="U49">
            <v>4.3915996675265292E-3</v>
          </cell>
          <cell r="V49">
            <v>1.2500000000000001E-2</v>
          </cell>
          <cell r="X49">
            <v>4.3935714757329476E-3</v>
          </cell>
          <cell r="Y49">
            <v>1.2500000000000001E-2</v>
          </cell>
          <cell r="Z49">
            <v>28775</v>
          </cell>
          <cell r="AA49">
            <v>4.4153968532605961E-3</v>
          </cell>
          <cell r="AB49">
            <v>1.2500000000000001E-2</v>
          </cell>
          <cell r="AC49">
            <v>28871</v>
          </cell>
          <cell r="AD49">
            <v>4.4236743418154516E-3</v>
          </cell>
          <cell r="AE49">
            <v>8.277488554855536E-6</v>
          </cell>
          <cell r="AF49">
            <v>1.2345679012345678E-2</v>
          </cell>
          <cell r="AG49">
            <v>28966</v>
          </cell>
          <cell r="AH49">
            <v>2.9383385108793388E-3</v>
          </cell>
          <cell r="AI49">
            <v>-0.33576970549024165</v>
          </cell>
          <cell r="AJ49">
            <v>1.2345679012345678E-2</v>
          </cell>
          <cell r="AK49">
            <v>27478</v>
          </cell>
          <cell r="AL49">
            <v>1.8991641825293207E-3</v>
          </cell>
          <cell r="AM49">
            <v>-0.3536605209040502</v>
          </cell>
          <cell r="AN49">
            <v>1.2345679012345678E-2</v>
          </cell>
          <cell r="AO49">
            <v>27573</v>
          </cell>
          <cell r="AP49">
            <v>1.9065945019299316E-3</v>
          </cell>
          <cell r="AQ49">
            <v>3.9124155083396506E-3</v>
          </cell>
          <cell r="AR49">
            <v>1.2345679012345678E-2</v>
          </cell>
          <cell r="AS49">
            <v>26069</v>
          </cell>
          <cell r="AT49">
            <v>1.7981538659342443E-3</v>
          </cell>
          <cell r="AU49">
            <v>-1.0844063599568733E-4</v>
          </cell>
          <cell r="AV49">
            <v>1.2345679012345678E-2</v>
          </cell>
          <cell r="AW49">
            <v>26069</v>
          </cell>
          <cell r="AX49">
            <v>1.7860108400697824E-3</v>
          </cell>
          <cell r="AZ49">
            <v>1.2345679012345678E-2</v>
          </cell>
          <cell r="BB49">
            <v>1.7926194606312051E-3</v>
          </cell>
        </row>
        <row r="50">
          <cell r="A50">
            <v>478</v>
          </cell>
          <cell r="C50" t="str">
            <v>developing</v>
          </cell>
          <cell r="D50">
            <v>1.282051282051282E-2</v>
          </cell>
          <cell r="E50">
            <v>0.222</v>
          </cell>
          <cell r="F50">
            <v>2.2200000000000002E-3</v>
          </cell>
          <cell r="G50">
            <v>1.282051282051282E-2</v>
          </cell>
          <cell r="H50">
            <v>0.17399999999999999</v>
          </cell>
          <cell r="I50">
            <v>1.7399999999999998E-3</v>
          </cell>
          <cell r="J50">
            <v>1.282051282051282E-2</v>
          </cell>
          <cell r="K50">
            <v>0.17</v>
          </cell>
          <cell r="L50">
            <v>1.7000000000000001E-3</v>
          </cell>
          <cell r="P50">
            <v>1.2500000000000001E-2</v>
          </cell>
          <cell r="R50">
            <v>6.6781996351287186E-4</v>
          </cell>
          <cell r="S50">
            <v>1.2500000000000001E-2</v>
          </cell>
          <cell r="U50">
            <v>6.6540785614530506E-4</v>
          </cell>
          <cell r="V50">
            <v>1.2500000000000001E-2</v>
          </cell>
          <cell r="X50">
            <v>6.6347831455367489E-4</v>
          </cell>
          <cell r="Y50">
            <v>1.2500000000000001E-2</v>
          </cell>
          <cell r="Z50">
            <v>4305</v>
          </cell>
          <cell r="AA50">
            <v>6.6058326510119432E-4</v>
          </cell>
          <cell r="AB50">
            <v>1.2500000000000001E-2</v>
          </cell>
          <cell r="AC50">
            <v>4305</v>
          </cell>
          <cell r="AD50">
            <v>6.5962100521338093E-4</v>
          </cell>
          <cell r="AE50">
            <v>-9.6225988781338621E-7</v>
          </cell>
          <cell r="AF50">
            <v>1.2345679012345678E-2</v>
          </cell>
          <cell r="AG50">
            <v>4308</v>
          </cell>
          <cell r="AH50">
            <v>4.3700760563654601E-4</v>
          </cell>
          <cell r="AI50">
            <v>-0.33748682624929704</v>
          </cell>
          <cell r="AJ50">
            <v>1.2345679012345678E-2</v>
          </cell>
          <cell r="AK50">
            <v>8667</v>
          </cell>
          <cell r="AL50">
            <v>5.990267111864627E-4</v>
          </cell>
          <cell r="AM50">
            <v>0.37074664939508173</v>
          </cell>
          <cell r="AN50">
            <v>1.2345679012345678E-2</v>
          </cell>
          <cell r="AO50">
            <v>8669</v>
          </cell>
          <cell r="AP50">
            <v>5.9943668578792944E-4</v>
          </cell>
          <cell r="AQ50">
            <v>6.8440120250179426E-4</v>
          </cell>
          <cell r="AR50">
            <v>1.2345679012345678E-2</v>
          </cell>
          <cell r="AS50">
            <v>8332</v>
          </cell>
          <cell r="AT50">
            <v>5.7471395185715313E-4</v>
          </cell>
          <cell r="AU50">
            <v>-2.4722733930776313E-5</v>
          </cell>
          <cell r="AV50">
            <v>1.2345679012345678E-2</v>
          </cell>
          <cell r="AW50">
            <v>8333</v>
          </cell>
          <cell r="AX50">
            <v>5.709013897848593E-4</v>
          </cell>
          <cell r="AZ50">
            <v>1.2345679012345678E-2</v>
          </cell>
          <cell r="BB50">
            <v>5.7466419243143126E-4</v>
          </cell>
        </row>
        <row r="51">
          <cell r="A51">
            <v>480</v>
          </cell>
          <cell r="C51" t="str">
            <v>developing</v>
          </cell>
          <cell r="D51">
            <v>1.282051282051282E-2</v>
          </cell>
          <cell r="E51">
            <v>0.70099999999999996</v>
          </cell>
          <cell r="F51">
            <v>7.0099999999999997E-3</v>
          </cell>
          <cell r="G51">
            <v>1.282051282051282E-2</v>
          </cell>
          <cell r="H51">
            <v>0.66600000000000004</v>
          </cell>
          <cell r="I51">
            <v>6.6600000000000001E-3</v>
          </cell>
          <cell r="J51">
            <v>1.282051282051282E-2</v>
          </cell>
          <cell r="K51">
            <v>1.84</v>
          </cell>
          <cell r="L51">
            <v>1.84E-2</v>
          </cell>
          <cell r="P51">
            <v>1.2500000000000001E-2</v>
          </cell>
          <cell r="R51">
            <v>6.5853311624942193E-3</v>
          </cell>
          <cell r="S51">
            <v>1.2500000000000001E-2</v>
          </cell>
          <cell r="U51">
            <v>6.5963105277632248E-3</v>
          </cell>
          <cell r="V51">
            <v>1.2500000000000001E-2</v>
          </cell>
          <cell r="X51">
            <v>6.5776422054932204E-3</v>
          </cell>
          <cell r="Y51">
            <v>1.2500000000000001E-2</v>
          </cell>
          <cell r="Z51">
            <v>42941</v>
          </cell>
          <cell r="AA51">
            <v>6.5891070816981147E-3</v>
          </cell>
          <cell r="AB51">
            <v>1.2500000000000001E-2</v>
          </cell>
          <cell r="AC51">
            <v>42941</v>
          </cell>
          <cell r="AD51">
            <v>6.5795088466591841E-3</v>
          </cell>
          <cell r="AE51">
            <v>-9.5982350389305776E-6</v>
          </cell>
          <cell r="AF51">
            <v>1.2345679012345678E-2</v>
          </cell>
          <cell r="AG51">
            <v>93201</v>
          </cell>
          <cell r="AH51">
            <v>9.4543978302998426E-3</v>
          </cell>
          <cell r="AI51">
            <v>0.43694583450562785</v>
          </cell>
          <cell r="AJ51">
            <v>1.2345679012345678E-2</v>
          </cell>
          <cell r="AK51">
            <v>93599</v>
          </cell>
          <cell r="AL51">
            <v>6.4691705480952721E-3</v>
          </cell>
          <cell r="AM51">
            <v>-0.31575012346501763</v>
          </cell>
          <cell r="AN51">
            <v>1.2345679012345678E-2</v>
          </cell>
          <cell r="AO51">
            <v>93997</v>
          </cell>
          <cell r="AP51">
            <v>6.4996251186997351E-3</v>
          </cell>
          <cell r="AQ51">
            <v>4.7076468888935796E-3</v>
          </cell>
          <cell r="AR51">
            <v>1.2345679012345678E-2</v>
          </cell>
          <cell r="AS51">
            <v>94395</v>
          </cell>
          <cell r="AT51">
            <v>6.5110565873206872E-3</v>
          </cell>
          <cell r="AU51">
            <v>1.1431468620952054E-5</v>
          </cell>
          <cell r="AV51">
            <v>1.2345679012345678E-2</v>
          </cell>
          <cell r="AW51">
            <v>94793</v>
          </cell>
          <cell r="AX51">
            <v>6.4943544272022284E-3</v>
          </cell>
          <cell r="AZ51">
            <v>1.2345679012345678E-2</v>
          </cell>
          <cell r="BB51">
            <v>6.5457531580400104E-3</v>
          </cell>
        </row>
        <row r="52">
          <cell r="A52">
            <v>504</v>
          </cell>
          <cell r="C52" t="str">
            <v>developing</v>
          </cell>
          <cell r="D52">
            <v>1.282051282051282E-2</v>
          </cell>
          <cell r="E52">
            <v>3.4689999999999999</v>
          </cell>
          <cell r="F52">
            <v>3.4689999999999999E-2</v>
          </cell>
          <cell r="G52">
            <v>1.282051282051282E-2</v>
          </cell>
          <cell r="H52">
            <v>3.306</v>
          </cell>
          <cell r="I52">
            <v>3.3059999999999999E-2</v>
          </cell>
          <cell r="J52">
            <v>1.282051282051282E-2</v>
          </cell>
          <cell r="K52">
            <v>3.2320000000000002</v>
          </cell>
          <cell r="L52">
            <v>3.2320000000000002E-2</v>
          </cell>
          <cell r="P52">
            <v>1.2500000000000001E-2</v>
          </cell>
          <cell r="R52">
            <v>3.5210263786571591E-2</v>
          </cell>
          <cell r="S52">
            <v>1.2500000000000001E-2</v>
          </cell>
          <cell r="U52">
            <v>3.5822172784803319E-2</v>
          </cell>
          <cell r="V52">
            <v>1.2500000000000001E-2</v>
          </cell>
          <cell r="X52">
            <v>3.5902433912979405E-2</v>
          </cell>
          <cell r="Y52">
            <v>1.2500000000000001E-2</v>
          </cell>
          <cell r="Z52">
            <v>235561</v>
          </cell>
          <cell r="AA52">
            <v>3.6145796634263053E-2</v>
          </cell>
          <cell r="AB52">
            <v>1.2500000000000001E-2</v>
          </cell>
          <cell r="AC52">
            <v>235590</v>
          </cell>
          <cell r="AD52">
            <v>3.6097587135475125E-2</v>
          </cell>
          <cell r="AE52">
            <v>-4.8209498787928073E-5</v>
          </cell>
          <cell r="AF52">
            <v>1.2345679012345678E-2</v>
          </cell>
          <cell r="AG52">
            <v>538166</v>
          </cell>
          <cell r="AH52">
            <v>5.4592069427808129E-2</v>
          </cell>
          <cell r="AI52">
            <v>0.51234677328772027</v>
          </cell>
          <cell r="AJ52">
            <v>1.2345679012345678E-2</v>
          </cell>
          <cell r="AK52">
            <v>558696</v>
          </cell>
          <cell r="AL52">
            <v>3.8614725675900768E-2</v>
          </cell>
          <cell r="AM52">
            <v>-0.29266785303011089</v>
          </cell>
          <cell r="AN52">
            <v>1.2345679012345678E-2</v>
          </cell>
          <cell r="AO52">
            <v>629419</v>
          </cell>
          <cell r="AP52">
            <v>4.3522533087086486E-2</v>
          </cell>
          <cell r="AQ52">
            <v>0.1270967830349925</v>
          </cell>
          <cell r="AR52">
            <v>1.2345679012345678E-2</v>
          </cell>
          <cell r="AS52">
            <v>676109</v>
          </cell>
          <cell r="AT52">
            <v>4.663577475710369E-2</v>
          </cell>
          <cell r="AU52">
            <v>3.1132416700172041E-3</v>
          </cell>
          <cell r="AV52">
            <v>1.2345679012345678E-2</v>
          </cell>
          <cell r="AW52">
            <v>693761</v>
          </cell>
          <cell r="AX52">
            <v>4.7530195497243945E-2</v>
          </cell>
          <cell r="AZ52">
            <v>1.2345679012345678E-2</v>
          </cell>
          <cell r="BB52">
            <v>4.7874608919596939E-2</v>
          </cell>
        </row>
        <row r="53">
          <cell r="A53">
            <v>508</v>
          </cell>
          <cell r="C53" t="str">
            <v>developing</v>
          </cell>
          <cell r="D53">
            <v>1.282051282051282E-2</v>
          </cell>
          <cell r="E53">
            <v>0.68500000000000005</v>
          </cell>
          <cell r="F53">
            <v>6.8500000000000002E-3</v>
          </cell>
          <cell r="G53">
            <v>1.282051282051282E-2</v>
          </cell>
          <cell r="H53">
            <v>0.65100000000000002</v>
          </cell>
          <cell r="I53">
            <v>6.5100000000000002E-3</v>
          </cell>
          <cell r="J53">
            <v>1.282051282051282E-2</v>
          </cell>
          <cell r="K53">
            <v>0.63800000000000001</v>
          </cell>
          <cell r="L53">
            <v>6.3800000000000003E-3</v>
          </cell>
          <cell r="P53">
            <v>1.2500000000000001E-2</v>
          </cell>
          <cell r="R53">
            <v>5.9713502304588224E-3</v>
          </cell>
          <cell r="S53">
            <v>1.2500000000000001E-2</v>
          </cell>
          <cell r="U53">
            <v>5.9682367997738444E-3</v>
          </cell>
          <cell r="V53">
            <v>1.2500000000000001E-2</v>
          </cell>
          <cell r="X53">
            <v>6.2652819461131827E-3</v>
          </cell>
          <cell r="Y53">
            <v>1.2500000000000001E-2</v>
          </cell>
          <cell r="Z53">
            <v>41099</v>
          </cell>
          <cell r="AA53">
            <v>6.3064603048534227E-3</v>
          </cell>
          <cell r="AB53">
            <v>1.2500000000000001E-2</v>
          </cell>
          <cell r="AC53">
            <v>41237</v>
          </cell>
          <cell r="AD53">
            <v>6.3184184418081735E-3</v>
          </cell>
          <cell r="AE53">
            <v>1.1958136954750773E-5</v>
          </cell>
          <cell r="AF53">
            <v>1.2345679012345678E-2</v>
          </cell>
          <cell r="AG53">
            <v>39075</v>
          </cell>
          <cell r="AH53">
            <v>3.9638050580891445E-3</v>
          </cell>
          <cell r="AI53">
            <v>-0.37265866536139025</v>
          </cell>
          <cell r="AJ53">
            <v>1.2345679012345678E-2</v>
          </cell>
          <cell r="AK53">
            <v>87840</v>
          </cell>
          <cell r="AL53">
            <v>6.071132607663423E-3</v>
          </cell>
          <cell r="AM53">
            <v>0.53164258047295854</v>
          </cell>
          <cell r="AN53">
            <v>1.2345679012345678E-2</v>
          </cell>
          <cell r="AO53">
            <v>86098</v>
          </cell>
          <cell r="AP53">
            <v>5.953431742181237E-3</v>
          </cell>
          <cell r="AQ53">
            <v>-1.9386969959051092E-2</v>
          </cell>
          <cell r="AR53">
            <v>1.2345679012345678E-2</v>
          </cell>
          <cell r="AS53">
            <v>82056</v>
          </cell>
          <cell r="AT53">
            <v>5.6599529565039075E-3</v>
          </cell>
          <cell r="AU53">
            <v>-2.9347878567732941E-4</v>
          </cell>
          <cell r="AV53">
            <v>1.2345679012345678E-2</v>
          </cell>
          <cell r="AW53">
            <v>84944</v>
          </cell>
          <cell r="AX53">
            <v>5.8195905020862939E-3</v>
          </cell>
          <cell r="AZ53">
            <v>1.2345679012345678E-2</v>
          </cell>
          <cell r="BB53">
            <v>5.5146995620944704E-3</v>
          </cell>
        </row>
        <row r="54">
          <cell r="A54">
            <v>516</v>
          </cell>
          <cell r="C54" t="str">
            <v>developing</v>
          </cell>
          <cell r="D54">
            <v>1.282051282051282E-2</v>
          </cell>
          <cell r="E54">
            <v>0.38200000000000001</v>
          </cell>
          <cell r="F54">
            <v>3.82E-3</v>
          </cell>
          <cell r="G54">
            <v>1.282051282051282E-2</v>
          </cell>
          <cell r="H54">
            <v>0.36299999999999999</v>
          </cell>
          <cell r="I54">
            <v>3.63E-3</v>
          </cell>
          <cell r="J54">
            <v>1.282051282051282E-2</v>
          </cell>
          <cell r="K54">
            <v>0.35599999999999998</v>
          </cell>
          <cell r="L54">
            <v>3.5599999999999998E-3</v>
          </cell>
          <cell r="P54">
            <v>1.2500000000000001E-2</v>
          </cell>
          <cell r="R54">
            <v>3.5083302402886883E-3</v>
          </cell>
          <cell r="S54">
            <v>1.2500000000000001E-2</v>
          </cell>
          <cell r="U54">
            <v>3.5123271760188913E-3</v>
          </cell>
          <cell r="V54">
            <v>1.2500000000000001E-2</v>
          </cell>
          <cell r="X54">
            <v>3.5191465809113415E-3</v>
          </cell>
          <cell r="Y54">
            <v>1.2500000000000001E-2</v>
          </cell>
          <cell r="Z54">
            <v>23084</v>
          </cell>
          <cell r="AA54">
            <v>3.5421380003707245E-3</v>
          </cell>
          <cell r="AB54">
            <v>1.2500000000000001E-2</v>
          </cell>
          <cell r="AC54">
            <v>23084</v>
          </cell>
          <cell r="AD54">
            <v>3.5369782309746071E-3</v>
          </cell>
          <cell r="AE54">
            <v>-5.1597693961173696E-6</v>
          </cell>
          <cell r="AF54">
            <v>1.2345679012345678E-2</v>
          </cell>
          <cell r="AG54">
            <v>23084</v>
          </cell>
          <cell r="AH54">
            <v>2.3416628524870076E-3</v>
          </cell>
          <cell r="AI54">
            <v>-0.33794818639814839</v>
          </cell>
          <cell r="AJ54">
            <v>1.2345679012345678E-2</v>
          </cell>
          <cell r="AK54">
            <v>49760</v>
          </cell>
          <cell r="AL54">
            <v>3.4392026247419389E-3</v>
          </cell>
          <cell r="AM54">
            <v>0.46870102204904018</v>
          </cell>
          <cell r="AN54">
            <v>1.2345679012345678E-2</v>
          </cell>
          <cell r="AO54">
            <v>49971</v>
          </cell>
          <cell r="AP54">
            <v>3.4553524772763435E-3</v>
          </cell>
          <cell r="AQ54">
            <v>4.6958130405638787E-3</v>
          </cell>
          <cell r="AR54">
            <v>1.2345679012345678E-2</v>
          </cell>
          <cell r="AS54">
            <v>50182</v>
          </cell>
          <cell r="AT54">
            <v>3.4613892861372606E-3</v>
          </cell>
          <cell r="AU54">
            <v>6.0368088609171096E-6</v>
          </cell>
          <cell r="AV54">
            <v>1.2345679012345678E-2</v>
          </cell>
          <cell r="AW54">
            <v>46877</v>
          </cell>
          <cell r="AX54">
            <v>3.2115857973052742E-3</v>
          </cell>
          <cell r="AZ54">
            <v>1.2345679012345678E-2</v>
          </cell>
          <cell r="BB54">
            <v>3.4797543130070776E-3</v>
          </cell>
        </row>
        <row r="55">
          <cell r="A55">
            <v>528</v>
          </cell>
          <cell r="C55" t="str">
            <v>developed</v>
          </cell>
          <cell r="D55">
            <v>1.282051282051282E-2</v>
          </cell>
          <cell r="E55">
            <v>0.82599999999999996</v>
          </cell>
          <cell r="F55">
            <v>8.26E-3</v>
          </cell>
          <cell r="G55">
            <v>1.282051282051282E-2</v>
          </cell>
          <cell r="H55">
            <v>0.78</v>
          </cell>
          <cell r="I55">
            <v>7.8000000000000005E-3</v>
          </cell>
          <cell r="J55">
            <v>1.282051282051282E-2</v>
          </cell>
          <cell r="K55">
            <v>0.85399999999999998</v>
          </cell>
          <cell r="L55">
            <v>8.539999999999999E-3</v>
          </cell>
          <cell r="P55">
            <v>1.2500000000000001E-2</v>
          </cell>
          <cell r="R55">
            <v>8.7091189743865056E-3</v>
          </cell>
          <cell r="S55">
            <v>1.2500000000000001E-2</v>
          </cell>
          <cell r="U55">
            <v>8.7894985089394494E-3</v>
          </cell>
          <cell r="V55">
            <v>1.2500000000000001E-2</v>
          </cell>
          <cell r="X55">
            <v>8.8200794182470166E-3</v>
          </cell>
          <cell r="Y55">
            <v>1.2500000000000001E-2</v>
          </cell>
          <cell r="Z55">
            <v>57862</v>
          </cell>
          <cell r="AA55">
            <v>8.8786687306121499E-3</v>
          </cell>
          <cell r="AB55">
            <v>1.2500000000000001E-2</v>
          </cell>
          <cell r="AC55">
            <v>58369</v>
          </cell>
          <cell r="AD55">
            <v>8.9434189206271386E-3</v>
          </cell>
          <cell r="AE55">
            <v>6.475019001498869E-5</v>
          </cell>
          <cell r="AF55">
            <v>1.2345679012345678E-2</v>
          </cell>
          <cell r="AG55">
            <v>125546</v>
          </cell>
          <cell r="AH55">
            <v>1.2735505305767364E-2</v>
          </cell>
          <cell r="AI55">
            <v>0.42400858315986301</v>
          </cell>
          <cell r="AJ55">
            <v>1.2345679012345678E-2</v>
          </cell>
          <cell r="AK55">
            <v>126082</v>
          </cell>
          <cell r="AL55">
            <v>8.7142593515416623E-3</v>
          </cell>
          <cell r="AM55">
            <v>-0.31575079729303335</v>
          </cell>
          <cell r="AN55">
            <v>1.2345679012345678E-2</v>
          </cell>
          <cell r="AO55">
            <v>126618</v>
          </cell>
          <cell r="AP55">
            <v>8.7552744585414743E-3</v>
          </cell>
          <cell r="AQ55">
            <v>4.7066658616896628E-3</v>
          </cell>
          <cell r="AR55">
            <v>1.2345679012345678E-2</v>
          </cell>
          <cell r="AS55">
            <v>127154</v>
          </cell>
          <cell r="AT55">
            <v>8.7706646464767689E-3</v>
          </cell>
          <cell r="AU55">
            <v>1.5390187935294605E-5</v>
          </cell>
          <cell r="AV55">
            <v>1.2345679012345678E-2</v>
          </cell>
          <cell r="AW55">
            <v>127685</v>
          </cell>
          <cell r="AX55">
            <v>8.7478151871690588E-3</v>
          </cell>
          <cell r="AZ55">
            <v>1.2345679012345678E-2</v>
          </cell>
          <cell r="BB55">
            <v>8.8167666340769196E-3</v>
          </cell>
        </row>
        <row r="56">
          <cell r="A56">
            <v>562</v>
          </cell>
          <cell r="C56" t="str">
            <v>developing</v>
          </cell>
          <cell r="D56">
            <v>1.282051282051282E-2</v>
          </cell>
          <cell r="E56">
            <v>0.29499999999999998</v>
          </cell>
          <cell r="F56">
            <v>2.9499999999999999E-3</v>
          </cell>
          <cell r="G56">
            <v>1.282051282051282E-2</v>
          </cell>
          <cell r="H56">
            <v>0.27900000000000003</v>
          </cell>
          <cell r="I56">
            <v>2.7900000000000004E-3</v>
          </cell>
          <cell r="J56">
            <v>1.282051282051282E-2</v>
          </cell>
          <cell r="K56">
            <v>0.27300000000000002</v>
          </cell>
          <cell r="L56">
            <v>2.7300000000000002E-3</v>
          </cell>
          <cell r="P56">
            <v>1.2500000000000001E-2</v>
          </cell>
          <cell r="R56">
            <v>2.5875131088014319E-3</v>
          </cell>
          <cell r="S56">
            <v>1.2500000000000001E-2</v>
          </cell>
          <cell r="U56">
            <v>2.452990494392967E-3</v>
          </cell>
          <cell r="V56">
            <v>1.2500000000000001E-2</v>
          </cell>
          <cell r="X56">
            <v>2.4458773424530069E-3</v>
          </cell>
          <cell r="Y56">
            <v>1.2500000000000001E-2</v>
          </cell>
          <cell r="Z56">
            <v>15106</v>
          </cell>
          <cell r="AA56">
            <v>2.3179490830705324E-3</v>
          </cell>
          <cell r="AB56">
            <v>1.2500000000000001E-2</v>
          </cell>
          <cell r="AC56">
            <v>15162</v>
          </cell>
          <cell r="AD56">
            <v>2.3231530037271268E-3</v>
          </cell>
          <cell r="AE56">
            <v>5.2039206565944289E-6</v>
          </cell>
          <cell r="AF56">
            <v>1.2345679012345678E-2</v>
          </cell>
          <cell r="AG56">
            <v>14301</v>
          </cell>
          <cell r="AH56">
            <v>1.4507070028338543E-3</v>
          </cell>
          <cell r="AI56">
            <v>-0.37554392650573276</v>
          </cell>
          <cell r="AJ56">
            <v>1.2345679012345678E-2</v>
          </cell>
          <cell r="AK56">
            <v>30868</v>
          </cell>
          <cell r="AL56">
            <v>2.1334667729207028E-3</v>
          </cell>
          <cell r="AM56">
            <v>0.47063932879149628</v>
          </cell>
          <cell r="AN56">
            <v>1.2345679012345678E-2</v>
          </cell>
          <cell r="AO56">
            <v>30397</v>
          </cell>
          <cell r="AP56">
            <v>2.1018660673544458E-3</v>
          </cell>
          <cell r="AQ56">
            <v>-1.4811904252436947E-2</v>
          </cell>
          <cell r="AR56">
            <v>1.2345679012345678E-2</v>
          </cell>
          <cell r="AS56">
            <v>30438</v>
          </cell>
          <cell r="AT56">
            <v>2.0995131140936181E-3</v>
          </cell>
          <cell r="AU56">
            <v>-2.3529532608276491E-6</v>
          </cell>
          <cell r="AV56">
            <v>1.2345679012345678E-2</v>
          </cell>
          <cell r="AW56">
            <v>31149</v>
          </cell>
          <cell r="AX56">
            <v>2.1340462486989778E-3</v>
          </cell>
          <cell r="AZ56">
            <v>1.2345679012345678E-2</v>
          </cell>
          <cell r="BB56">
            <v>2.0234615922564672E-3</v>
          </cell>
        </row>
        <row r="57">
          <cell r="A57">
            <v>566</v>
          </cell>
          <cell r="C57" t="str">
            <v>developing</v>
          </cell>
          <cell r="D57">
            <v>1.282051282051282E-2</v>
          </cell>
          <cell r="E57">
            <v>9.266</v>
          </cell>
          <cell r="F57">
            <v>9.2660000000000006E-2</v>
          </cell>
          <cell r="G57">
            <v>1.282051282051282E-2</v>
          </cell>
          <cell r="H57">
            <v>8.9740000000000002</v>
          </cell>
          <cell r="I57">
            <v>8.974E-2</v>
          </cell>
          <cell r="J57">
            <v>1.282051282051282E-2</v>
          </cell>
          <cell r="K57">
            <v>8.5960000000000001</v>
          </cell>
          <cell r="L57">
            <v>8.5959999999999995E-2</v>
          </cell>
          <cell r="P57">
            <v>1.2500000000000001E-2</v>
          </cell>
          <cell r="R57">
            <v>8.8652213123580167E-2</v>
          </cell>
          <cell r="S57">
            <v>1.2500000000000001E-2</v>
          </cell>
          <cell r="U57">
            <v>8.8772567558639937E-2</v>
          </cell>
          <cell r="V57">
            <v>1.2500000000000001E-2</v>
          </cell>
          <cell r="X57">
            <v>9.2709873081240166E-2</v>
          </cell>
          <cell r="Y57">
            <v>1.2500000000000001E-2</v>
          </cell>
          <cell r="Z57">
            <v>608316</v>
          </cell>
          <cell r="AA57">
            <v>9.3343407547804444E-2</v>
          </cell>
          <cell r="AB57">
            <v>1.2500000000000001E-2</v>
          </cell>
          <cell r="AC57">
            <v>611452</v>
          </cell>
          <cell r="AD57">
            <v>9.3687940274037665E-2</v>
          </cell>
          <cell r="AE57">
            <v>3.4453272623322095E-4</v>
          </cell>
          <cell r="AF57">
            <v>1.2345679012345678E-2</v>
          </cell>
          <cell r="AG57">
            <v>1336966</v>
          </cell>
          <cell r="AH57">
            <v>0.13562309899662728</v>
          </cell>
          <cell r="AI57">
            <v>0.44760466074853467</v>
          </cell>
          <cell r="AJ57">
            <v>1.2345679012345678E-2</v>
          </cell>
          <cell r="AK57">
            <v>1342824</v>
          </cell>
          <cell r="AL57">
            <v>9.2810366265403316E-2</v>
          </cell>
          <cell r="AM57">
            <v>-0.31567434344122047</v>
          </cell>
          <cell r="AN57">
            <v>1.2345679012345678E-2</v>
          </cell>
          <cell r="AO57">
            <v>1254652</v>
          </cell>
          <cell r="AP57">
            <v>8.675561618378097E-2</v>
          </cell>
          <cell r="AQ57">
            <v>-6.5237864316880279E-2</v>
          </cell>
          <cell r="AR57">
            <v>1.2345679012345678E-2</v>
          </cell>
          <cell r="AS57">
            <v>1260510</v>
          </cell>
          <cell r="AT57">
            <v>8.6945833347990886E-2</v>
          </cell>
          <cell r="AU57">
            <v>1.9021716420991597E-4</v>
          </cell>
          <cell r="AV57">
            <v>1.2345679012345678E-2</v>
          </cell>
          <cell r="AW57">
            <v>1359923</v>
          </cell>
          <cell r="AX57">
            <v>9.3169558466386082E-2</v>
          </cell>
          <cell r="AZ57">
            <v>1.2345679012345678E-2</v>
          </cell>
          <cell r="BB57">
            <v>9.0734641846748051E-2</v>
          </cell>
        </row>
        <row r="58">
          <cell r="A58">
            <v>578</v>
          </cell>
          <cell r="C58" t="str">
            <v>developed</v>
          </cell>
          <cell r="D58">
            <v>1.282051282051282E-2</v>
          </cell>
          <cell r="E58">
            <v>1.218</v>
          </cell>
          <cell r="F58">
            <v>1.218E-2</v>
          </cell>
          <cell r="G58">
            <v>1.282051282051282E-2</v>
          </cell>
          <cell r="H58">
            <v>1.167</v>
          </cell>
          <cell r="I58">
            <v>1.167E-2</v>
          </cell>
          <cell r="J58">
            <v>1.282051282051282E-2</v>
          </cell>
          <cell r="K58">
            <v>1.1439999999999999</v>
          </cell>
          <cell r="L58">
            <v>1.1439999999999999E-2</v>
          </cell>
          <cell r="P58">
            <v>1.2500000000000001E-2</v>
          </cell>
          <cell r="R58">
            <v>1.1628459466305559E-2</v>
          </cell>
          <cell r="S58">
            <v>1.2500000000000001E-2</v>
          </cell>
          <cell r="U58">
            <v>1.1778379698838033E-2</v>
          </cell>
          <cell r="V58">
            <v>1.2500000000000001E-2</v>
          </cell>
          <cell r="X58">
            <v>1.181821705254163E-2</v>
          </cell>
          <cell r="Y58">
            <v>1.2500000000000001E-2</v>
          </cell>
          <cell r="Z58">
            <v>77536</v>
          </cell>
          <cell r="AA58">
            <v>1.1897557268963114E-2</v>
          </cell>
          <cell r="AB58">
            <v>1.2500000000000001E-2</v>
          </cell>
          <cell r="AC58">
            <v>77692</v>
          </cell>
          <cell r="AD58">
            <v>1.1904128951692912E-2</v>
          </cell>
          <cell r="AE58">
            <v>6.5716827297983976E-6</v>
          </cell>
          <cell r="AF58">
            <v>1.2345679012345678E-2</v>
          </cell>
          <cell r="AG58">
            <v>167360</v>
          </cell>
          <cell r="AH58">
            <v>1.6977157121479187E-2</v>
          </cell>
          <cell r="AI58">
            <v>0.4261570242033399</v>
          </cell>
          <cell r="AJ58">
            <v>1.2345679012345678E-2</v>
          </cell>
          <cell r="AK58">
            <v>168077</v>
          </cell>
          <cell r="AL58">
            <v>1.1616777724251424E-2</v>
          </cell>
          <cell r="AM58">
            <v>-0.31574069550466188</v>
          </cell>
          <cell r="AN58">
            <v>1.2345679012345678E-2</v>
          </cell>
          <cell r="AO58">
            <v>168794</v>
          </cell>
          <cell r="AP58">
            <v>1.1671624863408439E-2</v>
          </cell>
          <cell r="AQ58">
            <v>4.721372867668272E-3</v>
          </cell>
          <cell r="AR58">
            <v>1.2345679012345678E-2</v>
          </cell>
          <cell r="AS58">
            <v>169512</v>
          </cell>
          <cell r="AT58">
            <v>1.1692380149689119E-2</v>
          </cell>
          <cell r="AU58">
            <v>2.0755286280680491E-5</v>
          </cell>
          <cell r="AV58">
            <v>1.2345679012345678E-2</v>
          </cell>
          <cell r="AW58">
            <v>170221</v>
          </cell>
          <cell r="AX58">
            <v>1.1661995136273676E-2</v>
          </cell>
          <cell r="AZ58">
            <v>1.2345679012345678E-2</v>
          </cell>
          <cell r="BB58">
            <v>1.1753969735131861E-2</v>
          </cell>
        </row>
        <row r="59">
          <cell r="A59">
            <v>620</v>
          </cell>
          <cell r="C59" t="str">
            <v>developed</v>
          </cell>
          <cell r="D59">
            <v>1.282051282051282E-2</v>
          </cell>
          <cell r="E59">
            <v>0.26100000000000001</v>
          </cell>
          <cell r="F59">
            <v>2.6099999999999999E-3</v>
          </cell>
          <cell r="G59">
            <v>1.282051282051282E-2</v>
          </cell>
          <cell r="H59">
            <v>0.249</v>
          </cell>
          <cell r="I59">
            <v>2.49E-3</v>
          </cell>
          <cell r="J59">
            <v>1.282051282051282E-2</v>
          </cell>
          <cell r="K59">
            <v>0.26</v>
          </cell>
          <cell r="L59">
            <v>2.5999999999999999E-3</v>
          </cell>
          <cell r="P59">
            <v>1.2500000000000001E-2</v>
          </cell>
          <cell r="R59">
            <v>2.4755155820030154E-3</v>
          </cell>
          <cell r="S59">
            <v>1.2500000000000001E-2</v>
          </cell>
          <cell r="U59">
            <v>2.4774189980011647E-3</v>
          </cell>
          <cell r="V59">
            <v>1.2500000000000001E-2</v>
          </cell>
          <cell r="X59">
            <v>2.4823372452153656E-3</v>
          </cell>
          <cell r="Y59">
            <v>1.2500000000000001E-2</v>
          </cell>
          <cell r="Z59">
            <v>16282</v>
          </cell>
          <cell r="AA59">
            <v>2.4984010969518341E-3</v>
          </cell>
          <cell r="AB59">
            <v>1.2500000000000001E-2</v>
          </cell>
          <cell r="AC59">
            <v>16361</v>
          </cell>
          <cell r="AD59">
            <v>2.5068662639479962E-3</v>
          </cell>
          <cell r="AE59">
            <v>8.4651669961621594E-6</v>
          </cell>
          <cell r="AF59">
            <v>1.2345679012345678E-2</v>
          </cell>
          <cell r="AG59">
            <v>16361</v>
          </cell>
          <cell r="AH59">
            <v>1.6596753565040691E-3</v>
          </cell>
          <cell r="AI59">
            <v>-0.33794818639814828</v>
          </cell>
          <cell r="AJ59">
            <v>1.2345679012345678E-2</v>
          </cell>
          <cell r="AK59">
            <v>34661</v>
          </cell>
          <cell r="AL59">
            <v>2.3956230340872256E-3</v>
          </cell>
          <cell r="AM59">
            <v>0.44342869507525418</v>
          </cell>
          <cell r="AN59">
            <v>1.2345679012345678E-2</v>
          </cell>
          <cell r="AO59">
            <v>34806</v>
          </cell>
          <cell r="AP59">
            <v>2.4067358732881151E-3</v>
          </cell>
          <cell r="AQ59">
            <v>4.6388096302152348E-3</v>
          </cell>
          <cell r="AR59">
            <v>1.2345679012345678E-2</v>
          </cell>
          <cell r="AS59">
            <v>34951</v>
          </cell>
          <cell r="AT59">
            <v>2.4108050085644931E-3</v>
          </cell>
          <cell r="AU59">
            <v>4.069135276377981E-6</v>
          </cell>
          <cell r="AV59">
            <v>1.2345679012345678E-2</v>
          </cell>
          <cell r="AW59">
            <v>35096</v>
          </cell>
          <cell r="AX59">
            <v>2.4044587994587088E-3</v>
          </cell>
          <cell r="AZ59">
            <v>1.2345679012345678E-2</v>
          </cell>
          <cell r="BB59">
            <v>2.423326648974042E-3</v>
          </cell>
        </row>
        <row r="60">
          <cell r="A60">
            <v>624</v>
          </cell>
          <cell r="C60" t="str">
            <v>developing</v>
          </cell>
          <cell r="D60">
            <v>1.282051282051282E-2</v>
          </cell>
          <cell r="E60">
            <v>5.8999999999999997E-2</v>
          </cell>
          <cell r="F60">
            <v>5.8999999999999992E-4</v>
          </cell>
          <cell r="G60">
            <v>1.282051282051282E-2</v>
          </cell>
          <cell r="H60">
            <v>5.6000000000000001E-2</v>
          </cell>
          <cell r="I60">
            <v>5.6000000000000006E-4</v>
          </cell>
          <cell r="J60">
            <v>1.282051282051282E-2</v>
          </cell>
          <cell r="K60">
            <v>5.3999999999999999E-2</v>
          </cell>
          <cell r="L60">
            <v>5.4000000000000001E-4</v>
          </cell>
          <cell r="P60">
            <v>1.2500000000000001E-2</v>
          </cell>
          <cell r="R60">
            <v>3.3583831382941144E-4</v>
          </cell>
          <cell r="S60">
            <v>1.2500000000000001E-2</v>
          </cell>
          <cell r="U60">
            <v>3.2002876110613491E-4</v>
          </cell>
          <cell r="V60">
            <v>1.2500000000000001E-2</v>
          </cell>
          <cell r="X60">
            <v>3.0224953004257687E-4</v>
          </cell>
          <cell r="Y60">
            <v>1.2500000000000001E-2</v>
          </cell>
          <cell r="Z60">
            <v>1879</v>
          </cell>
          <cell r="AA60">
            <v>2.8832426367599164E-4</v>
          </cell>
          <cell r="AB60">
            <v>1.2500000000000001E-2</v>
          </cell>
          <cell r="AC60">
            <v>1785</v>
          </cell>
          <cell r="AD60">
            <v>2.7350139240554816E-4</v>
          </cell>
          <cell r="AE60">
            <v>-1.4822871270443489E-5</v>
          </cell>
          <cell r="AF60">
            <v>1.2345679012345678E-2</v>
          </cell>
          <cell r="AG60">
            <v>1691</v>
          </cell>
          <cell r="AH60">
            <v>1.715366437166665E-4</v>
          </cell>
          <cell r="AI60">
            <v>-0.37281253960743355</v>
          </cell>
          <cell r="AJ60">
            <v>1.2345679012345678E-2</v>
          </cell>
          <cell r="AK60">
            <v>1597</v>
          </cell>
          <cell r="AL60">
            <v>1.1037794597493722E-4</v>
          </cell>
          <cell r="AM60">
            <v>-0.35653430320548529</v>
          </cell>
          <cell r="AN60">
            <v>1.2345679012345678E-2</v>
          </cell>
          <cell r="AO60">
            <v>1603</v>
          </cell>
          <cell r="AP60">
            <v>1.1084288929727199E-4</v>
          </cell>
          <cell r="AQ60">
            <v>4.212284602943539E-3</v>
          </cell>
          <cell r="AR60">
            <v>1.2345679012345678E-2</v>
          </cell>
          <cell r="AS60">
            <v>1609</v>
          </cell>
          <cell r="AT60">
            <v>1.1098352718892934E-4</v>
          </cell>
          <cell r="AU60">
            <v>1.4063789165735124E-7</v>
          </cell>
          <cell r="AV60">
            <v>1.2345679012345678E-2</v>
          </cell>
          <cell r="AW60">
            <v>1609</v>
          </cell>
          <cell r="AX60">
            <v>1.102340497016487E-4</v>
          </cell>
          <cell r="AZ60">
            <v>1.2345679012345678E-2</v>
          </cell>
          <cell r="BB60">
            <v>1.1064193916742525E-4</v>
          </cell>
        </row>
        <row r="61">
          <cell r="A61">
            <v>646</v>
          </cell>
          <cell r="C61" t="str">
            <v>developing</v>
          </cell>
          <cell r="D61">
            <v>1.282051282051282E-2</v>
          </cell>
          <cell r="E61">
            <v>0.17100000000000001</v>
          </cell>
          <cell r="F61">
            <v>1.7100000000000001E-3</v>
          </cell>
          <cell r="G61">
            <v>1.282051282051282E-2</v>
          </cell>
          <cell r="H61">
            <v>0.16300000000000001</v>
          </cell>
          <cell r="I61">
            <v>1.6300000000000002E-3</v>
          </cell>
          <cell r="J61">
            <v>1.282051282051282E-2</v>
          </cell>
          <cell r="K61">
            <v>0.156</v>
          </cell>
          <cell r="L61">
            <v>1.56E-3</v>
          </cell>
          <cell r="P61">
            <v>1.2500000000000001E-2</v>
          </cell>
          <cell r="R61">
            <v>1.4045970819553473E-3</v>
          </cell>
          <cell r="S61">
            <v>1.2500000000000001E-2</v>
          </cell>
          <cell r="U61">
            <v>1.403333031177838E-3</v>
          </cell>
          <cell r="V61">
            <v>1.2500000000000001E-2</v>
          </cell>
          <cell r="X61">
            <v>1.4037062563508019E-3</v>
          </cell>
          <cell r="Y61">
            <v>1.2500000000000001E-2</v>
          </cell>
          <cell r="Z61">
            <v>9192</v>
          </cell>
          <cell r="AA61">
            <v>1.4104718636028287E-3</v>
          </cell>
          <cell r="AB61">
            <v>1.2500000000000001E-2</v>
          </cell>
          <cell r="AC61">
            <v>9221</v>
          </cell>
          <cell r="AD61">
            <v>1.4128606943258038E-3</v>
          </cell>
          <cell r="AE61">
            <v>2.3888307229750876E-6</v>
          </cell>
          <cell r="AF61">
            <v>1.2345679012345678E-2</v>
          </cell>
          <cell r="AG61">
            <v>19933</v>
          </cell>
          <cell r="AH61">
            <v>2.0220224241302861E-3</v>
          </cell>
          <cell r="AI61">
            <v>0.43115484226501555</v>
          </cell>
          <cell r="AJ61">
            <v>1.2345679012345678E-2</v>
          </cell>
          <cell r="AK61">
            <v>20106</v>
          </cell>
          <cell r="AL61">
            <v>1.3896424431885334E-3</v>
          </cell>
          <cell r="AM61">
            <v>-0.31274627491520157</v>
          </cell>
          <cell r="AN61">
            <v>1.2345679012345678E-2</v>
          </cell>
          <cell r="AO61">
            <v>19712</v>
          </cell>
          <cell r="AP61">
            <v>1.363028717297458E-3</v>
          </cell>
          <cell r="AQ61">
            <v>-1.9151491825487255E-2</v>
          </cell>
          <cell r="AR61">
            <v>1.2345679012345678E-2</v>
          </cell>
          <cell r="AS61">
            <v>19769</v>
          </cell>
          <cell r="AT61">
            <v>1.3636005898060562E-3</v>
          </cell>
          <cell r="AU61">
            <v>5.7187250859813167E-7</v>
          </cell>
          <cell r="AV61">
            <v>1.2345679012345678E-2</v>
          </cell>
          <cell r="AW61">
            <v>19123</v>
          </cell>
          <cell r="AX61">
            <v>1.3101340785858472E-3</v>
          </cell>
          <cell r="AZ61">
            <v>1.2345679012345678E-2</v>
          </cell>
          <cell r="BB61">
            <v>1.3198641270227224E-3</v>
          </cell>
        </row>
        <row r="62">
          <cell r="A62">
            <v>678</v>
          </cell>
          <cell r="C62" t="str">
            <v>developing</v>
          </cell>
          <cell r="D62">
            <v>1.282051282051282E-2</v>
          </cell>
          <cell r="E62">
            <v>0.10100000000000001</v>
          </cell>
          <cell r="F62">
            <v>1.01E-3</v>
          </cell>
          <cell r="G62">
            <v>1.282051282051282E-2</v>
          </cell>
          <cell r="H62">
            <v>9.6000000000000002E-2</v>
          </cell>
          <cell r="I62">
            <v>9.6000000000000002E-4</v>
          </cell>
          <cell r="J62">
            <v>1.282051282051282E-2</v>
          </cell>
          <cell r="K62">
            <v>9.4E-2</v>
          </cell>
          <cell r="L62">
            <v>9.3999999999999997E-4</v>
          </cell>
          <cell r="P62">
            <v>1.2500000000000001E-2</v>
          </cell>
          <cell r="R62">
            <v>7.6747616504424521E-4</v>
          </cell>
          <cell r="S62">
            <v>1.2500000000000001E-2</v>
          </cell>
          <cell r="U62">
            <v>7.6665555348997281E-4</v>
          </cell>
          <cell r="V62">
            <v>1.2500000000000001E-2</v>
          </cell>
          <cell r="X62">
            <v>7.6673030809077411E-4</v>
          </cell>
          <cell r="Y62">
            <v>1.2500000000000001E-2</v>
          </cell>
          <cell r="Z62">
            <v>5020</v>
          </cell>
          <cell r="AA62">
            <v>7.702968619763055E-4</v>
          </cell>
          <cell r="AB62">
            <v>1.2500000000000001E-2</v>
          </cell>
          <cell r="AC62">
            <v>5035</v>
          </cell>
          <cell r="AD62">
            <v>7.7147311527279278E-4</v>
          </cell>
          <cell r="AE62">
            <v>1.1762532964872769E-6</v>
          </cell>
          <cell r="AF62">
            <v>1.2345679012345678E-2</v>
          </cell>
          <cell r="AG62">
            <v>5050</v>
          </cell>
          <cell r="AH62">
            <v>5.1227678933717677E-4</v>
          </cell>
          <cell r="AI62">
            <v>-0.33597583740032755</v>
          </cell>
          <cell r="AJ62">
            <v>1.2345679012345678E-2</v>
          </cell>
          <cell r="AK62">
            <v>10346</v>
          </cell>
          <cell r="AL62">
            <v>7.1507215344815314E-4</v>
          </cell>
          <cell r="AM62">
            <v>0.39587068618386678</v>
          </cell>
          <cell r="AN62">
            <v>1.2345679012345678E-2</v>
          </cell>
          <cell r="AO62">
            <v>9924</v>
          </cell>
          <cell r="AP62">
            <v>6.8621636518161392E-4</v>
          </cell>
          <cell r="AQ62">
            <v>-4.0353673580202476E-2</v>
          </cell>
          <cell r="AR62">
            <v>1.2345679012345678E-2</v>
          </cell>
          <cell r="AS62">
            <v>9717</v>
          </cell>
          <cell r="AT62">
            <v>6.7024669589485801E-4</v>
          </cell>
          <cell r="AU62">
            <v>-1.5969669286755909E-5</v>
          </cell>
          <cell r="AV62">
            <v>1.2345679012345678E-2</v>
          </cell>
          <cell r="AW62">
            <v>9200</v>
          </cell>
          <cell r="AX62">
            <v>6.3030034633633817E-4</v>
          </cell>
          <cell r="AZ62">
            <v>1.2345679012345678E-2</v>
          </cell>
          <cell r="BB62">
            <v>6.3586451925492929E-4</v>
          </cell>
        </row>
        <row r="63">
          <cell r="A63">
            <v>682</v>
          </cell>
          <cell r="C63" t="str">
            <v>developing</v>
          </cell>
          <cell r="D63">
            <v>1.282051282051282E-2</v>
          </cell>
          <cell r="E63">
            <v>0.22800000000000001</v>
          </cell>
          <cell r="F63">
            <v>2.2799999999999999E-3</v>
          </cell>
          <cell r="G63">
            <v>1.282051282051282E-2</v>
          </cell>
          <cell r="H63">
            <v>0.218</v>
          </cell>
          <cell r="I63">
            <v>2.1800000000000001E-3</v>
          </cell>
          <cell r="J63">
            <v>1.282051282051282E-2</v>
          </cell>
          <cell r="K63">
            <v>0.214</v>
          </cell>
          <cell r="L63">
            <v>2.14E-3</v>
          </cell>
          <cell r="P63">
            <v>1.2500000000000001E-2</v>
          </cell>
          <cell r="R63">
            <v>2.0124073513572219E-3</v>
          </cell>
          <cell r="S63">
            <v>1.2500000000000001E-2</v>
          </cell>
          <cell r="U63">
            <v>2.0138919829953031E-3</v>
          </cell>
          <cell r="V63">
            <v>1.2500000000000001E-2</v>
          </cell>
          <cell r="X63">
            <v>2.0178564671671684E-3</v>
          </cell>
          <cell r="Y63">
            <v>1.2500000000000001E-2</v>
          </cell>
          <cell r="Z63">
            <v>13235</v>
          </cell>
          <cell r="AA63">
            <v>2.0308523841148216E-3</v>
          </cell>
          <cell r="AB63">
            <v>1.2500000000000001E-2</v>
          </cell>
          <cell r="AC63">
            <v>13299</v>
          </cell>
          <cell r="AD63">
            <v>2.0377002899727649E-3</v>
          </cell>
          <cell r="AE63">
            <v>6.8479058579432733E-6</v>
          </cell>
          <cell r="AF63">
            <v>1.2345679012345678E-2</v>
          </cell>
          <cell r="AG63">
            <v>28038</v>
          </cell>
          <cell r="AH63">
            <v>2.8442013107793586E-3</v>
          </cell>
          <cell r="AI63">
            <v>0.39578981500629462</v>
          </cell>
          <cell r="AJ63">
            <v>1.2345679012345678E-2</v>
          </cell>
          <cell r="AK63">
            <v>28155</v>
          </cell>
          <cell r="AL63">
            <v>1.9459555847992219E-3</v>
          </cell>
          <cell r="AM63">
            <v>-0.31581650798620942</v>
          </cell>
          <cell r="AN63">
            <v>1.2345679012345678E-2</v>
          </cell>
          <cell r="AO63">
            <v>28271</v>
          </cell>
          <cell r="AP63">
            <v>1.9548592160468971E-3</v>
          </cell>
          <cell r="AQ63">
            <v>4.5754545053471318E-3</v>
          </cell>
          <cell r="AR63">
            <v>1.2345679012345678E-2</v>
          </cell>
          <cell r="AS63">
            <v>26454</v>
          </cell>
          <cell r="AT63">
            <v>1.8247098994754114E-3</v>
          </cell>
          <cell r="AU63">
            <v>-1.301493165714858E-4</v>
          </cell>
          <cell r="AV63">
            <v>1.2345679012345678E-2</v>
          </cell>
          <cell r="AW63">
            <v>26571</v>
          </cell>
          <cell r="AX63">
            <v>1.8204033154894392E-3</v>
          </cell>
          <cell r="AZ63">
            <v>1.2345679012345678E-2</v>
          </cell>
          <cell r="BB63">
            <v>1.9681062404666738E-3</v>
          </cell>
        </row>
        <row r="64">
          <cell r="A64">
            <v>686</v>
          </cell>
          <cell r="C64" t="str">
            <v>developing</v>
          </cell>
          <cell r="D64">
            <v>1.282051282051282E-2</v>
          </cell>
          <cell r="E64">
            <v>1.095</v>
          </cell>
          <cell r="F64">
            <v>1.095E-2</v>
          </cell>
          <cell r="G64">
            <v>1.282051282051282E-2</v>
          </cell>
          <cell r="H64">
            <v>1.04</v>
          </cell>
          <cell r="I64">
            <v>1.04E-2</v>
          </cell>
          <cell r="J64">
            <v>1.282051282051282E-2</v>
          </cell>
          <cell r="K64">
            <v>0.996</v>
          </cell>
          <cell r="L64">
            <v>9.9600000000000001E-3</v>
          </cell>
          <cell r="P64">
            <v>1.2500000000000001E-2</v>
          </cell>
          <cell r="R64">
            <v>1.0484264347484822E-2</v>
          </cell>
          <cell r="S64">
            <v>1.2500000000000001E-2</v>
          </cell>
          <cell r="U64">
            <v>1.0477984387267065E-2</v>
          </cell>
          <cell r="V64">
            <v>1.2500000000000001E-2</v>
          </cell>
          <cell r="X64">
            <v>1.0483753972865559E-2</v>
          </cell>
          <cell r="Y64">
            <v>1.2500000000000001E-2</v>
          </cell>
          <cell r="Z64">
            <v>68649</v>
          </cell>
          <cell r="AA64">
            <v>1.0533886310320996E-2</v>
          </cell>
          <cell r="AB64">
            <v>1.2500000000000001E-2</v>
          </cell>
          <cell r="AC64">
            <v>68885</v>
          </cell>
          <cell r="AD64">
            <v>1.0554702193756966E-2</v>
          </cell>
          <cell r="AE64">
            <v>2.0815883435970628E-5</v>
          </cell>
          <cell r="AF64">
            <v>1.2345679012345678E-2</v>
          </cell>
          <cell r="AG64">
            <v>150879</v>
          </cell>
          <cell r="AH64">
            <v>1.5305308851169087E-2</v>
          </cell>
          <cell r="AI64">
            <v>0.45009386055648948</v>
          </cell>
          <cell r="AJ64">
            <v>1.2345679012345678E-2</v>
          </cell>
          <cell r="AK64">
            <v>151303</v>
          </cell>
          <cell r="AL64">
            <v>1.045742915456852E-2</v>
          </cell>
          <cell r="AM64">
            <v>-0.31674497677518376</v>
          </cell>
          <cell r="AN64">
            <v>1.2345679012345678E-2</v>
          </cell>
          <cell r="AO64">
            <v>151737</v>
          </cell>
          <cell r="AP64">
            <v>1.0492181842358178E-2</v>
          </cell>
          <cell r="AQ64">
            <v>3.3232534761638011E-3</v>
          </cell>
          <cell r="AR64">
            <v>1.2345679012345678E-2</v>
          </cell>
          <cell r="AS64">
            <v>144954</v>
          </cell>
          <cell r="AT64">
            <v>9.9984500933151428E-3</v>
          </cell>
          <cell r="AU64">
            <v>-4.9373174904303492E-4</v>
          </cell>
          <cell r="AV64">
            <v>1.2345679012345678E-2</v>
          </cell>
          <cell r="AW64">
            <v>136306</v>
          </cell>
          <cell r="AX64">
            <v>9.3384477182305338E-3</v>
          </cell>
          <cell r="AZ64">
            <v>1.2345679012345678E-2</v>
          </cell>
          <cell r="BB64">
            <v>8.7783273276787893E-3</v>
          </cell>
        </row>
        <row r="65">
          <cell r="A65">
            <v>690</v>
          </cell>
          <cell r="C65" t="str">
            <v>developing</v>
          </cell>
          <cell r="D65">
            <v>1.282051282051282E-2</v>
          </cell>
          <cell r="E65">
            <v>9.9000000000000005E-2</v>
          </cell>
          <cell r="F65">
            <v>9.8999999999999999E-4</v>
          </cell>
          <cell r="G65">
            <v>1.282051282051282E-2</v>
          </cell>
          <cell r="H65">
            <v>8.4000000000000005E-2</v>
          </cell>
          <cell r="I65">
            <v>8.4000000000000003E-4</v>
          </cell>
          <cell r="J65">
            <v>1.282051282051282E-2</v>
          </cell>
          <cell r="K65">
            <v>8.2000000000000003E-2</v>
          </cell>
          <cell r="L65">
            <v>8.1999999999999998E-4</v>
          </cell>
          <cell r="P65">
            <v>1.2500000000000001E-2</v>
          </cell>
          <cell r="R65">
            <v>3.7764455317152004E-4</v>
          </cell>
          <cell r="S65">
            <v>1.2500000000000001E-2</v>
          </cell>
          <cell r="U65">
            <v>3.7672132608364994E-4</v>
          </cell>
          <cell r="V65">
            <v>1.2500000000000001E-2</v>
          </cell>
          <cell r="X65">
            <v>3.7639487851728914E-4</v>
          </cell>
          <cell r="Y65">
            <v>1.2500000000000001E-2</v>
          </cell>
          <cell r="Z65">
            <v>2462</v>
          </cell>
          <cell r="AA65">
            <v>3.7778304266646696E-4</v>
          </cell>
          <cell r="AB65">
            <v>1.2500000000000001E-2</v>
          </cell>
          <cell r="AC65">
            <v>2462</v>
          </cell>
          <cell r="AD65">
            <v>3.7723273283050957E-4</v>
          </cell>
          <cell r="AE65">
            <v>-5.5030983595738677E-7</v>
          </cell>
          <cell r="AF65">
            <v>1.2345679012345678E-2</v>
          </cell>
          <cell r="AG65">
            <v>2462</v>
          </cell>
          <cell r="AH65">
            <v>2.4974761492042158E-4</v>
          </cell>
          <cell r="AI65">
            <v>-0.3379481863981485</v>
          </cell>
          <cell r="AJ65">
            <v>1.2345679012345678E-2</v>
          </cell>
          <cell r="AK65">
            <v>2462</v>
          </cell>
          <cell r="AL65">
            <v>1.7016312021934593E-4</v>
          </cell>
          <cell r="AM65">
            <v>-0.31865967859766786</v>
          </cell>
          <cell r="AN65">
            <v>1.2345679012345678E-2</v>
          </cell>
          <cell r="AO65">
            <v>2462</v>
          </cell>
          <cell r="AP65">
            <v>1.7024029535239155E-4</v>
          </cell>
          <cell r="AQ65">
            <v>4.5353618895882519E-4</v>
          </cell>
          <cell r="AR65">
            <v>1.2345679012345678E-2</v>
          </cell>
          <cell r="AS65">
            <v>2462</v>
          </cell>
          <cell r="AT65">
            <v>1.6982066124247611E-4</v>
          </cell>
          <cell r="AU65">
            <v>-4.1963410991543862E-7</v>
          </cell>
          <cell r="AV65">
            <v>1.2345679012345678E-2</v>
          </cell>
          <cell r="AW65">
            <v>4828</v>
          </cell>
          <cell r="AX65">
            <v>3.3077066001215656E-4</v>
          </cell>
          <cell r="AZ65">
            <v>1.2345679012345678E-2</v>
          </cell>
          <cell r="BB65">
            <v>3.31994581914437E-4</v>
          </cell>
        </row>
        <row r="66">
          <cell r="A66">
            <v>694</v>
          </cell>
          <cell r="C66" t="str">
            <v>developing</v>
          </cell>
          <cell r="D66">
            <v>1.282051282051282E-2</v>
          </cell>
          <cell r="E66">
            <v>0.249</v>
          </cell>
          <cell r="F66">
            <v>2.49E-3</v>
          </cell>
          <cell r="G66">
            <v>1.282051282051282E-2</v>
          </cell>
          <cell r="H66">
            <v>0.26900000000000002</v>
          </cell>
          <cell r="I66">
            <v>2.6900000000000001E-3</v>
          </cell>
          <cell r="J66">
            <v>1.282051282051282E-2</v>
          </cell>
          <cell r="K66">
            <v>0.26300000000000001</v>
          </cell>
          <cell r="L66">
            <v>2.63E-3</v>
          </cell>
          <cell r="P66">
            <v>1.2500000000000001E-2</v>
          </cell>
          <cell r="R66">
            <v>2.9460286078090351E-3</v>
          </cell>
          <cell r="S66">
            <v>1.2500000000000001E-2</v>
          </cell>
          <cell r="U66">
            <v>2.961072641765981E-3</v>
          </cell>
          <cell r="V66">
            <v>1.2500000000000001E-2</v>
          </cell>
          <cell r="X66">
            <v>2.9607585743197584E-3</v>
          </cell>
          <cell r="Y66">
            <v>1.2500000000000001E-2</v>
          </cell>
          <cell r="Z66">
            <v>18482</v>
          </cell>
          <cell r="AA66">
            <v>2.8359813950290993E-3</v>
          </cell>
          <cell r="AB66">
            <v>1.2500000000000001E-2</v>
          </cell>
          <cell r="AC66">
            <v>17562</v>
          </cell>
          <cell r="AD66">
            <v>2.6908859683060153E-3</v>
          </cell>
          <cell r="AE66">
            <v>-1.4509542672308398E-4</v>
          </cell>
          <cell r="AF66">
            <v>1.2345679012345678E-2</v>
          </cell>
          <cell r="AG66">
            <v>16876</v>
          </cell>
          <cell r="AH66">
            <v>1.7119174449216226E-3</v>
          </cell>
          <cell r="AI66">
            <v>-0.36380899633613217</v>
          </cell>
          <cell r="AJ66">
            <v>1.2345679012345678E-2</v>
          </cell>
          <cell r="AK66">
            <v>16876</v>
          </cell>
          <cell r="AL66">
            <v>1.1663983821371576E-3</v>
          </cell>
          <cell r="AM66">
            <v>-0.31865967859766786</v>
          </cell>
          <cell r="AN66">
            <v>1.2345679012345678E-2</v>
          </cell>
          <cell r="AO66">
            <v>16492</v>
          </cell>
          <cell r="AP66">
            <v>1.1403748785343791E-3</v>
          </cell>
          <cell r="AQ66">
            <v>-2.2310990825532784E-2</v>
          </cell>
          <cell r="AR66">
            <v>1.2345679012345678E-2</v>
          </cell>
          <cell r="AS66">
            <v>16518</v>
          </cell>
          <cell r="AT66">
            <v>1.1393573039818116E-3</v>
          </cell>
          <cell r="AU66">
            <v>-1.0175745525674903E-6</v>
          </cell>
          <cell r="AV66">
            <v>1.2345679012345678E-2</v>
          </cell>
          <cell r="AW66">
            <v>16518</v>
          </cell>
          <cell r="AX66">
            <v>1.1316631653025689E-3</v>
          </cell>
          <cell r="AZ66">
            <v>1.2345679012345678E-2</v>
          </cell>
          <cell r="BB66">
            <v>1.1358505600792606E-3</v>
          </cell>
        </row>
        <row r="67">
          <cell r="A67">
            <v>706</v>
          </cell>
          <cell r="C67" t="str">
            <v>developing</v>
          </cell>
          <cell r="D67">
            <v>1.282051282051282E-2</v>
          </cell>
          <cell r="E67">
            <v>0.123</v>
          </cell>
          <cell r="F67">
            <v>1.23E-3</v>
          </cell>
          <cell r="G67">
            <v>1.282051282051282E-2</v>
          </cell>
          <cell r="H67">
            <v>0.11600000000000001</v>
          </cell>
          <cell r="I67">
            <v>1.16E-3</v>
          </cell>
          <cell r="J67">
            <v>1.282051282051282E-2</v>
          </cell>
          <cell r="K67">
            <v>0.114</v>
          </cell>
          <cell r="L67">
            <v>1.14E-3</v>
          </cell>
          <cell r="P67">
            <v>1.2500000000000001E-2</v>
          </cell>
          <cell r="R67">
            <v>3.9584800794040866E-4</v>
          </cell>
          <cell r="S67">
            <v>1.2500000000000001E-2</v>
          </cell>
          <cell r="U67">
            <v>3.9423610225556519E-4</v>
          </cell>
          <cell r="V67">
            <v>1.2500000000000001E-2</v>
          </cell>
          <cell r="X67">
            <v>3.9309290121097433E-4</v>
          </cell>
          <cell r="Y67">
            <v>1.2500000000000001E-2</v>
          </cell>
          <cell r="Z67">
            <v>2566</v>
          </cell>
          <cell r="AA67">
            <v>3.9374138403011952E-4</v>
          </cell>
          <cell r="AB67">
            <v>1.2500000000000001E-2</v>
          </cell>
          <cell r="AC67">
            <v>2566</v>
          </cell>
          <cell r="AD67">
            <v>3.931678279622614E-4</v>
          </cell>
          <cell r="AE67">
            <v>-5.7355606785812387E-7</v>
          </cell>
          <cell r="AF67">
            <v>1.2345679012345678E-2</v>
          </cell>
          <cell r="AG67">
            <v>2566</v>
          </cell>
          <cell r="AH67">
            <v>2.6029747355231595E-4</v>
          </cell>
          <cell r="AI67">
            <v>-0.33794818639814839</v>
          </cell>
          <cell r="AJ67">
            <v>1.2345679012345678E-2</v>
          </cell>
          <cell r="AK67">
            <v>4864</v>
          </cell>
          <cell r="AL67">
            <v>3.361792919361895E-4</v>
          </cell>
          <cell r="AM67">
            <v>0.29151961157480244</v>
          </cell>
          <cell r="AN67">
            <v>1.2345679012345678E-2</v>
          </cell>
          <cell r="AO67">
            <v>4676</v>
          </cell>
          <cell r="AP67">
            <v>3.2333209629073224E-4</v>
          </cell>
          <cell r="AQ67">
            <v>-3.8215309370976391E-2</v>
          </cell>
          <cell r="AR67">
            <v>1.2345679012345678E-2</v>
          </cell>
          <cell r="AS67">
            <v>4688</v>
          </cell>
          <cell r="AT67">
            <v>3.2336281880776931E-4</v>
          </cell>
          <cell r="AU67">
            <v>3.0722517037069363E-8</v>
          </cell>
          <cell r="AV67">
            <v>1.2345679012345678E-2</v>
          </cell>
          <cell r="AW67">
            <v>4924</v>
          </cell>
          <cell r="AX67">
            <v>3.3734770710436182E-4</v>
          </cell>
          <cell r="AZ67">
            <v>1.2345679012345678E-2</v>
          </cell>
          <cell r="BB67">
            <v>3.3866472989407668E-4</v>
          </cell>
        </row>
        <row r="68">
          <cell r="A68">
            <v>710</v>
          </cell>
          <cell r="C68" t="str">
            <v>developing</v>
          </cell>
          <cell r="D68">
            <v>1.282051282051282E-2</v>
          </cell>
          <cell r="E68">
            <v>0.94299999999999995</v>
          </cell>
          <cell r="F68">
            <v>9.4299999999999991E-3</v>
          </cell>
          <cell r="G68">
            <v>1.282051282051282E-2</v>
          </cell>
          <cell r="H68">
            <v>4.0419999999999998</v>
          </cell>
          <cell r="I68">
            <v>4.0419999999999998E-2</v>
          </cell>
          <cell r="J68">
            <v>1.282051282051282E-2</v>
          </cell>
          <cell r="K68">
            <v>4.4610000000000003</v>
          </cell>
          <cell r="L68">
            <v>4.4610000000000004E-2</v>
          </cell>
          <cell r="P68">
            <v>1.2500000000000001E-2</v>
          </cell>
          <cell r="R68">
            <v>5.006844807526234E-2</v>
          </cell>
          <cell r="S68">
            <v>1.2500000000000001E-2</v>
          </cell>
          <cell r="U68">
            <v>5.0415361380533097E-2</v>
          </cell>
          <cell r="V68">
            <v>1.2500000000000001E-2</v>
          </cell>
          <cell r="X68">
            <v>5.0266716444136154E-2</v>
          </cell>
          <cell r="Y68">
            <v>1.2500000000000001E-2</v>
          </cell>
          <cell r="Z68">
            <v>329751</v>
          </cell>
          <cell r="AA68">
            <v>5.0598836759671063E-2</v>
          </cell>
          <cell r="AB68">
            <v>1.2500000000000001E-2</v>
          </cell>
          <cell r="AC68">
            <v>331374</v>
          </cell>
          <cell r="AD68">
            <v>5.0773809751818555E-2</v>
          </cell>
          <cell r="AE68">
            <v>1.7497299214749157E-4</v>
          </cell>
          <cell r="AF68">
            <v>1.2345679012345678E-2</v>
          </cell>
          <cell r="AG68">
            <v>331374</v>
          </cell>
          <cell r="AH68">
            <v>3.3614892829666849E-2</v>
          </cell>
          <cell r="AI68">
            <v>-0.3379481863981485</v>
          </cell>
          <cell r="AJ68">
            <v>1.2345679012345678E-2</v>
          </cell>
          <cell r="AK68">
            <v>725558</v>
          </cell>
          <cell r="AL68">
            <v>5.0147527692976521E-2</v>
          </cell>
          <cell r="AM68">
            <v>0.49182470838398107</v>
          </cell>
          <cell r="AN68">
            <v>1.2345679012345678E-2</v>
          </cell>
          <cell r="AO68">
            <v>727946</v>
          </cell>
          <cell r="AP68">
            <v>5.0335394817462228E-2</v>
          </cell>
          <cell r="AQ68">
            <v>3.7462888626516033E-3</v>
          </cell>
          <cell r="AR68">
            <v>1.2345679012345678E-2</v>
          </cell>
          <cell r="AS68">
            <v>730443</v>
          </cell>
          <cell r="AT68">
            <v>5.0383555345222576E-2</v>
          </cell>
          <cell r="AU68">
            <v>4.8160527760347793E-5</v>
          </cell>
          <cell r="AV68">
            <v>1.2345679012345678E-2</v>
          </cell>
          <cell r="AW68">
            <v>733553</v>
          </cell>
          <cell r="AX68">
            <v>5.0256381516963024E-2</v>
          </cell>
          <cell r="AZ68">
            <v>1.2345679012345678E-2</v>
          </cell>
          <cell r="BB68">
            <v>5.0656198155931004E-2</v>
          </cell>
        </row>
        <row r="69">
          <cell r="A69">
            <v>716</v>
          </cell>
          <cell r="C69" t="str">
            <v>developing</v>
          </cell>
          <cell r="D69">
            <v>1.282051282051282E-2</v>
          </cell>
          <cell r="E69">
            <v>2.4390000000000001</v>
          </cell>
          <cell r="F69">
            <v>2.4390000000000002E-2</v>
          </cell>
          <cell r="G69">
            <v>1.282051282051282E-2</v>
          </cell>
          <cell r="H69">
            <v>2.1150000000000002</v>
          </cell>
          <cell r="I69">
            <v>2.1150000000000002E-2</v>
          </cell>
          <cell r="J69">
            <v>1.282051282051282E-2</v>
          </cell>
          <cell r="K69">
            <v>2.024</v>
          </cell>
          <cell r="L69">
            <v>2.0240000000000001E-2</v>
          </cell>
          <cell r="P69">
            <v>1.2500000000000001E-2</v>
          </cell>
          <cell r="R69">
            <v>2.0625285585980008E-2</v>
          </cell>
          <cell r="S69">
            <v>1.2500000000000001E-2</v>
          </cell>
          <cell r="U69">
            <v>2.0617657045318715E-2</v>
          </cell>
          <cell r="V69">
            <v>1.2500000000000001E-2</v>
          </cell>
          <cell r="X69">
            <v>1.9595359420342694E-2</v>
          </cell>
          <cell r="Y69">
            <v>1.2500000000000001E-2</v>
          </cell>
          <cell r="Z69">
            <v>120754</v>
          </cell>
          <cell r="AA69">
            <v>1.8529168779100956E-2</v>
          </cell>
          <cell r="AB69">
            <v>1.2500000000000001E-2</v>
          </cell>
          <cell r="AC69">
            <v>113783</v>
          </cell>
          <cell r="AD69">
            <v>1.7434066628616518E-2</v>
          </cell>
          <cell r="AE69">
            <v>-1.095102150484438E-3</v>
          </cell>
          <cell r="AF69">
            <v>1.2345679012345678E-2</v>
          </cell>
          <cell r="AG69">
            <v>111733</v>
          </cell>
          <cell r="AH69">
            <v>1.1334301485744706E-2</v>
          </cell>
          <cell r="AI69">
            <v>-0.3498762091949088</v>
          </cell>
          <cell r="AJ69">
            <v>1.2345679012345678E-2</v>
          </cell>
          <cell r="AK69">
            <v>247921</v>
          </cell>
          <cell r="AL69">
            <v>1.7135260328148036E-2</v>
          </cell>
          <cell r="AM69">
            <v>0.51180558852252767</v>
          </cell>
          <cell r="AN69">
            <v>1.2345679012345678E-2</v>
          </cell>
          <cell r="AO69">
            <v>248642</v>
          </cell>
          <cell r="AP69">
            <v>1.7192886887493639E-2</v>
          </cell>
          <cell r="AQ69">
            <v>3.363039617842345E-3</v>
          </cell>
          <cell r="AR69">
            <v>1.2345679012345678E-2</v>
          </cell>
          <cell r="AS69">
            <v>249383</v>
          </cell>
          <cell r="AT69">
            <v>1.7201618993758092E-2</v>
          </cell>
          <cell r="AU69">
            <v>8.7321062644529768E-6</v>
          </cell>
          <cell r="AV69">
            <v>1.2345679012345678E-2</v>
          </cell>
          <cell r="AW69">
            <v>239783</v>
          </cell>
          <cell r="AX69">
            <v>1.6427750863648498E-2</v>
          </cell>
          <cell r="AZ69">
            <v>1.2345679012345678E-2</v>
          </cell>
          <cell r="BB69">
            <v>1.7267087715746626E-2</v>
          </cell>
        </row>
        <row r="70">
          <cell r="A70">
            <v>724</v>
          </cell>
          <cell r="C70" t="str">
            <v>developed</v>
          </cell>
          <cell r="D70">
            <v>1.282051282051282E-2</v>
          </cell>
          <cell r="E70">
            <v>0.40799999999999997</v>
          </cell>
          <cell r="F70">
            <v>4.0799999999999994E-3</v>
          </cell>
          <cell r="G70">
            <v>1.282051282051282E-2</v>
          </cell>
          <cell r="H70">
            <v>1.07</v>
          </cell>
          <cell r="I70">
            <v>1.0700000000000001E-2</v>
          </cell>
          <cell r="J70">
            <v>1.282051282051282E-2</v>
          </cell>
          <cell r="K70">
            <v>1.0489999999999999</v>
          </cell>
          <cell r="L70">
            <v>1.0489999999999999E-2</v>
          </cell>
          <cell r="P70">
            <v>1.2500000000000001E-2</v>
          </cell>
          <cell r="R70">
            <v>1.0779839087630506E-2</v>
          </cell>
          <cell r="S70">
            <v>1.2500000000000001E-2</v>
          </cell>
          <cell r="U70">
            <v>1.0739937837908428E-2</v>
          </cell>
          <cell r="V70">
            <v>1.2500000000000001E-2</v>
          </cell>
          <cell r="X70">
            <v>1.0711551768695926E-2</v>
          </cell>
          <cell r="Y70">
            <v>1.2500000000000001E-2</v>
          </cell>
          <cell r="Z70">
            <v>69932</v>
          </cell>
          <cell r="AA70">
            <v>1.0730757002336055E-2</v>
          </cell>
          <cell r="AB70">
            <v>1.2500000000000001E-2</v>
          </cell>
          <cell r="AC70">
            <v>69932</v>
          </cell>
          <cell r="AD70">
            <v>1.0715125699554507E-2</v>
          </cell>
          <cell r="AE70">
            <v>-1.5631302781548423E-5</v>
          </cell>
          <cell r="AF70">
            <v>1.2345679012345678E-2</v>
          </cell>
          <cell r="AG70">
            <v>152324</v>
          </cell>
          <cell r="AH70">
            <v>1.5451891021583388E-2</v>
          </cell>
          <cell r="AI70">
            <v>0.44206343955683303</v>
          </cell>
          <cell r="AJ70">
            <v>1.2345679012345678E-2</v>
          </cell>
          <cell r="AK70">
            <v>153192</v>
          </cell>
          <cell r="AL70">
            <v>1.0587988916588969E-2</v>
          </cell>
          <cell r="AM70">
            <v>-0.31477714269408597</v>
          </cell>
          <cell r="AN70">
            <v>1.2345679012345678E-2</v>
          </cell>
          <cell r="AO70">
            <v>153875</v>
          </cell>
          <cell r="AP70">
            <v>1.0640018459524472E-2</v>
          </cell>
          <cell r="AQ70">
            <v>4.9140156214164676E-3</v>
          </cell>
          <cell r="AR70">
            <v>1.2345679012345678E-2</v>
          </cell>
          <cell r="AS70">
            <v>154438</v>
          </cell>
          <cell r="AT70">
            <v>1.0652625215664308E-2</v>
          </cell>
          <cell r="AU70">
            <v>1.2606756139836583E-5</v>
          </cell>
          <cell r="AV70">
            <v>1.2345679012345678E-2</v>
          </cell>
          <cell r="AW70">
            <v>155002</v>
          </cell>
          <cell r="AX70">
            <v>1.0619327639437509E-2</v>
          </cell>
          <cell r="AZ70">
            <v>1.2345679012345678E-2</v>
          </cell>
          <cell r="BB70">
            <v>1.0658621413815569E-2</v>
          </cell>
        </row>
        <row r="71">
          <cell r="A71">
            <v>728</v>
          </cell>
          <cell r="C71" t="str">
            <v>developing</v>
          </cell>
          <cell r="P71">
            <v>1.2500000000000001E-2</v>
          </cell>
          <cell r="R71">
            <v>5.0375747074411711E-3</v>
          </cell>
          <cell r="S71">
            <v>1.2500000000000001E-2</v>
          </cell>
          <cell r="U71">
            <v>4.610380731287997E-3</v>
          </cell>
          <cell r="V71">
            <v>1.2500000000000001E-2</v>
          </cell>
          <cell r="X71">
            <v>4.1890589959524913E-3</v>
          </cell>
          <cell r="Y71">
            <v>1.2500000000000001E-2</v>
          </cell>
          <cell r="Z71">
            <v>24698</v>
          </cell>
          <cell r="AA71">
            <v>3.7897991826874094E-3</v>
          </cell>
          <cell r="AB71">
            <v>1.2500000000000001E-2</v>
          </cell>
          <cell r="AC71">
            <v>22035</v>
          </cell>
          <cell r="AD71">
            <v>3.376248281039918E-3</v>
          </cell>
          <cell r="AE71">
            <v>-4.1355090164749142E-4</v>
          </cell>
          <cell r="AF71">
            <v>1.2345679012345678E-2</v>
          </cell>
          <cell r="AG71">
            <v>19388</v>
          </cell>
          <cell r="AH71">
            <v>1.9667371072612243E-3</v>
          </cell>
          <cell r="AI71">
            <v>-0.41747853133139556</v>
          </cell>
          <cell r="AJ71">
            <v>1.2345679012345678E-2</v>
          </cell>
          <cell r="AK71">
            <v>47673</v>
          </cell>
          <cell r="AL71">
            <v>3.2949579326632325E-3</v>
          </cell>
          <cell r="AM71">
            <v>0.67534233248470077</v>
          </cell>
          <cell r="AN71">
            <v>1.2345679012345678E-2</v>
          </cell>
          <cell r="AO71">
            <v>47842</v>
          </cell>
          <cell r="AP71">
            <v>3.3081381845041086E-3</v>
          </cell>
          <cell r="AQ71">
            <v>4.000127500936701E-3</v>
          </cell>
          <cell r="AR71">
            <v>1.2345679012345678E-2</v>
          </cell>
          <cell r="AS71">
            <v>46775</v>
          </cell>
          <cell r="AT71">
            <v>3.2263856334755563E-3</v>
          </cell>
          <cell r="AU71">
            <v>-8.1752551028552254E-5</v>
          </cell>
          <cell r="AV71">
            <v>1.2345679012345678E-2</v>
          </cell>
          <cell r="AW71">
            <v>42891</v>
          </cell>
          <cell r="AX71">
            <v>2.9385013211643348E-3</v>
          </cell>
          <cell r="AZ71">
            <v>1.2345679012345678E-2</v>
          </cell>
          <cell r="BB71">
            <v>2.6811931945786688E-3</v>
          </cell>
        </row>
        <row r="72">
          <cell r="A72">
            <v>729</v>
          </cell>
          <cell r="C72" t="str">
            <v>developing</v>
          </cell>
          <cell r="D72">
            <v>1.282051282051282E-2</v>
          </cell>
          <cell r="E72">
            <v>0.45400000000000001</v>
          </cell>
          <cell r="F72">
            <v>4.5399999999999998E-3</v>
          </cell>
          <cell r="G72">
            <v>1.282051282051282E-2</v>
          </cell>
          <cell r="H72">
            <v>0.42899999999999999</v>
          </cell>
          <cell r="I72">
            <v>4.2899999999999995E-3</v>
          </cell>
          <cell r="J72">
            <v>1.282051282051282E-2</v>
          </cell>
          <cell r="K72">
            <v>0.41899999999999998</v>
          </cell>
          <cell r="L72">
            <v>4.1900000000000001E-3</v>
          </cell>
          <cell r="P72">
            <v>1.2500000000000001E-2</v>
          </cell>
          <cell r="R72">
            <v>3.3994180448070326E-3</v>
          </cell>
          <cell r="S72">
            <v>1.2500000000000001E-2</v>
          </cell>
          <cell r="U72">
            <v>3.39156740346516E-3</v>
          </cell>
          <cell r="V72">
            <v>1.2500000000000001E-2</v>
          </cell>
          <cell r="X72">
            <v>3.163432739675222E-3</v>
          </cell>
          <cell r="Y72">
            <v>1.2500000000000001E-2</v>
          </cell>
          <cell r="Z72">
            <v>19555</v>
          </cell>
          <cell r="AA72">
            <v>3.0006285131367839E-3</v>
          </cell>
          <cell r="AB72">
            <v>1.2500000000000001E-2</v>
          </cell>
          <cell r="AC72">
            <v>18161</v>
          </cell>
          <cell r="AD72">
            <v>2.7826659873821627E-3</v>
          </cell>
          <cell r="AE72">
            <v>-2.1796252575462119E-4</v>
          </cell>
          <cell r="AF72">
            <v>1.2345679012345678E-2</v>
          </cell>
          <cell r="AG72">
            <v>16783</v>
          </cell>
          <cell r="AH72">
            <v>1.702483436721948E-3</v>
          </cell>
          <cell r="AI72">
            <v>-0.38818261176808133</v>
          </cell>
          <cell r="AJ72">
            <v>1.2345679012345678E-2</v>
          </cell>
          <cell r="AK72">
            <v>15389</v>
          </cell>
          <cell r="AL72">
            <v>1.0636231750834747E-3</v>
          </cell>
          <cell r="AM72">
            <v>-0.37525196889349399</v>
          </cell>
          <cell r="AN72">
            <v>1.2345679012345678E-2</v>
          </cell>
          <cell r="AO72">
            <v>14659</v>
          </cell>
          <cell r="AP72">
            <v>1.0136281436111728E-3</v>
          </cell>
          <cell r="AQ72">
            <v>-4.7004458574699814E-2</v>
          </cell>
          <cell r="AR72">
            <v>1.2345679012345678E-2</v>
          </cell>
          <cell r="AS72">
            <v>14659</v>
          </cell>
          <cell r="AT72">
            <v>1.011129599168748E-3</v>
          </cell>
          <cell r="AU72">
            <v>-2.4985444424248208E-6</v>
          </cell>
          <cell r="AV72">
            <v>1.2345679012345678E-2</v>
          </cell>
          <cell r="AW72">
            <v>14659</v>
          </cell>
          <cell r="AX72">
            <v>1.0043013887983023E-3</v>
          </cell>
          <cell r="AZ72">
            <v>1.2345679012345678E-2</v>
          </cell>
          <cell r="BB72">
            <v>1.0080175178715269E-3</v>
          </cell>
        </row>
        <row r="73">
          <cell r="A73">
            <v>748</v>
          </cell>
          <cell r="C73" t="str">
            <v>developing</v>
          </cell>
          <cell r="D73">
            <v>1.282051282051282E-2</v>
          </cell>
          <cell r="E73">
            <v>0.375</v>
          </cell>
          <cell r="F73">
            <v>3.7499999999999999E-3</v>
          </cell>
          <cell r="G73">
            <v>1.282051282051282E-2</v>
          </cell>
          <cell r="H73">
            <v>0.34899999999999998</v>
          </cell>
          <cell r="I73">
            <v>3.4899999999999996E-3</v>
          </cell>
          <cell r="J73">
            <v>1.282051282051282E-2</v>
          </cell>
          <cell r="K73">
            <v>0.34899999999999998</v>
          </cell>
          <cell r="L73">
            <v>3.4899999999999996E-3</v>
          </cell>
          <cell r="P73">
            <v>1.2500000000000001E-2</v>
          </cell>
          <cell r="R73">
            <v>1.2356751923626942E-3</v>
          </cell>
          <cell r="S73">
            <v>1.2500000000000001E-2</v>
          </cell>
          <cell r="U73">
            <v>1.2311043988206718E-3</v>
          </cell>
          <cell r="V73">
            <v>1.2500000000000001E-2</v>
          </cell>
          <cell r="X73">
            <v>1.2275344572889857E-3</v>
          </cell>
          <cell r="Y73">
            <v>1.2500000000000001E-2</v>
          </cell>
          <cell r="Z73">
            <v>8013</v>
          </cell>
          <cell r="AA73">
            <v>1.2295595129514217E-3</v>
          </cell>
          <cell r="AB73">
            <v>1.2500000000000001E-2</v>
          </cell>
          <cell r="AC73">
            <v>8013</v>
          </cell>
          <cell r="AD73">
            <v>1.2277684354877632E-3</v>
          </cell>
          <cell r="AE73">
            <v>-1.7910774636584366E-6</v>
          </cell>
          <cell r="AF73">
            <v>1.2345679012345678E-2</v>
          </cell>
          <cell r="AG73">
            <v>8013</v>
          </cell>
          <cell r="AH73">
            <v>8.1284631939778165E-4</v>
          </cell>
          <cell r="AI73">
            <v>-0.33794818639814839</v>
          </cell>
          <cell r="AJ73">
            <v>1.2345679012345678E-2</v>
          </cell>
          <cell r="AK73">
            <v>16857</v>
          </cell>
          <cell r="AL73">
            <v>1.1650851817780318E-3</v>
          </cell>
          <cell r="AM73">
            <v>0.43334004715825669</v>
          </cell>
          <cell r="AN73">
            <v>1.2345679012345678E-2</v>
          </cell>
          <cell r="AO73">
            <v>16857</v>
          </cell>
          <cell r="AP73">
            <v>1.1656135900711877E-3</v>
          </cell>
          <cell r="AQ73">
            <v>4.5353618895860315E-4</v>
          </cell>
          <cell r="AR73">
            <v>1.2345679012345678E-2</v>
          </cell>
          <cell r="AS73">
            <v>16927</v>
          </cell>
          <cell r="AT73">
            <v>1.1675687785748956E-3</v>
          </cell>
          <cell r="AU73">
            <v>1.9551885037079678E-6</v>
          </cell>
          <cell r="AV73">
            <v>1.2345679012345678E-2</v>
          </cell>
          <cell r="AW73">
            <v>17066</v>
          </cell>
          <cell r="AX73">
            <v>1.1692071424539072E-3</v>
          </cell>
          <cell r="AZ73">
            <v>1.2345679012345678E-2</v>
          </cell>
          <cell r="BB73">
            <v>1.1735334579436167E-3</v>
          </cell>
        </row>
        <row r="74">
          <cell r="A74">
            <v>752</v>
          </cell>
          <cell r="C74" t="str">
            <v>developed</v>
          </cell>
          <cell r="D74">
            <v>1.282051282051282E-2</v>
          </cell>
          <cell r="E74">
            <v>1.611</v>
          </cell>
          <cell r="F74">
            <v>1.6109999999999999E-2</v>
          </cell>
          <cell r="G74">
            <v>1.282051282051282E-2</v>
          </cell>
          <cell r="H74">
            <v>1.5429999999999999</v>
          </cell>
          <cell r="I74">
            <v>1.5429999999999999E-2</v>
          </cell>
          <cell r="J74">
            <v>1.282051282051282E-2</v>
          </cell>
          <cell r="K74">
            <v>1.5169999999999999</v>
          </cell>
          <cell r="L74">
            <v>1.5169999999999999E-2</v>
          </cell>
          <cell r="P74">
            <v>1.2500000000000001E-2</v>
          </cell>
          <cell r="R74">
            <v>1.5454733098786446E-2</v>
          </cell>
          <cell r="S74">
            <v>1.2500000000000001E-2</v>
          </cell>
          <cell r="U74">
            <v>1.5722738020430834E-2</v>
          </cell>
          <cell r="V74">
            <v>1.2500000000000001E-2</v>
          </cell>
          <cell r="X74">
            <v>1.575787805817009E-2</v>
          </cell>
          <cell r="Y74">
            <v>1.2500000000000001E-2</v>
          </cell>
          <cell r="Z74">
            <v>103391</v>
          </cell>
          <cell r="AA74">
            <v>1.5864892999321156E-2</v>
          </cell>
          <cell r="AB74">
            <v>1.2500000000000001E-2</v>
          </cell>
          <cell r="AC74">
            <v>103412</v>
          </cell>
          <cell r="AD74">
            <v>1.5845000555429999E-2</v>
          </cell>
          <cell r="AE74">
            <v>-1.9892443891156991E-5</v>
          </cell>
          <cell r="AF74">
            <v>1.2345679012345678E-2</v>
          </cell>
          <cell r="AG74">
            <v>222998</v>
          </cell>
          <cell r="AH74">
            <v>2.2621128607645889E-2</v>
          </cell>
          <cell r="AI74">
            <v>0.42765085608619602</v>
          </cell>
          <cell r="AJ74">
            <v>1.2345679012345678E-2</v>
          </cell>
          <cell r="AK74">
            <v>223944</v>
          </cell>
          <cell r="AL74">
            <v>1.5478070590739726E-2</v>
          </cell>
          <cell r="AM74">
            <v>-0.31576930315014551</v>
          </cell>
          <cell r="AN74">
            <v>1.2345679012345678E-2</v>
          </cell>
          <cell r="AO74">
            <v>224891</v>
          </cell>
          <cell r="AP74">
            <v>1.5550572811573795E-2</v>
          </cell>
          <cell r="AQ74">
            <v>4.684189829024632E-3</v>
          </cell>
          <cell r="AR74">
            <v>1.2345679012345678E-2</v>
          </cell>
          <cell r="AS74">
            <v>225837</v>
          </cell>
          <cell r="AT74">
            <v>1.557749336840661E-2</v>
          </cell>
          <cell r="AU74">
            <v>2.692055683281569E-5</v>
          </cell>
          <cell r="AV74">
            <v>1.2345679012345678E-2</v>
          </cell>
          <cell r="AW74">
            <v>226784</v>
          </cell>
          <cell r="AX74">
            <v>1.5537177580819577E-2</v>
          </cell>
          <cell r="AZ74">
            <v>1.2345679012345678E-2</v>
          </cell>
          <cell r="BB74">
            <v>1.5659719581477782E-2</v>
          </cell>
        </row>
        <row r="75">
          <cell r="A75">
            <v>756</v>
          </cell>
          <cell r="C75" t="str">
            <v>developed</v>
          </cell>
          <cell r="D75">
            <v>1.282051282051282E-2</v>
          </cell>
          <cell r="E75">
            <v>1.5309999999999999</v>
          </cell>
          <cell r="F75">
            <v>1.5309999999999999E-2</v>
          </cell>
          <cell r="G75">
            <v>1.282051282051282E-2</v>
          </cell>
          <cell r="H75">
            <v>1.466</v>
          </cell>
          <cell r="I75">
            <v>1.4659999999999999E-2</v>
          </cell>
          <cell r="J75">
            <v>1.282051282051282E-2</v>
          </cell>
          <cell r="K75">
            <v>1.4410000000000001</v>
          </cell>
          <cell r="L75">
            <v>1.4410000000000001E-2</v>
          </cell>
          <cell r="P75">
            <v>1.2500000000000001E-2</v>
          </cell>
          <cell r="R75">
            <v>1.4672755876553426E-2</v>
          </cell>
          <cell r="S75">
            <v>1.2500000000000001E-2</v>
          </cell>
          <cell r="U75">
            <v>1.4686908012088268E-2</v>
          </cell>
          <cell r="V75">
            <v>1.2500000000000001E-2</v>
          </cell>
          <cell r="X75">
            <v>1.4717851672230376E-2</v>
          </cell>
          <cell r="Y75">
            <v>1.2500000000000001E-2</v>
          </cell>
          <cell r="Z75">
            <v>96555</v>
          </cell>
          <cell r="AA75">
            <v>1.4815938945841073E-2</v>
          </cell>
          <cell r="AB75">
            <v>1.2500000000000001E-2</v>
          </cell>
          <cell r="AC75">
            <v>96555</v>
          </cell>
          <cell r="AD75">
            <v>1.4794356831214399E-2</v>
          </cell>
          <cell r="AE75">
            <v>-2.1582114626673629E-5</v>
          </cell>
          <cell r="AF75">
            <v>1.2345679012345678E-2</v>
          </cell>
          <cell r="AG75">
            <v>96555</v>
          </cell>
          <cell r="AH75">
            <v>9.7946307711784357E-3</v>
          </cell>
          <cell r="AI75">
            <v>-0.33794818639814839</v>
          </cell>
          <cell r="AJ75">
            <v>1.2345679012345678E-2</v>
          </cell>
          <cell r="AK75">
            <v>208249</v>
          </cell>
          <cell r="AL75">
            <v>1.4393297978293489E-2</v>
          </cell>
          <cell r="AM75">
            <v>0.46950899064485796</v>
          </cell>
          <cell r="AN75">
            <v>1.2345679012345678E-2</v>
          </cell>
          <cell r="AO75">
            <v>209260</v>
          </cell>
          <cell r="AP75">
            <v>1.4469733633404327E-2</v>
          </cell>
          <cell r="AQ75">
            <v>5.3105032096265603E-3</v>
          </cell>
          <cell r="AR75">
            <v>1.2345679012345678E-2</v>
          </cell>
          <cell r="AS75">
            <v>210271</v>
          </cell>
          <cell r="AT75">
            <v>1.4503801892817504E-2</v>
          </cell>
          <cell r="AU75">
            <v>3.4068259413176649E-5</v>
          </cell>
          <cell r="AV75">
            <v>1.2345679012345678E-2</v>
          </cell>
          <cell r="AW75">
            <v>211282</v>
          </cell>
          <cell r="AX75">
            <v>1.4475121497242846E-2</v>
          </cell>
          <cell r="AZ75">
            <v>1.2345679012345678E-2</v>
          </cell>
          <cell r="BB75">
            <v>1.4598272115356978E-2</v>
          </cell>
        </row>
        <row r="76">
          <cell r="A76">
            <v>768</v>
          </cell>
          <cell r="C76" t="str">
            <v>developing</v>
          </cell>
          <cell r="D76">
            <v>1.282051282051282E-2</v>
          </cell>
          <cell r="E76">
            <v>0.19600000000000001</v>
          </cell>
          <cell r="F76">
            <v>1.9599999999999999E-3</v>
          </cell>
          <cell r="G76">
            <v>1.282051282051282E-2</v>
          </cell>
          <cell r="H76">
            <v>0.185</v>
          </cell>
          <cell r="I76">
            <v>1.8500000000000001E-3</v>
          </cell>
          <cell r="J76">
            <v>1.282051282051282E-2</v>
          </cell>
          <cell r="K76">
            <v>0.18099999999999999</v>
          </cell>
          <cell r="L76">
            <v>1.81E-3</v>
          </cell>
          <cell r="P76">
            <v>1.2500000000000001E-2</v>
          </cell>
          <cell r="R76">
            <v>1.6498809216378297E-3</v>
          </cell>
          <cell r="S76">
            <v>1.2500000000000001E-2</v>
          </cell>
          <cell r="U76">
            <v>1.6511517501716908E-3</v>
          </cell>
          <cell r="V76">
            <v>1.2500000000000001E-2</v>
          </cell>
          <cell r="X76">
            <v>1.6514191251185905E-3</v>
          </cell>
          <cell r="Y76">
            <v>1.2500000000000001E-2</v>
          </cell>
          <cell r="Z76">
            <v>10986</v>
          </cell>
          <cell r="AA76">
            <v>1.6857532521258353E-3</v>
          </cell>
          <cell r="AB76">
            <v>1.2500000000000001E-2</v>
          </cell>
          <cell r="AC76">
            <v>10986</v>
          </cell>
          <cell r="AD76">
            <v>1.6832976453598611E-3</v>
          </cell>
          <cell r="AE76">
            <v>-2.4556067659742189E-6</v>
          </cell>
          <cell r="AF76">
            <v>1.2345679012345678E-2</v>
          </cell>
          <cell r="AG76">
            <v>10986</v>
          </cell>
          <cell r="AH76">
            <v>1.1144302589422225E-3</v>
          </cell>
          <cell r="AI76">
            <v>-0.33794818639814839</v>
          </cell>
          <cell r="AJ76">
            <v>1.2345679012345678E-2</v>
          </cell>
          <cell r="AK76">
            <v>23827</v>
          </cell>
          <cell r="AL76">
            <v>1.6468223661520534E-3</v>
          </cell>
          <cell r="AM76">
            <v>0.47772581813702586</v>
          </cell>
          <cell r="AN76">
            <v>1.2345679012345678E-2</v>
          </cell>
          <cell r="AO76">
            <v>24378</v>
          </cell>
          <cell r="AP76">
            <v>1.6856693420392367E-3</v>
          </cell>
          <cell r="AQ76">
            <v>2.3589050455971483E-2</v>
          </cell>
          <cell r="AR76">
            <v>1.2345679012345678E-2</v>
          </cell>
          <cell r="AS76">
            <v>24429</v>
          </cell>
          <cell r="AT76">
            <v>1.6850320607199223E-3</v>
          </cell>
          <cell r="AU76">
            <v>-6.3728131931436137E-7</v>
          </cell>
          <cell r="AV76">
            <v>1.2345679012345678E-2</v>
          </cell>
          <cell r="AW76">
            <v>23191</v>
          </cell>
          <cell r="AX76">
            <v>1.5888364491180454E-3</v>
          </cell>
          <cell r="AZ76">
            <v>1.2345679012345678E-2</v>
          </cell>
          <cell r="BB76">
            <v>1.690848130632579E-3</v>
          </cell>
        </row>
        <row r="77">
          <cell r="A77">
            <v>788</v>
          </cell>
          <cell r="C77" t="str">
            <v>developing</v>
          </cell>
          <cell r="D77">
            <v>1.282051282051282E-2</v>
          </cell>
          <cell r="E77">
            <v>1.4810000000000001</v>
          </cell>
          <cell r="F77">
            <v>1.481E-2</v>
          </cell>
          <cell r="G77">
            <v>1.282051282051282E-2</v>
          </cell>
          <cell r="H77">
            <v>1.4079999999999999</v>
          </cell>
          <cell r="I77">
            <v>1.4079999999999999E-2</v>
          </cell>
          <cell r="J77">
            <v>1.282051282051282E-2</v>
          </cell>
          <cell r="K77">
            <v>1.38</v>
          </cell>
          <cell r="L77">
            <v>1.38E-2</v>
          </cell>
          <cell r="P77">
            <v>1.2500000000000001E-2</v>
          </cell>
          <cell r="R77">
            <v>1.4007404178093963E-2</v>
          </cell>
          <cell r="S77">
            <v>1.2500000000000001E-2</v>
          </cell>
          <cell r="U77">
            <v>1.3879845562692911E-2</v>
          </cell>
          <cell r="V77">
            <v>1.2500000000000001E-2</v>
          </cell>
          <cell r="X77">
            <v>1.4052994621857957E-2</v>
          </cell>
          <cell r="Y77">
            <v>1.2500000000000001E-2</v>
          </cell>
          <cell r="Z77">
            <v>92175</v>
          </cell>
          <cell r="AA77">
            <v>1.4143847261487244E-2</v>
          </cell>
          <cell r="AB77">
            <v>1.2500000000000001E-2</v>
          </cell>
          <cell r="AC77">
            <v>92175</v>
          </cell>
          <cell r="AD77">
            <v>1.4123244170857929E-2</v>
          </cell>
          <cell r="AE77">
            <v>-2.0603090629315798E-5</v>
          </cell>
          <cell r="AF77">
            <v>1.2345679012345678E-2</v>
          </cell>
          <cell r="AG77">
            <v>92175</v>
          </cell>
          <cell r="AH77">
            <v>9.3503194172582706E-3</v>
          </cell>
          <cell r="AI77">
            <v>-0.33794818639814839</v>
          </cell>
          <cell r="AJ77">
            <v>1.2345679012345678E-2</v>
          </cell>
          <cell r="AK77">
            <v>208014</v>
          </cell>
          <cell r="AL77">
            <v>1.4377055763325356E-2</v>
          </cell>
          <cell r="AM77">
            <v>0.53760049488673411</v>
          </cell>
          <cell r="AN77">
            <v>1.2345679012345678E-2</v>
          </cell>
          <cell r="AO77">
            <v>208908</v>
          </cell>
          <cell r="AP77">
            <v>1.4445393834881158E-2</v>
          </cell>
          <cell r="AQ77">
            <v>4.7532730400980938E-3</v>
          </cell>
          <cell r="AR77">
            <v>1.2345679012345678E-2</v>
          </cell>
          <cell r="AS77">
            <v>209752</v>
          </cell>
          <cell r="AT77">
            <v>1.44680029800698E-2</v>
          </cell>
          <cell r="AU77">
            <v>2.2609145188642182E-5</v>
          </cell>
          <cell r="AV77">
            <v>1.2345679012345678E-2</v>
          </cell>
          <cell r="AW77">
            <v>210698</v>
          </cell>
          <cell r="AX77">
            <v>1.4435111127431932E-2</v>
          </cell>
          <cell r="AZ77">
            <v>1.2345679012345678E-2</v>
          </cell>
          <cell r="BB77">
            <v>1.4533014688215967E-2</v>
          </cell>
        </row>
        <row r="78">
          <cell r="A78">
            <v>792</v>
          </cell>
          <cell r="C78" t="str">
            <v>developing</v>
          </cell>
          <cell r="D78">
            <v>0</v>
          </cell>
          <cell r="F78">
            <v>0</v>
          </cell>
          <cell r="G78">
            <v>0</v>
          </cell>
          <cell r="I78">
            <v>0</v>
          </cell>
          <cell r="J78">
            <v>0</v>
          </cell>
          <cell r="L78">
            <v>0</v>
          </cell>
          <cell r="P78">
            <v>1.2500000000000001E-2</v>
          </cell>
          <cell r="R78">
            <v>1.1102564743363684E-3</v>
          </cell>
          <cell r="S78">
            <v>1.2500000000000001E-2</v>
          </cell>
          <cell r="U78">
            <v>3.4010929834884826E-3</v>
          </cell>
          <cell r="V78">
            <v>1.2500000000000001E-2</v>
          </cell>
          <cell r="X78">
            <v>3.6579393199983028E-3</v>
          </cell>
          <cell r="Y78">
            <v>1.2500000000000001E-2</v>
          </cell>
          <cell r="Z78">
            <v>24096</v>
          </cell>
          <cell r="AA78">
            <v>3.6974249374862665E-3</v>
          </cell>
          <cell r="AB78">
            <v>1.2500000000000001E-2</v>
          </cell>
          <cell r="AC78">
            <v>26049</v>
          </cell>
          <cell r="AD78">
            <v>3.9912816642981089E-3</v>
          </cell>
          <cell r="AE78">
            <v>2.9385672681184237E-4</v>
          </cell>
          <cell r="AF78">
            <v>1.2345679012345678E-2</v>
          </cell>
          <cell r="AG78">
            <v>26217</v>
          </cell>
          <cell r="AH78">
            <v>2.6594773437728244E-3</v>
          </cell>
          <cell r="AI78">
            <v>-0.33367836012131968</v>
          </cell>
          <cell r="AJ78">
            <v>1.2345679012345678E-2</v>
          </cell>
          <cell r="AK78">
            <v>56511</v>
          </cell>
          <cell r="AL78">
            <v>3.9058034470818271E-3</v>
          </cell>
          <cell r="AM78">
            <v>0.46863572883118554</v>
          </cell>
          <cell r="AN78">
            <v>1.2345679012345678E-2</v>
          </cell>
          <cell r="AO78">
            <v>56867</v>
          </cell>
          <cell r="AP78">
            <v>3.9321912574347886E-3</v>
          </cell>
          <cell r="AQ78">
            <v>6.7560517856259938E-3</v>
          </cell>
          <cell r="AR78">
            <v>1.2345679012345678E-2</v>
          </cell>
          <cell r="AS78">
            <v>57225</v>
          </cell>
          <cell r="AT78">
            <v>3.9471922581643766E-3</v>
          </cell>
          <cell r="AU78">
            <v>1.5001000729587995E-5</v>
          </cell>
          <cell r="AV78">
            <v>1.2345679012345678E-2</v>
          </cell>
          <cell r="AW78">
            <v>57464</v>
          </cell>
          <cell r="AX78">
            <v>3.936910771942536E-3</v>
          </cell>
          <cell r="AZ78">
            <v>1.2345679012345678E-2</v>
          </cell>
          <cell r="BB78">
            <v>3.9679128749396768E-3</v>
          </cell>
        </row>
        <row r="79">
          <cell r="A79">
            <v>800</v>
          </cell>
          <cell r="C79" t="str">
            <v>developing</v>
          </cell>
          <cell r="D79">
            <v>1.282051282051282E-2</v>
          </cell>
          <cell r="E79">
            <v>0.60699999999999998</v>
          </cell>
          <cell r="F79">
            <v>6.0699999999999999E-3</v>
          </cell>
          <cell r="G79">
            <v>1.282051282051282E-2</v>
          </cell>
          <cell r="H79">
            <v>0.52700000000000002</v>
          </cell>
          <cell r="I79">
            <v>5.2700000000000004E-3</v>
          </cell>
          <cell r="J79">
            <v>1.282051282051282E-2</v>
          </cell>
          <cell r="K79">
            <v>0.51600000000000001</v>
          </cell>
          <cell r="L79">
            <v>5.1600000000000005E-3</v>
          </cell>
          <cell r="P79">
            <v>1.2500000000000001E-2</v>
          </cell>
          <cell r="R79">
            <v>4.8391879037734528E-3</v>
          </cell>
          <cell r="S79">
            <v>1.2500000000000001E-2</v>
          </cell>
          <cell r="U79">
            <v>4.554763635022792E-3</v>
          </cell>
          <cell r="V79">
            <v>1.2500000000000001E-2</v>
          </cell>
          <cell r="X79">
            <v>4.5584070025073073E-3</v>
          </cell>
          <cell r="Y79">
            <v>1.2500000000000001E-2</v>
          </cell>
          <cell r="Z79">
            <v>28866</v>
          </cell>
          <cell r="AA79">
            <v>4.4293604019537917E-3</v>
          </cell>
          <cell r="AB79">
            <v>1.2500000000000001E-2</v>
          </cell>
          <cell r="AC79">
            <v>27616</v>
          </cell>
          <cell r="AD79">
            <v>4.2313806457544081E-3</v>
          </cell>
          <cell r="AE79">
            <v>-1.9797975619938353E-4</v>
          </cell>
          <cell r="AF79">
            <v>1.2345679012345678E-2</v>
          </cell>
          <cell r="AG79">
            <v>26238</v>
          </cell>
          <cell r="AH79">
            <v>2.66160760368888E-3</v>
          </cell>
          <cell r="AI79">
            <v>-0.37098365131498467</v>
          </cell>
          <cell r="AJ79">
            <v>1.2345679012345678E-2</v>
          </cell>
          <cell r="AK79">
            <v>58430</v>
          </cell>
          <cell r="AL79">
            <v>4.0384366833535268E-3</v>
          </cell>
          <cell r="AM79">
            <v>0.51729228521755721</v>
          </cell>
          <cell r="AN79">
            <v>1.2345679012345678E-2</v>
          </cell>
          <cell r="AO79">
            <v>58298</v>
          </cell>
          <cell r="AP79">
            <v>4.0311408360900573E-3</v>
          </cell>
          <cell r="AQ79">
            <v>-1.8066018698629227E-3</v>
          </cell>
          <cell r="AR79">
            <v>1.2345679012345678E-2</v>
          </cell>
          <cell r="AS79">
            <v>57065</v>
          </cell>
          <cell r="AT79">
            <v>3.9361559844849304E-3</v>
          </cell>
          <cell r="AU79">
            <v>-9.4984851605126909E-5</v>
          </cell>
          <cell r="AV79">
            <v>1.2345679012345678E-2</v>
          </cell>
          <cell r="AW79">
            <v>56546</v>
          </cell>
          <cell r="AX79">
            <v>3.8740177591233237E-3</v>
          </cell>
          <cell r="AZ79">
            <v>1.2345679012345678E-2</v>
          </cell>
          <cell r="BB79">
            <v>3.7927011527528528E-3</v>
          </cell>
        </row>
        <row r="80">
          <cell r="A80">
            <v>818</v>
          </cell>
          <cell r="C80" t="str">
            <v>developing</v>
          </cell>
          <cell r="D80">
            <v>1.282051282051282E-2</v>
          </cell>
          <cell r="E80">
            <v>5.351</v>
          </cell>
          <cell r="F80">
            <v>5.3510000000000002E-2</v>
          </cell>
          <cell r="G80">
            <v>1.282051282051282E-2</v>
          </cell>
          <cell r="H80">
            <v>5.0869999999999997</v>
          </cell>
          <cell r="I80">
            <v>5.0869999999999999E-2</v>
          </cell>
          <cell r="J80">
            <v>1.282051282051282E-2</v>
          </cell>
          <cell r="K80">
            <v>4.9859999999999998</v>
          </cell>
          <cell r="L80">
            <v>4.9859999999999995E-2</v>
          </cell>
          <cell r="P80">
            <v>1.2500000000000001E-2</v>
          </cell>
          <cell r="R80">
            <v>5.4152963938956106E-2</v>
          </cell>
          <cell r="S80">
            <v>1.2500000000000001E-2</v>
          </cell>
          <cell r="U80">
            <v>5.5101024921682833E-2</v>
          </cell>
          <cell r="V80">
            <v>1.2500000000000001E-2</v>
          </cell>
          <cell r="X80">
            <v>5.5894562863383061E-2</v>
          </cell>
          <cell r="Y80">
            <v>1.2500000000000001E-2</v>
          </cell>
          <cell r="Z80">
            <v>366857</v>
          </cell>
          <cell r="AA80">
            <v>5.6292588823514247E-2</v>
          </cell>
          <cell r="AB80">
            <v>1.2500000000000001E-2</v>
          </cell>
          <cell r="AC80">
            <v>368715</v>
          </cell>
          <cell r="AD80">
            <v>5.6495275014460333E-2</v>
          </cell>
          <cell r="AE80">
            <v>2.0268619094608586E-4</v>
          </cell>
          <cell r="AF80">
            <v>1.2345679012345678E-2</v>
          </cell>
          <cell r="AG80">
            <v>378859</v>
          </cell>
          <cell r="AH80">
            <v>3.8431816263662065E-2</v>
          </cell>
          <cell r="AI80">
            <v>-0.31973397326014974</v>
          </cell>
          <cell r="AJ80">
            <v>1.2345679012345678E-2</v>
          </cell>
          <cell r="AK80">
            <v>871211</v>
          </cell>
          <cell r="AL80">
            <v>6.0214452530226073E-2</v>
          </cell>
          <cell r="AM80">
            <v>0.56678654261677086</v>
          </cell>
          <cell r="AN80">
            <v>1.2345679012345678E-2</v>
          </cell>
          <cell r="AO80">
            <v>875097</v>
          </cell>
          <cell r="AP80">
            <v>6.0510467807470256E-2</v>
          </cell>
          <cell r="AQ80">
            <v>4.9160170823705496E-3</v>
          </cell>
          <cell r="AR80">
            <v>1.2345679012345678E-2</v>
          </cell>
          <cell r="AS80">
            <v>898633</v>
          </cell>
          <cell r="AT80">
            <v>6.1984748283635267E-2</v>
          </cell>
          <cell r="AU80">
            <v>1.4742804761650116E-3</v>
          </cell>
          <cell r="AV80">
            <v>1.2345679012345678E-2</v>
          </cell>
          <cell r="AW80">
            <v>922391</v>
          </cell>
          <cell r="AX80">
            <v>6.3193844212774047E-2</v>
          </cell>
          <cell r="AZ80">
            <v>1.2345679012345678E-2</v>
          </cell>
          <cell r="BB80">
            <v>6.3691661476099629E-2</v>
          </cell>
        </row>
        <row r="81">
          <cell r="A81">
            <v>826</v>
          </cell>
          <cell r="C81" t="str">
            <v>developed</v>
          </cell>
          <cell r="D81">
            <v>1.282051282051282E-2</v>
          </cell>
          <cell r="E81">
            <v>1.75</v>
          </cell>
          <cell r="F81">
            <v>1.7500000000000002E-2</v>
          </cell>
          <cell r="G81">
            <v>1.282051282051282E-2</v>
          </cell>
          <cell r="H81">
            <v>1.677</v>
          </cell>
          <cell r="I81">
            <v>1.677E-2</v>
          </cell>
          <cell r="J81">
            <v>1.282051282051282E-2</v>
          </cell>
          <cell r="K81">
            <v>1.649</v>
          </cell>
          <cell r="L81">
            <v>1.6490000000000001E-2</v>
          </cell>
          <cell r="P81">
            <v>1.2500000000000001E-2</v>
          </cell>
          <cell r="R81">
            <v>1.7491360300980242E-2</v>
          </cell>
          <cell r="S81">
            <v>1.2500000000000001E-2</v>
          </cell>
          <cell r="U81">
            <v>1.7518463493214561E-2</v>
          </cell>
          <cell r="V81">
            <v>1.2500000000000001E-2</v>
          </cell>
          <cell r="X81">
            <v>1.7704499841368786E-2</v>
          </cell>
          <cell r="Y81">
            <v>1.2500000000000001E-2</v>
          </cell>
          <cell r="Z81">
            <v>117999</v>
          </cell>
          <cell r="AA81">
            <v>1.8106426178554198E-2</v>
          </cell>
          <cell r="AB81">
            <v>1.2500000000000001E-2</v>
          </cell>
          <cell r="AC81">
            <v>118000</v>
          </cell>
          <cell r="AD81">
            <v>1.8080204091795341E-2</v>
          </cell>
          <cell r="AE81">
            <v>-2.62220867588564E-5</v>
          </cell>
          <cell r="AF81">
            <v>1.2345679012345678E-2</v>
          </cell>
          <cell r="AG81">
            <v>254510</v>
          </cell>
          <cell r="AH81">
            <v>2.5817735773109873E-2</v>
          </cell>
          <cell r="AI81">
            <v>0.4279559922017564</v>
          </cell>
          <cell r="AJ81">
            <v>1.2345679012345678E-2</v>
          </cell>
          <cell r="AK81">
            <v>257752</v>
          </cell>
          <cell r="AL81">
            <v>1.7814737840283042E-2</v>
          </cell>
          <cell r="AM81">
            <v>-0.30998062739344667</v>
          </cell>
          <cell r="AN81">
            <v>1.2345679012345678E-2</v>
          </cell>
          <cell r="AO81">
            <v>269748</v>
          </cell>
          <cell r="AP81">
            <v>1.8652306738715235E-2</v>
          </cell>
          <cell r="AQ81">
            <v>4.7015505136329683E-2</v>
          </cell>
          <cell r="AR81">
            <v>1.2345679012345678E-2</v>
          </cell>
          <cell r="AS81">
            <v>272214</v>
          </cell>
          <cell r="AT81">
            <v>1.8776426271104544E-2</v>
          </cell>
          <cell r="AU81">
            <v>1.2411953238930865E-4</v>
          </cell>
          <cell r="AV81">
            <v>1.2345679012345678E-2</v>
          </cell>
          <cell r="AW81">
            <v>272214</v>
          </cell>
          <cell r="AX81">
            <v>1.8649628095391297E-2</v>
          </cell>
          <cell r="AZ81">
            <v>1.2345679012345678E-2</v>
          </cell>
          <cell r="BB81">
            <v>1.871863569205811E-2</v>
          </cell>
        </row>
        <row r="82">
          <cell r="A82">
            <v>834</v>
          </cell>
          <cell r="C82" t="str">
            <v>developing</v>
          </cell>
          <cell r="D82">
            <v>1.282051282051282E-2</v>
          </cell>
          <cell r="E82">
            <v>0.91700000000000004</v>
          </cell>
          <cell r="F82">
            <v>9.1700000000000011E-3</v>
          </cell>
          <cell r="G82">
            <v>1.282051282051282E-2</v>
          </cell>
          <cell r="H82">
            <v>0.85499999999999998</v>
          </cell>
          <cell r="I82">
            <v>8.5500000000000003E-3</v>
          </cell>
          <cell r="J82">
            <v>1.282051282051282E-2</v>
          </cell>
          <cell r="K82">
            <v>0.82</v>
          </cell>
          <cell r="L82">
            <v>8.199999999999999E-3</v>
          </cell>
          <cell r="P82">
            <v>1.2500000000000001E-2</v>
          </cell>
          <cell r="R82">
            <v>7.6621117920437328E-3</v>
          </cell>
          <cell r="S82">
            <v>1.2500000000000001E-2</v>
          </cell>
          <cell r="U82">
            <v>7.655647209389149E-3</v>
          </cell>
          <cell r="V82">
            <v>1.2500000000000001E-2</v>
          </cell>
          <cell r="X82">
            <v>7.6610221732890159E-3</v>
          </cell>
          <cell r="Y82">
            <v>1.2500000000000001E-2</v>
          </cell>
          <cell r="Z82">
            <v>50187</v>
          </cell>
          <cell r="AA82">
            <v>7.7009738270925991E-3</v>
          </cell>
          <cell r="AB82">
            <v>1.2500000000000001E-2</v>
          </cell>
          <cell r="AC82">
            <v>50367</v>
          </cell>
          <cell r="AD82">
            <v>7.7173359278936947E-3</v>
          </cell>
          <cell r="AE82">
            <v>1.6362100801095569E-5</v>
          </cell>
          <cell r="AF82">
            <v>1.2345679012345678E-2</v>
          </cell>
          <cell r="AG82">
            <v>50546</v>
          </cell>
          <cell r="AH82">
            <v>5.1274341769974125E-3</v>
          </cell>
          <cell r="AI82">
            <v>-0.33559531101079698</v>
          </cell>
          <cell r="AJ82">
            <v>1.2345679012345678E-2</v>
          </cell>
          <cell r="AK82">
            <v>123942</v>
          </cell>
          <cell r="AL82">
            <v>8.5663515216190794E-3</v>
          </cell>
          <cell r="AM82">
            <v>0.67068971066450067</v>
          </cell>
          <cell r="AN82">
            <v>1.2345679012345678E-2</v>
          </cell>
          <cell r="AO82">
            <v>124330</v>
          </cell>
          <cell r="AP82">
            <v>8.5970657681408765E-3</v>
          </cell>
          <cell r="AQ82">
            <v>3.5854525049880959E-3</v>
          </cell>
          <cell r="AR82">
            <v>1.2345679012345678E-2</v>
          </cell>
          <cell r="AS82">
            <v>124719</v>
          </cell>
          <cell r="AT82">
            <v>8.6027063564177008E-3</v>
          </cell>
          <cell r="AU82">
            <v>5.6405882768242877E-6</v>
          </cell>
          <cell r="AV82">
            <v>1.2345679012345678E-2</v>
          </cell>
          <cell r="AW82">
            <v>117716</v>
          </cell>
          <cell r="AX82">
            <v>8.064829953187868E-3</v>
          </cell>
          <cell r="AZ82">
            <v>1.2345679012345678E-2</v>
          </cell>
          <cell r="BB82">
            <v>8.1255467630321973E-3</v>
          </cell>
        </row>
        <row r="83">
          <cell r="A83">
            <v>840</v>
          </cell>
          <cell r="C83" t="str">
            <v>developed</v>
          </cell>
          <cell r="D83">
            <v>1.282051282051282E-2</v>
          </cell>
          <cell r="E83">
            <v>6.8470000000000004</v>
          </cell>
          <cell r="F83">
            <v>6.8470000000000003E-2</v>
          </cell>
          <cell r="G83">
            <v>1.282051282051282E-2</v>
          </cell>
          <cell r="H83">
            <v>6.5250000000000004</v>
          </cell>
          <cell r="I83">
            <v>6.5250000000000002E-2</v>
          </cell>
          <cell r="J83">
            <v>1.282051282051282E-2</v>
          </cell>
          <cell r="K83">
            <v>6.415</v>
          </cell>
          <cell r="L83">
            <v>6.4149999999999999E-2</v>
          </cell>
          <cell r="P83">
            <v>1.2500000000000001E-2</v>
          </cell>
          <cell r="R83">
            <v>6.5329885167053722E-2</v>
          </cell>
          <cell r="S83">
            <v>1.2500000000000001E-2</v>
          </cell>
          <cell r="U83">
            <v>6.5397255096569407E-2</v>
          </cell>
          <cell r="V83">
            <v>1.2500000000000001E-2</v>
          </cell>
          <cell r="X83">
            <v>6.5831265101944494E-2</v>
          </cell>
          <cell r="Y83">
            <v>1.2500000000000001E-2</v>
          </cell>
          <cell r="Z83">
            <v>431898</v>
          </cell>
          <cell r="AA83">
            <v>6.627284344498853E-2</v>
          </cell>
          <cell r="AB83">
            <v>1.2500000000000001E-2</v>
          </cell>
          <cell r="AC83">
            <v>434069</v>
          </cell>
          <cell r="AD83">
            <v>6.6508950084080615E-2</v>
          </cell>
          <cell r="AE83">
            <v>2.3610663909208462E-4</v>
          </cell>
          <cell r="AF83">
            <v>1.2345679012345678E-2</v>
          </cell>
          <cell r="AG83">
            <v>434069</v>
          </cell>
          <cell r="AH83">
            <v>4.4032371023920588E-2</v>
          </cell>
          <cell r="AI83">
            <v>-0.3379481863981485</v>
          </cell>
          <cell r="AJ83">
            <v>1.2345679012345678E-2</v>
          </cell>
          <cell r="AK83">
            <v>938161</v>
          </cell>
          <cell r="AL83">
            <v>6.4841755900934925E-2</v>
          </cell>
          <cell r="AM83">
            <v>0.47259287640244585</v>
          </cell>
          <cell r="AN83">
            <v>1.2345679012345678E-2</v>
          </cell>
          <cell r="AO83">
            <v>942151</v>
          </cell>
          <cell r="AP83">
            <v>6.5147061131824141E-2</v>
          </cell>
          <cell r="AQ83">
            <v>4.7084664294974043E-3</v>
          </cell>
          <cell r="AR83">
            <v>1.2345679012345678E-2</v>
          </cell>
          <cell r="AS83">
            <v>946141</v>
          </cell>
          <cell r="AT83">
            <v>6.5261693845904786E-2</v>
          </cell>
          <cell r="AU83">
            <v>1.1463271408064524E-4</v>
          </cell>
          <cell r="AV83">
            <v>1.2345679012345678E-2</v>
          </cell>
          <cell r="AW83">
            <v>950131</v>
          </cell>
          <cell r="AX83">
            <v>6.5094336778792533E-2</v>
          </cell>
          <cell r="AZ83">
            <v>1.2345679012345678E-2</v>
          </cell>
          <cell r="BB83">
            <v>6.5609569695688597E-2</v>
          </cell>
        </row>
        <row r="84">
          <cell r="A84">
            <v>854</v>
          </cell>
          <cell r="C84" t="str">
            <v>developing</v>
          </cell>
          <cell r="D84">
            <v>1.282051282051282E-2</v>
          </cell>
          <cell r="E84">
            <v>0.501</v>
          </cell>
          <cell r="F84">
            <v>5.0099999999999997E-3</v>
          </cell>
          <cell r="G84">
            <v>1.282051282051282E-2</v>
          </cell>
          <cell r="H84">
            <v>0.45900000000000002</v>
          </cell>
          <cell r="I84">
            <v>4.5900000000000003E-3</v>
          </cell>
          <cell r="J84">
            <v>1.282051282051282E-2</v>
          </cell>
          <cell r="K84">
            <v>0.44</v>
          </cell>
          <cell r="L84">
            <v>4.4000000000000003E-3</v>
          </cell>
          <cell r="P84">
            <v>1.2500000000000001E-2</v>
          </cell>
          <cell r="R84">
            <v>4.0530454842628051E-3</v>
          </cell>
          <cell r="S84">
            <v>1.2500000000000001E-2</v>
          </cell>
          <cell r="U84">
            <v>4.0508297241115473E-3</v>
          </cell>
          <cell r="V84">
            <v>1.2500000000000001E-2</v>
          </cell>
          <cell r="X84">
            <v>4.053330114240518E-3</v>
          </cell>
          <cell r="Y84">
            <v>1.2500000000000001E-2</v>
          </cell>
          <cell r="Z84">
            <v>26552</v>
          </cell>
          <cell r="AA84">
            <v>4.0742873066125229E-3</v>
          </cell>
          <cell r="AB84">
            <v>1.2500000000000001E-2</v>
          </cell>
          <cell r="AC84">
            <v>26645</v>
          </cell>
          <cell r="AD84">
            <v>4.0826020171685325E-3</v>
          </cell>
          <cell r="AE84">
            <v>8.3147105560095816E-6</v>
          </cell>
          <cell r="AF84">
            <v>1.2345679012345678E-2</v>
          </cell>
          <cell r="AG84">
            <v>57912</v>
          </cell>
          <cell r="AH84">
            <v>5.8746482027910059E-3</v>
          </cell>
          <cell r="AI84">
            <v>0.43894706809196604</v>
          </cell>
          <cell r="AJ84">
            <v>1.2345679012345678E-2</v>
          </cell>
          <cell r="AK84">
            <v>58580</v>
          </cell>
          <cell r="AL84">
            <v>4.0488040546097824E-3</v>
          </cell>
          <cell r="AM84">
            <v>-0.31080059352554545</v>
          </cell>
          <cell r="AN84">
            <v>1.2345679012345678E-2</v>
          </cell>
          <cell r="AO84">
            <v>58714</v>
          </cell>
          <cell r="AP84">
            <v>4.0599060525265303E-3</v>
          </cell>
          <cell r="AQ84">
            <v>2.7420437657652563E-3</v>
          </cell>
          <cell r="AR84">
            <v>1.2345679012345678E-2</v>
          </cell>
          <cell r="AS84">
            <v>58918</v>
          </cell>
          <cell r="AT84">
            <v>4.0639698290350149E-3</v>
          </cell>
          <cell r="AU84">
            <v>4.0637765084845789E-6</v>
          </cell>
          <cell r="AV84">
            <v>1.2345679012345678E-2</v>
          </cell>
          <cell r="AW84">
            <v>59766</v>
          </cell>
          <cell r="AX84">
            <v>4.0946228803410414E-3</v>
          </cell>
          <cell r="AZ84">
            <v>1.2345679012345678E-2</v>
          </cell>
          <cell r="BB84">
            <v>4.1726245299436695E-3</v>
          </cell>
        </row>
        <row r="85">
          <cell r="A85">
            <v>894</v>
          </cell>
          <cell r="C85" t="str">
            <v>developing</v>
          </cell>
          <cell r="D85">
            <v>1.282051282051282E-2</v>
          </cell>
          <cell r="E85">
            <v>1.3740000000000001</v>
          </cell>
          <cell r="F85">
            <v>1.374E-2</v>
          </cell>
          <cell r="G85">
            <v>1.282051282051282E-2</v>
          </cell>
          <cell r="H85">
            <v>1.2490000000000001</v>
          </cell>
          <cell r="I85">
            <v>1.2490000000000001E-2</v>
          </cell>
          <cell r="J85">
            <v>1.282051282051282E-2</v>
          </cell>
          <cell r="K85">
            <v>1.2450000000000001</v>
          </cell>
          <cell r="L85">
            <v>1.2450000000000001E-2</v>
          </cell>
          <cell r="P85">
            <v>1.2500000000000001E-2</v>
          </cell>
          <cell r="R85">
            <v>1.2466743985069464E-2</v>
          </cell>
          <cell r="S85">
            <v>1.2500000000000001E-2</v>
          </cell>
          <cell r="U85">
            <v>1.1762247668153375E-2</v>
          </cell>
          <cell r="V85">
            <v>1.2500000000000001E-2</v>
          </cell>
          <cell r="X85">
            <v>1.1772871963391806E-2</v>
          </cell>
          <cell r="Y85">
            <v>1.2500000000000001E-2</v>
          </cell>
          <cell r="Z85">
            <v>77125</v>
          </cell>
          <cell r="AA85">
            <v>1.1834491131458678E-2</v>
          </cell>
          <cell r="AB85">
            <v>1.2500000000000001E-2</v>
          </cell>
          <cell r="AC85">
            <v>77193</v>
          </cell>
          <cell r="AD85">
            <v>1.1827671139474218E-2</v>
          </cell>
          <cell r="AE85">
            <v>-6.8199919844597751E-6</v>
          </cell>
          <cell r="AF85">
            <v>1.2345679012345678E-2</v>
          </cell>
          <cell r="AG85">
            <v>77469</v>
          </cell>
          <cell r="AH85">
            <v>7.858528830329059E-3</v>
          </cell>
          <cell r="AI85">
            <v>-0.33558105076986455</v>
          </cell>
          <cell r="AJ85">
            <v>1.2345679012345678E-2</v>
          </cell>
          <cell r="AK85">
            <v>169478</v>
          </cell>
          <cell r="AL85">
            <v>1.1713608971784854E-2</v>
          </cell>
          <cell r="AM85">
            <v>0.49056003034277507</v>
          </cell>
          <cell r="AN85">
            <v>1.2345679012345678E-2</v>
          </cell>
          <cell r="AO85">
            <v>169965</v>
          </cell>
          <cell r="AP85">
            <v>1.1752596181790913E-2</v>
          </cell>
          <cell r="AQ85">
            <v>3.3283687461285183E-3</v>
          </cell>
          <cell r="AR85">
            <v>1.2345679012345678E-2</v>
          </cell>
          <cell r="AS85">
            <v>170452</v>
          </cell>
          <cell r="AT85">
            <v>1.1757218257555864E-2</v>
          </cell>
          <cell r="AU85">
            <v>4.6220757649508698E-6</v>
          </cell>
          <cell r="AV85">
            <v>1.2345679012345678E-2</v>
          </cell>
          <cell r="AW85">
            <v>171031</v>
          </cell>
          <cell r="AX85">
            <v>1.1717488971114158E-2</v>
          </cell>
          <cell r="AZ85">
            <v>1.2345679012345678E-2</v>
          </cell>
          <cell r="BB85">
            <v>1.1138184424228013E-2</v>
          </cell>
        </row>
        <row r="87">
          <cell r="E87">
            <v>100.00200000000001</v>
          </cell>
          <cell r="H87">
            <v>99.998000000000033</v>
          </cell>
          <cell r="K87">
            <v>100.00200000000002</v>
          </cell>
        </row>
      </sheetData>
      <sheetData sheetId="13">
        <row r="5">
          <cell r="A5">
            <v>32</v>
          </cell>
          <cell r="C5" t="str">
            <v>developing</v>
          </cell>
          <cell r="D5">
            <v>2.1739130434782608E-2</v>
          </cell>
          <cell r="E5">
            <v>10.752000000000001</v>
          </cell>
          <cell r="F5">
            <v>0.10752</v>
          </cell>
          <cell r="G5">
            <v>2.1276595744680851E-2</v>
          </cell>
          <cell r="H5">
            <v>10.752000000000001</v>
          </cell>
          <cell r="I5">
            <v>0.10752</v>
          </cell>
          <cell r="J5">
            <v>2.0833333333333332E-2</v>
          </cell>
          <cell r="K5">
            <v>10.750999999999999</v>
          </cell>
          <cell r="L5">
            <v>0.10750999999999999</v>
          </cell>
          <cell r="M5">
            <v>2.0833333333333332E-2</v>
          </cell>
          <cell r="N5">
            <v>11.276</v>
          </cell>
          <cell r="O5">
            <v>0.11276</v>
          </cell>
          <cell r="P5">
            <v>2.0833333333333332E-2</v>
          </cell>
          <cell r="Q5">
            <v>11.353999999999999</v>
          </cell>
          <cell r="R5">
            <v>0.11353999999999999</v>
          </cell>
          <cell r="S5">
            <v>2.0833333333333332E-2</v>
          </cell>
          <cell r="T5">
            <v>11.353999999999999</v>
          </cell>
          <cell r="U5">
            <v>0.11353999999999999</v>
          </cell>
          <cell r="V5">
            <v>2.0833333333333332E-2</v>
          </cell>
          <cell r="W5">
            <v>11.353999999999999</v>
          </cell>
          <cell r="X5">
            <v>0.11353999999999999</v>
          </cell>
          <cell r="Y5">
            <v>2.0833333333333332E-2</v>
          </cell>
          <cell r="Z5">
            <v>11.353999999999999</v>
          </cell>
          <cell r="AA5">
            <v>0.11353999999999999</v>
          </cell>
          <cell r="AB5">
            <v>2.0833333333333332E-2</v>
          </cell>
          <cell r="AC5">
            <v>11.353768621899713</v>
          </cell>
          <cell r="AD5">
            <v>0.11353768621899712</v>
          </cell>
          <cell r="AE5">
            <v>2.0833333333333332E-2</v>
          </cell>
          <cell r="AF5">
            <v>11.353768621899713</v>
          </cell>
          <cell r="AG5">
            <v>0.11353768621899712</v>
          </cell>
          <cell r="AH5">
            <v>2.0833333333333332E-2</v>
          </cell>
          <cell r="AJ5">
            <v>0.11353886461135387</v>
          </cell>
          <cell r="AK5">
            <v>2.0833333333333332E-2</v>
          </cell>
          <cell r="AM5">
            <v>0.11353886461135387</v>
          </cell>
          <cell r="AN5">
            <v>2.0833333333333332E-2</v>
          </cell>
          <cell r="AP5">
            <v>0.11353768621899712</v>
          </cell>
          <cell r="AQ5">
            <v>2.0833333333333332E-2</v>
          </cell>
          <cell r="AS5">
            <v>0.11353768621899712</v>
          </cell>
        </row>
        <row r="6">
          <cell r="A6">
            <v>40</v>
          </cell>
          <cell r="C6" t="str">
            <v>developed</v>
          </cell>
          <cell r="D6">
            <v>2.1739130434782608E-2</v>
          </cell>
          <cell r="E6">
            <v>0.161</v>
          </cell>
          <cell r="F6">
            <v>1.6100000000000001E-3</v>
          </cell>
          <cell r="G6">
            <v>2.1276595744680851E-2</v>
          </cell>
          <cell r="H6">
            <v>0.161</v>
          </cell>
          <cell r="I6">
            <v>1.6100000000000001E-3</v>
          </cell>
          <cell r="J6">
            <v>2.0833333333333332E-2</v>
          </cell>
          <cell r="K6">
            <v>0.161</v>
          </cell>
          <cell r="L6">
            <v>1.6100000000000001E-3</v>
          </cell>
          <cell r="M6">
            <v>2.0833333333333332E-2</v>
          </cell>
          <cell r="N6">
            <v>0.161</v>
          </cell>
          <cell r="O6">
            <v>1.6100000000000001E-3</v>
          </cell>
          <cell r="P6">
            <v>2.0833333333333332E-2</v>
          </cell>
          <cell r="Q6">
            <v>0.161</v>
          </cell>
          <cell r="R6">
            <v>1.6100000000000001E-3</v>
          </cell>
          <cell r="S6">
            <v>2.0833333333333332E-2</v>
          </cell>
          <cell r="T6">
            <v>0.161</v>
          </cell>
          <cell r="U6">
            <v>1.6100000000000001E-3</v>
          </cell>
          <cell r="V6">
            <v>2.0833333333333332E-2</v>
          </cell>
          <cell r="W6">
            <v>0.161</v>
          </cell>
          <cell r="X6">
            <v>1.6100000000000001E-3</v>
          </cell>
          <cell r="Y6">
            <v>2.0833333333333332E-2</v>
          </cell>
          <cell r="Z6">
            <v>0.161</v>
          </cell>
          <cell r="AA6">
            <v>1.6100000000000001E-3</v>
          </cell>
          <cell r="AB6">
            <v>2.0833333333333332E-2</v>
          </cell>
          <cell r="AC6">
            <v>0.16058165758925913</v>
          </cell>
          <cell r="AD6">
            <v>1.6058165758925914E-3</v>
          </cell>
          <cell r="AE6">
            <v>2.0833333333333332E-2</v>
          </cell>
          <cell r="AF6">
            <v>0.16058165758925913</v>
          </cell>
          <cell r="AG6">
            <v>1.6058165758925914E-3</v>
          </cell>
          <cell r="AH6">
            <v>2.0833333333333332E-2</v>
          </cell>
          <cell r="AJ6">
            <v>1.6099839001609984E-3</v>
          </cell>
          <cell r="AK6">
            <v>2.0833333333333332E-2</v>
          </cell>
          <cell r="AM6">
            <v>1.6099839001609984E-3</v>
          </cell>
          <cell r="AN6">
            <v>2.0833333333333332E-2</v>
          </cell>
          <cell r="AP6">
            <v>1.6058165758925914E-3</v>
          </cell>
          <cell r="AQ6">
            <v>2.0833333333333332E-2</v>
          </cell>
          <cell r="AS6">
            <v>1.6058165758925914E-3</v>
          </cell>
        </row>
        <row r="7">
          <cell r="A7">
            <v>44</v>
          </cell>
          <cell r="C7" t="str">
            <v>developing</v>
          </cell>
          <cell r="D7">
            <v>2.1739130434782608E-2</v>
          </cell>
          <cell r="E7">
            <v>0.20899999999999999</v>
          </cell>
          <cell r="F7">
            <v>2.0899999999999998E-3</v>
          </cell>
          <cell r="G7">
            <v>2.1276595744680851E-2</v>
          </cell>
          <cell r="H7">
            <v>0.20899999999999999</v>
          </cell>
          <cell r="I7">
            <v>2.0899999999999998E-3</v>
          </cell>
          <cell r="J7">
            <v>2.0833333333333332E-2</v>
          </cell>
          <cell r="K7">
            <v>0.20899999999999999</v>
          </cell>
          <cell r="L7">
            <v>2.0899999999999998E-3</v>
          </cell>
          <cell r="M7">
            <v>2.0833333333333332E-2</v>
          </cell>
          <cell r="N7">
            <v>0.20899999999999999</v>
          </cell>
          <cell r="O7">
            <v>2.0899999999999998E-3</v>
          </cell>
          <cell r="P7">
            <v>2.0833333333333332E-2</v>
          </cell>
          <cell r="Q7">
            <v>0.20899999999999999</v>
          </cell>
          <cell r="R7">
            <v>2.0899999999999998E-3</v>
          </cell>
          <cell r="S7">
            <v>2.0833333333333332E-2</v>
          </cell>
          <cell r="T7">
            <v>0.20899999999999999</v>
          </cell>
          <cell r="U7">
            <v>2.0899999999999998E-3</v>
          </cell>
          <cell r="V7">
            <v>2.0833333333333332E-2</v>
          </cell>
          <cell r="W7">
            <v>0.20899999999999999</v>
          </cell>
          <cell r="X7">
            <v>2.0899999999999998E-3</v>
          </cell>
          <cell r="Y7">
            <v>2.0833333333333332E-2</v>
          </cell>
          <cell r="Z7">
            <v>0.20899999999999999</v>
          </cell>
          <cell r="AA7">
            <v>2.0899999999999998E-3</v>
          </cell>
          <cell r="AB7">
            <v>2.0833333333333332E-2</v>
          </cell>
          <cell r="AC7">
            <v>0.20938042355466632</v>
          </cell>
          <cell r="AD7">
            <v>2.0938042355466632E-3</v>
          </cell>
          <cell r="AE7">
            <v>2.0833333333333332E-2</v>
          </cell>
          <cell r="AF7">
            <v>0.20938042355466632</v>
          </cell>
          <cell r="AG7">
            <v>2.0938042355466632E-3</v>
          </cell>
          <cell r="AH7">
            <v>2.0833333333333332E-2</v>
          </cell>
          <cell r="AJ7">
            <v>2.0899791002089978E-3</v>
          </cell>
          <cell r="AK7">
            <v>2.0833333333333332E-2</v>
          </cell>
          <cell r="AM7">
            <v>2.0899791002089978E-3</v>
          </cell>
          <cell r="AN7">
            <v>2.0833333333333332E-2</v>
          </cell>
          <cell r="AP7">
            <v>2.0938042355466632E-3</v>
          </cell>
          <cell r="AQ7">
            <v>2.0833333333333332E-2</v>
          </cell>
          <cell r="AS7">
            <v>2.0938042355466632E-3</v>
          </cell>
        </row>
        <row r="8">
          <cell r="A8">
            <v>52</v>
          </cell>
          <cell r="C8" t="str">
            <v>developing</v>
          </cell>
          <cell r="D8">
            <v>2.1739130434782608E-2</v>
          </cell>
          <cell r="E8">
            <v>0.13</v>
          </cell>
          <cell r="F8">
            <v>1.2999999999999999E-3</v>
          </cell>
          <cell r="G8">
            <v>2.1276595744680851E-2</v>
          </cell>
          <cell r="H8">
            <v>0.13</v>
          </cell>
          <cell r="I8">
            <v>1.2999999999999999E-3</v>
          </cell>
          <cell r="J8">
            <v>2.0833333333333332E-2</v>
          </cell>
          <cell r="K8">
            <v>0.13</v>
          </cell>
          <cell r="L8">
            <v>1.2999999999999999E-3</v>
          </cell>
          <cell r="M8">
            <v>2.0833333333333332E-2</v>
          </cell>
          <cell r="N8">
            <v>0.13600000000000001</v>
          </cell>
          <cell r="O8">
            <v>1.3600000000000001E-3</v>
          </cell>
          <cell r="P8">
            <v>2.0833333333333332E-2</v>
          </cell>
          <cell r="Q8">
            <v>0.13700000000000001</v>
          </cell>
          <cell r="R8">
            <v>1.3700000000000001E-3</v>
          </cell>
          <cell r="S8">
            <v>2.0833333333333332E-2</v>
          </cell>
          <cell r="T8">
            <v>0.13700000000000001</v>
          </cell>
          <cell r="U8">
            <v>1.3700000000000001E-3</v>
          </cell>
          <cell r="V8">
            <v>2.0833333333333332E-2</v>
          </cell>
          <cell r="W8">
            <v>0.13700000000000001</v>
          </cell>
          <cell r="X8">
            <v>1.3700000000000001E-3</v>
          </cell>
          <cell r="Y8">
            <v>2.0833333333333332E-2</v>
          </cell>
          <cell r="Z8">
            <v>0.13700000000000001</v>
          </cell>
          <cell r="AA8">
            <v>1.3700000000000001E-3</v>
          </cell>
          <cell r="AB8">
            <v>2.0833333333333332E-2</v>
          </cell>
          <cell r="AC8">
            <v>0.13713454887734622</v>
          </cell>
          <cell r="AD8">
            <v>1.3713454887734622E-3</v>
          </cell>
          <cell r="AE8">
            <v>2.0833333333333332E-2</v>
          </cell>
          <cell r="AF8">
            <v>0.13713454887734622</v>
          </cell>
          <cell r="AG8">
            <v>1.3713454887734622E-3</v>
          </cell>
          <cell r="AH8">
            <v>2.0833333333333332E-2</v>
          </cell>
          <cell r="AJ8">
            <v>1.3699863001369987E-3</v>
          </cell>
          <cell r="AK8">
            <v>2.0833333333333332E-2</v>
          </cell>
          <cell r="AM8">
            <v>1.3699863001369987E-3</v>
          </cell>
          <cell r="AN8">
            <v>2.0833333333333332E-2</v>
          </cell>
          <cell r="AP8">
            <v>1.3713454887734622E-3</v>
          </cell>
          <cell r="AQ8">
            <v>2.0833333333333332E-2</v>
          </cell>
          <cell r="AS8">
            <v>1.3713454887734622E-3</v>
          </cell>
        </row>
        <row r="9">
          <cell r="A9">
            <v>56</v>
          </cell>
          <cell r="C9" t="str">
            <v>developed</v>
          </cell>
          <cell r="D9">
            <v>2.1739130434782608E-2</v>
          </cell>
          <cell r="E9">
            <v>0.32900000000000001</v>
          </cell>
          <cell r="F9">
            <v>3.29E-3</v>
          </cell>
          <cell r="G9">
            <v>2.1276595744680851E-2</v>
          </cell>
          <cell r="H9">
            <v>0.32900000000000001</v>
          </cell>
          <cell r="I9">
            <v>3.29E-3</v>
          </cell>
          <cell r="J9">
            <v>2.0833333333333332E-2</v>
          </cell>
          <cell r="K9">
            <v>0.32900000000000001</v>
          </cell>
          <cell r="L9">
            <v>3.29E-3</v>
          </cell>
          <cell r="M9">
            <v>2.0833333333333332E-2</v>
          </cell>
          <cell r="N9">
            <v>0.32900000000000001</v>
          </cell>
          <cell r="O9">
            <v>3.29E-3</v>
          </cell>
          <cell r="P9">
            <v>2.0833333333333332E-2</v>
          </cell>
          <cell r="Q9">
            <v>0.32900000000000001</v>
          </cell>
          <cell r="R9">
            <v>3.29E-3</v>
          </cell>
          <cell r="S9">
            <v>2.0833333333333332E-2</v>
          </cell>
          <cell r="T9">
            <v>0.32900000000000001</v>
          </cell>
          <cell r="U9">
            <v>3.29E-3</v>
          </cell>
          <cell r="V9">
            <v>2.0833333333333332E-2</v>
          </cell>
          <cell r="W9">
            <v>0.32900000000000001</v>
          </cell>
          <cell r="X9">
            <v>3.29E-3</v>
          </cell>
          <cell r="Y9">
            <v>2.0833333333333332E-2</v>
          </cell>
          <cell r="Z9">
            <v>0.32900000000000001</v>
          </cell>
          <cell r="AA9">
            <v>3.29E-3</v>
          </cell>
          <cell r="AB9">
            <v>2.0833333333333332E-2</v>
          </cell>
          <cell r="AC9">
            <v>0.32927528118895744</v>
          </cell>
          <cell r="AD9">
            <v>3.2927528118895746E-3</v>
          </cell>
          <cell r="AE9">
            <v>2.0833333333333332E-2</v>
          </cell>
          <cell r="AF9">
            <v>0.32927528118895744</v>
          </cell>
          <cell r="AG9">
            <v>3.2927528118895746E-3</v>
          </cell>
          <cell r="AH9">
            <v>2.0833333333333332E-2</v>
          </cell>
          <cell r="AJ9">
            <v>3.2899671003289968E-3</v>
          </cell>
          <cell r="AK9">
            <v>2.0833333333333332E-2</v>
          </cell>
          <cell r="AM9">
            <v>3.2899671003289968E-3</v>
          </cell>
          <cell r="AN9">
            <v>2.0833333333333332E-2</v>
          </cell>
          <cell r="AP9">
            <v>3.2927528118895746E-3</v>
          </cell>
          <cell r="AQ9">
            <v>2.0833333333333332E-2</v>
          </cell>
          <cell r="AS9">
            <v>3.2927528118895746E-3</v>
          </cell>
        </row>
        <row r="10">
          <cell r="A10">
            <v>84</v>
          </cell>
          <cell r="C10" t="str">
            <v>developing</v>
          </cell>
          <cell r="D10">
            <v>2.1739130434782608E-2</v>
          </cell>
          <cell r="E10">
            <v>0.111</v>
          </cell>
          <cell r="F10">
            <v>1.1100000000000001E-3</v>
          </cell>
          <cell r="G10">
            <v>2.1276595744680851E-2</v>
          </cell>
          <cell r="H10">
            <v>0.111</v>
          </cell>
          <cell r="I10">
            <v>1.1100000000000001E-3</v>
          </cell>
          <cell r="J10">
            <v>2.0833333333333332E-2</v>
          </cell>
          <cell r="K10">
            <v>0.111</v>
          </cell>
          <cell r="L10">
            <v>1.1100000000000001E-3</v>
          </cell>
          <cell r="M10">
            <v>2.0833333333333332E-2</v>
          </cell>
          <cell r="N10">
            <v>0.11700000000000001</v>
          </cell>
          <cell r="O10">
            <v>1.17E-3</v>
          </cell>
          <cell r="P10">
            <v>2.0833333333333332E-2</v>
          </cell>
          <cell r="Q10">
            <v>0.11700000000000001</v>
          </cell>
          <cell r="R10">
            <v>1.17E-3</v>
          </cell>
          <cell r="S10">
            <v>2.0833333333333332E-2</v>
          </cell>
          <cell r="T10">
            <v>0.11700000000000001</v>
          </cell>
          <cell r="U10">
            <v>1.17E-3</v>
          </cell>
          <cell r="V10">
            <v>2.0833333333333332E-2</v>
          </cell>
          <cell r="W10">
            <v>0.11700000000000001</v>
          </cell>
          <cell r="X10">
            <v>1.17E-3</v>
          </cell>
          <cell r="Y10">
            <v>2.0833333333333332E-2</v>
          </cell>
          <cell r="Z10">
            <v>0.11700000000000001</v>
          </cell>
          <cell r="AA10">
            <v>1.17E-3</v>
          </cell>
          <cell r="AB10">
            <v>2.0833333333333332E-2</v>
          </cell>
          <cell r="AC10">
            <v>0.11745421394767203</v>
          </cell>
          <cell r="AD10">
            <v>1.1745421394767203E-3</v>
          </cell>
          <cell r="AE10">
            <v>2.0833333333333332E-2</v>
          </cell>
          <cell r="AF10">
            <v>0.11745421394767203</v>
          </cell>
          <cell r="AG10">
            <v>1.1745421394767203E-3</v>
          </cell>
          <cell r="AH10">
            <v>2.0833333333333332E-2</v>
          </cell>
          <cell r="AJ10">
            <v>1.1699883001169988E-3</v>
          </cell>
          <cell r="AK10">
            <v>2.0833333333333332E-2</v>
          </cell>
          <cell r="AM10">
            <v>1.1699883001169988E-3</v>
          </cell>
          <cell r="AN10">
            <v>2.0833333333333332E-2</v>
          </cell>
          <cell r="AP10">
            <v>1.1745421394767203E-3</v>
          </cell>
          <cell r="AQ10">
            <v>2.0833333333333332E-2</v>
          </cell>
          <cell r="AS10">
            <v>1.1745421394767203E-3</v>
          </cell>
        </row>
        <row r="11">
          <cell r="A11">
            <v>68</v>
          </cell>
          <cell r="C11" t="str">
            <v>developing</v>
          </cell>
          <cell r="D11">
            <v>2.1739130434782608E-2</v>
          </cell>
          <cell r="E11">
            <v>0.86499999999999999</v>
          </cell>
          <cell r="F11">
            <v>8.6499999999999997E-3</v>
          </cell>
          <cell r="G11">
            <v>2.1276595744680851E-2</v>
          </cell>
          <cell r="H11">
            <v>0.86499999999999999</v>
          </cell>
          <cell r="I11">
            <v>8.6499999999999997E-3</v>
          </cell>
          <cell r="J11">
            <v>2.0833333333333332E-2</v>
          </cell>
          <cell r="K11">
            <v>0.86499999999999999</v>
          </cell>
          <cell r="L11">
            <v>8.6499999999999997E-3</v>
          </cell>
          <cell r="M11">
            <v>2.0833333333333332E-2</v>
          </cell>
          <cell r="N11">
            <v>0.90700000000000003</v>
          </cell>
          <cell r="O11">
            <v>9.0699999999999999E-3</v>
          </cell>
          <cell r="P11">
            <v>2.0833333333333332E-2</v>
          </cell>
          <cell r="Q11">
            <v>0.91300000000000003</v>
          </cell>
          <cell r="R11">
            <v>9.130000000000001E-3</v>
          </cell>
          <cell r="S11">
            <v>2.0833333333333332E-2</v>
          </cell>
          <cell r="T11">
            <v>0.91300000000000003</v>
          </cell>
          <cell r="U11">
            <v>9.130000000000001E-3</v>
          </cell>
          <cell r="V11">
            <v>2.0833333333333332E-2</v>
          </cell>
          <cell r="W11">
            <v>0.91300000000000003</v>
          </cell>
          <cell r="X11">
            <v>9.130000000000001E-3</v>
          </cell>
          <cell r="Y11">
            <v>2.0833333333333332E-2</v>
          </cell>
          <cell r="Z11">
            <v>0.91300000000000003</v>
          </cell>
          <cell r="AA11">
            <v>9.130000000000001E-3</v>
          </cell>
          <cell r="AB11">
            <v>2.0833333333333332E-2</v>
          </cell>
          <cell r="AC11">
            <v>0.9129700319992371</v>
          </cell>
          <cell r="AD11">
            <v>9.1297003199923704E-3</v>
          </cell>
          <cell r="AE11">
            <v>2.0833333333333332E-2</v>
          </cell>
          <cell r="AF11">
            <v>0.9129700319992371</v>
          </cell>
          <cell r="AG11">
            <v>9.1297003199923704E-3</v>
          </cell>
          <cell r="AH11">
            <v>2.0833333333333332E-2</v>
          </cell>
          <cell r="AJ11">
            <v>9.1299087009129899E-3</v>
          </cell>
          <cell r="AK11">
            <v>2.0833333333333332E-2</v>
          </cell>
          <cell r="AM11">
            <v>9.1299087009129899E-3</v>
          </cell>
          <cell r="AN11">
            <v>2.0833333333333332E-2</v>
          </cell>
          <cell r="AP11">
            <v>9.1297003199923704E-3</v>
          </cell>
          <cell r="AQ11">
            <v>2.0833333333333332E-2</v>
          </cell>
          <cell r="AS11">
            <v>9.1297003199923704E-3</v>
          </cell>
        </row>
        <row r="12">
          <cell r="A12">
            <v>76</v>
          </cell>
          <cell r="C12" t="str">
            <v>developing</v>
          </cell>
          <cell r="D12">
            <v>2.1739130434782608E-2</v>
          </cell>
          <cell r="E12">
            <v>10.752000000000001</v>
          </cell>
          <cell r="F12">
            <v>0.10752</v>
          </cell>
          <cell r="G12">
            <v>2.1276595744680851E-2</v>
          </cell>
          <cell r="H12">
            <v>10.752000000000001</v>
          </cell>
          <cell r="I12">
            <v>0.10752</v>
          </cell>
          <cell r="J12">
            <v>2.0833333333333332E-2</v>
          </cell>
          <cell r="K12">
            <v>10.750999999999999</v>
          </cell>
          <cell r="L12">
            <v>0.10750999999999999</v>
          </cell>
          <cell r="M12">
            <v>2.0833333333333332E-2</v>
          </cell>
          <cell r="N12">
            <v>11.276</v>
          </cell>
          <cell r="O12">
            <v>0.11276</v>
          </cell>
          <cell r="P12">
            <v>2.0833333333333332E-2</v>
          </cell>
          <cell r="Q12">
            <v>11.353999999999999</v>
          </cell>
          <cell r="R12">
            <v>0.11353999999999999</v>
          </cell>
          <cell r="S12">
            <v>2.0833333333333332E-2</v>
          </cell>
          <cell r="T12">
            <v>11.353999999999999</v>
          </cell>
          <cell r="U12">
            <v>0.11353999999999999</v>
          </cell>
          <cell r="V12">
            <v>2.0833333333333332E-2</v>
          </cell>
          <cell r="W12">
            <v>11.353999999999999</v>
          </cell>
          <cell r="X12">
            <v>0.11353999999999999</v>
          </cell>
          <cell r="Y12">
            <v>2.0833333333333332E-2</v>
          </cell>
          <cell r="Z12">
            <v>11.353999999999999</v>
          </cell>
          <cell r="AA12">
            <v>0.11353999999999999</v>
          </cell>
          <cell r="AB12">
            <v>2.0833333333333332E-2</v>
          </cell>
          <cell r="AC12">
            <v>11.353768621899713</v>
          </cell>
          <cell r="AD12">
            <v>0.11353768621899712</v>
          </cell>
          <cell r="AE12">
            <v>2.0833333333333332E-2</v>
          </cell>
          <cell r="AF12">
            <v>11.353768621899713</v>
          </cell>
          <cell r="AG12">
            <v>0.11353768621899712</v>
          </cell>
          <cell r="AH12">
            <v>2.0833333333333332E-2</v>
          </cell>
          <cell r="AJ12">
            <v>0.11353886461135387</v>
          </cell>
          <cell r="AK12">
            <v>2.0833333333333332E-2</v>
          </cell>
          <cell r="AM12">
            <v>0.11353886461135387</v>
          </cell>
          <cell r="AN12">
            <v>2.0833333333333332E-2</v>
          </cell>
          <cell r="AP12">
            <v>0.11353768621899712</v>
          </cell>
          <cell r="AQ12">
            <v>2.0833333333333332E-2</v>
          </cell>
          <cell r="AS12">
            <v>0.11353768621899712</v>
          </cell>
        </row>
        <row r="13">
          <cell r="A13">
            <v>124</v>
          </cell>
          <cell r="C13" t="str">
            <v>developed</v>
          </cell>
          <cell r="D13">
            <v>2.1739130434782608E-2</v>
          </cell>
          <cell r="E13">
            <v>4.0010000000000003</v>
          </cell>
          <cell r="F13">
            <v>4.0010000000000004E-2</v>
          </cell>
          <cell r="G13">
            <v>2.1276595744680851E-2</v>
          </cell>
          <cell r="H13">
            <v>4.0010000000000003</v>
          </cell>
          <cell r="I13">
            <v>4.0010000000000004E-2</v>
          </cell>
          <cell r="J13">
            <v>2.0833333333333332E-2</v>
          </cell>
          <cell r="K13">
            <v>4.0010000000000003</v>
          </cell>
          <cell r="L13">
            <v>4.0010000000000004E-2</v>
          </cell>
          <cell r="M13">
            <v>2.0833333333333332E-2</v>
          </cell>
          <cell r="N13">
            <v>4.0010000000000003</v>
          </cell>
          <cell r="O13">
            <v>4.0010000000000004E-2</v>
          </cell>
          <cell r="P13">
            <v>2.0833333333333332E-2</v>
          </cell>
          <cell r="Q13">
            <v>4.0010000000000003</v>
          </cell>
          <cell r="R13">
            <v>4.0010000000000004E-2</v>
          </cell>
          <cell r="S13">
            <v>2.0833333333333332E-2</v>
          </cell>
          <cell r="T13">
            <v>4.0010000000000003</v>
          </cell>
          <cell r="U13">
            <v>4.0010000000000004E-2</v>
          </cell>
          <cell r="V13">
            <v>2.0833333333333332E-2</v>
          </cell>
          <cell r="W13">
            <v>4.0010000000000003</v>
          </cell>
          <cell r="X13">
            <v>4.0010000000000004E-2</v>
          </cell>
          <cell r="Y13">
            <v>2.0833333333333332E-2</v>
          </cell>
          <cell r="Z13">
            <v>4.0010000000000003</v>
          </cell>
          <cell r="AA13">
            <v>4.0010000000000004E-2</v>
          </cell>
          <cell r="AB13">
            <v>2.0833333333333332E-2</v>
          </cell>
          <cell r="AC13">
            <v>4.0007793130476808</v>
          </cell>
          <cell r="AD13">
            <v>4.000779313047681E-2</v>
          </cell>
          <cell r="AE13">
            <v>2.0833333333333332E-2</v>
          </cell>
          <cell r="AF13">
            <v>4.0007793130476808</v>
          </cell>
          <cell r="AG13">
            <v>4.000779313047681E-2</v>
          </cell>
          <cell r="AH13">
            <v>2.0833333333333332E-2</v>
          </cell>
          <cell r="AJ13">
            <v>4.0009599904000964E-2</v>
          </cell>
          <cell r="AK13">
            <v>2.0833333333333332E-2</v>
          </cell>
          <cell r="AM13">
            <v>4.0009599904000964E-2</v>
          </cell>
          <cell r="AN13">
            <v>2.0833333333333332E-2</v>
          </cell>
          <cell r="AP13">
            <v>4.000779313047681E-2</v>
          </cell>
          <cell r="AQ13">
            <v>2.0833333333333332E-2</v>
          </cell>
          <cell r="AS13">
            <v>4.000779313047681E-2</v>
          </cell>
        </row>
        <row r="14">
          <cell r="A14">
            <v>152</v>
          </cell>
          <cell r="C14" t="str">
            <v>developing</v>
          </cell>
          <cell r="D14">
            <v>2.1739130434782608E-2</v>
          </cell>
          <cell r="E14">
            <v>2.9529999999999998</v>
          </cell>
          <cell r="F14">
            <v>2.9529999999999997E-2</v>
          </cell>
          <cell r="G14">
            <v>2.1276595744680851E-2</v>
          </cell>
          <cell r="H14">
            <v>2.9529999999999998</v>
          </cell>
          <cell r="I14">
            <v>2.9529999999999997E-2</v>
          </cell>
          <cell r="J14">
            <v>2.0833333333333332E-2</v>
          </cell>
          <cell r="K14">
            <v>2.9529999999999998</v>
          </cell>
          <cell r="L14">
            <v>2.9529999999999997E-2</v>
          </cell>
          <cell r="M14">
            <v>2.0833333333333332E-2</v>
          </cell>
          <cell r="N14">
            <v>3.097</v>
          </cell>
          <cell r="O14">
            <v>3.0970000000000001E-2</v>
          </cell>
          <cell r="P14">
            <v>2.0833333333333332E-2</v>
          </cell>
          <cell r="Q14">
            <v>3.1190000000000002</v>
          </cell>
          <cell r="R14">
            <v>3.1190000000000002E-2</v>
          </cell>
          <cell r="S14">
            <v>2.0833333333333332E-2</v>
          </cell>
          <cell r="T14">
            <v>3.1190000000000002</v>
          </cell>
          <cell r="U14">
            <v>3.1190000000000002E-2</v>
          </cell>
          <cell r="V14">
            <v>2.0833333333333332E-2</v>
          </cell>
          <cell r="W14">
            <v>3.1190000000000002</v>
          </cell>
          <cell r="X14">
            <v>3.1190000000000002E-2</v>
          </cell>
          <cell r="Y14">
            <v>2.0833333333333332E-2</v>
          </cell>
          <cell r="Z14">
            <v>3.1190000000000002</v>
          </cell>
          <cell r="AA14">
            <v>3.1190000000000002E-2</v>
          </cell>
          <cell r="AB14">
            <v>2.0833333333333332E-2</v>
          </cell>
          <cell r="AC14">
            <v>3.1187335062569357</v>
          </cell>
          <cell r="AD14">
            <v>3.1187335062569356E-2</v>
          </cell>
          <cell r="AE14">
            <v>2.0833333333333332E-2</v>
          </cell>
          <cell r="AF14">
            <v>3.1187335062569357</v>
          </cell>
          <cell r="AG14">
            <v>3.1187335062569356E-2</v>
          </cell>
          <cell r="AH14">
            <v>2.0833333333333332E-2</v>
          </cell>
          <cell r="AJ14">
            <v>3.1189688103118968E-2</v>
          </cell>
          <cell r="AK14">
            <v>2.0833333333333332E-2</v>
          </cell>
          <cell r="AM14">
            <v>3.1189688103118968E-2</v>
          </cell>
          <cell r="AN14">
            <v>2.0833333333333332E-2</v>
          </cell>
          <cell r="AP14">
            <v>3.1187335062569356E-2</v>
          </cell>
          <cell r="AQ14">
            <v>2.0833333333333332E-2</v>
          </cell>
          <cell r="AS14">
            <v>3.1187335062569356E-2</v>
          </cell>
        </row>
        <row r="15">
          <cell r="A15">
            <v>156</v>
          </cell>
          <cell r="C15" t="str">
            <v>developing</v>
          </cell>
          <cell r="D15">
            <v>0</v>
          </cell>
          <cell r="F15">
            <v>0</v>
          </cell>
          <cell r="G15">
            <v>0</v>
          </cell>
          <cell r="I15">
            <v>0</v>
          </cell>
          <cell r="J15">
            <v>2.0833333333333332E-2</v>
          </cell>
          <cell r="K15">
            <v>4.0000000000000001E-3</v>
          </cell>
          <cell r="L15">
            <v>4.0000000000000003E-5</v>
          </cell>
          <cell r="M15">
            <v>2.0833333333333332E-2</v>
          </cell>
          <cell r="N15">
            <v>4.0000000000000001E-3</v>
          </cell>
          <cell r="O15">
            <v>4.0000000000000003E-5</v>
          </cell>
          <cell r="P15">
            <v>2.0833333333333332E-2</v>
          </cell>
          <cell r="Q15">
            <v>4.0000000000000001E-3</v>
          </cell>
          <cell r="R15">
            <v>4.0000000000000003E-5</v>
          </cell>
          <cell r="S15">
            <v>2.0833333333333332E-2</v>
          </cell>
          <cell r="T15">
            <v>4.0000000000000001E-3</v>
          </cell>
          <cell r="U15">
            <v>4.0000000000000003E-5</v>
          </cell>
          <cell r="V15">
            <v>2.0833333333333332E-2</v>
          </cell>
          <cell r="W15">
            <v>4.0000000000000001E-3</v>
          </cell>
          <cell r="X15">
            <v>4.0000000000000003E-5</v>
          </cell>
          <cell r="Y15">
            <v>2.0833333333333332E-2</v>
          </cell>
          <cell r="Z15">
            <v>4.0000000000000001E-3</v>
          </cell>
          <cell r="AA15">
            <v>4.0000000000000003E-5</v>
          </cell>
          <cell r="AB15">
            <v>2.0833333333333332E-2</v>
          </cell>
          <cell r="AC15">
            <v>3.9431208694221771E-3</v>
          </cell>
          <cell r="AD15">
            <v>3.9431208694221771E-5</v>
          </cell>
          <cell r="AE15">
            <v>2.0833333333333332E-2</v>
          </cell>
          <cell r="AF15">
            <v>3.9431208694221771E-3</v>
          </cell>
          <cell r="AG15">
            <v>3.9431208694221771E-5</v>
          </cell>
          <cell r="AH15">
            <v>2.0833333333333332E-2</v>
          </cell>
          <cell r="AJ15">
            <v>3.9999600003999956E-5</v>
          </cell>
          <cell r="AK15">
            <v>2.0833333333333332E-2</v>
          </cell>
          <cell r="AM15">
            <v>3.9999600003999956E-5</v>
          </cell>
          <cell r="AN15">
            <v>2.0833333333333332E-2</v>
          </cell>
          <cell r="AP15">
            <v>3.9431208694221771E-5</v>
          </cell>
          <cell r="AQ15">
            <v>2.0833333333333332E-2</v>
          </cell>
          <cell r="AS15">
            <v>3.9431208694221771E-5</v>
          </cell>
        </row>
        <row r="16">
          <cell r="A16">
            <v>170</v>
          </cell>
          <cell r="C16" t="str">
            <v>developing</v>
          </cell>
          <cell r="D16">
            <v>2.1739130434782608E-2</v>
          </cell>
          <cell r="E16">
            <v>2.9529999999999998</v>
          </cell>
          <cell r="F16">
            <v>2.9529999999999997E-2</v>
          </cell>
          <cell r="G16">
            <v>2.1276595744680851E-2</v>
          </cell>
          <cell r="H16">
            <v>2.9529999999999998</v>
          </cell>
          <cell r="I16">
            <v>2.9529999999999997E-2</v>
          </cell>
          <cell r="J16">
            <v>2.0833333333333332E-2</v>
          </cell>
          <cell r="K16">
            <v>2.9529999999999998</v>
          </cell>
          <cell r="L16">
            <v>2.9529999999999997E-2</v>
          </cell>
          <cell r="M16">
            <v>2.0833333333333332E-2</v>
          </cell>
          <cell r="N16">
            <v>3.097</v>
          </cell>
          <cell r="O16">
            <v>3.0970000000000001E-2</v>
          </cell>
          <cell r="P16">
            <v>2.0833333333333332E-2</v>
          </cell>
          <cell r="Q16">
            <v>3.1190000000000002</v>
          </cell>
          <cell r="R16">
            <v>3.1190000000000002E-2</v>
          </cell>
          <cell r="S16">
            <v>2.0833333333333332E-2</v>
          </cell>
          <cell r="T16">
            <v>3.1190000000000002</v>
          </cell>
          <cell r="U16">
            <v>3.1190000000000002E-2</v>
          </cell>
          <cell r="V16">
            <v>2.0833333333333332E-2</v>
          </cell>
          <cell r="W16">
            <v>3.1190000000000002</v>
          </cell>
          <cell r="X16">
            <v>3.1190000000000002E-2</v>
          </cell>
          <cell r="Y16">
            <v>2.0833333333333332E-2</v>
          </cell>
          <cell r="Z16">
            <v>3.1190000000000002</v>
          </cell>
          <cell r="AA16">
            <v>3.1190000000000002E-2</v>
          </cell>
          <cell r="AB16">
            <v>2.0833333333333332E-2</v>
          </cell>
          <cell r="AC16">
            <v>3.1187335062569357</v>
          </cell>
          <cell r="AD16">
            <v>3.1187335062569356E-2</v>
          </cell>
          <cell r="AE16">
            <v>2.0833333333333332E-2</v>
          </cell>
          <cell r="AF16">
            <v>3.1187335062569357</v>
          </cell>
          <cell r="AG16">
            <v>3.1187335062569356E-2</v>
          </cell>
          <cell r="AH16">
            <v>2.0833333333333332E-2</v>
          </cell>
          <cell r="AJ16">
            <v>3.1189688103118968E-2</v>
          </cell>
          <cell r="AK16">
            <v>2.0833333333333332E-2</v>
          </cell>
          <cell r="AM16">
            <v>3.1189688103118968E-2</v>
          </cell>
          <cell r="AN16">
            <v>2.0833333333333332E-2</v>
          </cell>
          <cell r="AP16">
            <v>3.1187335062569356E-2</v>
          </cell>
          <cell r="AQ16">
            <v>2.0833333333333332E-2</v>
          </cell>
          <cell r="AS16">
            <v>3.1187335062569356E-2</v>
          </cell>
        </row>
        <row r="17">
          <cell r="A17">
            <v>188</v>
          </cell>
          <cell r="C17" t="str">
            <v>developing</v>
          </cell>
          <cell r="D17">
            <v>2.1739130434782608E-2</v>
          </cell>
          <cell r="E17">
            <v>0.433</v>
          </cell>
          <cell r="F17">
            <v>4.3299999999999996E-3</v>
          </cell>
          <cell r="G17">
            <v>2.1276595744680851E-2</v>
          </cell>
          <cell r="H17">
            <v>0.433</v>
          </cell>
          <cell r="I17">
            <v>4.3299999999999996E-3</v>
          </cell>
          <cell r="J17">
            <v>2.0833333333333332E-2</v>
          </cell>
          <cell r="K17">
            <v>0.433</v>
          </cell>
          <cell r="L17">
            <v>4.3299999999999996E-3</v>
          </cell>
          <cell r="M17">
            <v>2.0833333333333332E-2</v>
          </cell>
          <cell r="N17">
            <v>0.45400000000000001</v>
          </cell>
          <cell r="O17">
            <v>4.5399999999999998E-3</v>
          </cell>
          <cell r="P17">
            <v>2.0833333333333332E-2</v>
          </cell>
          <cell r="Q17">
            <v>0.45700000000000002</v>
          </cell>
          <cell r="R17">
            <v>4.5700000000000003E-3</v>
          </cell>
          <cell r="S17">
            <v>2.0833333333333332E-2</v>
          </cell>
          <cell r="T17">
            <v>0.45700000000000002</v>
          </cell>
          <cell r="U17">
            <v>4.5700000000000003E-3</v>
          </cell>
          <cell r="V17">
            <v>2.0833333333333332E-2</v>
          </cell>
          <cell r="W17">
            <v>0.45700000000000002</v>
          </cell>
          <cell r="X17">
            <v>4.5700000000000003E-3</v>
          </cell>
          <cell r="Y17">
            <v>2.0833333333333332E-2</v>
          </cell>
          <cell r="Z17">
            <v>0.45700000000000002</v>
          </cell>
          <cell r="AA17">
            <v>4.5700000000000003E-3</v>
          </cell>
          <cell r="AB17">
            <v>2.0833333333333332E-2</v>
          </cell>
          <cell r="AC17">
            <v>0.4572256737657891</v>
          </cell>
          <cell r="AD17">
            <v>4.5722567376578907E-3</v>
          </cell>
          <cell r="AE17">
            <v>2.0833333333333332E-2</v>
          </cell>
          <cell r="AF17">
            <v>0.4572256737657891</v>
          </cell>
          <cell r="AG17">
            <v>4.5722567376578907E-3</v>
          </cell>
          <cell r="AH17">
            <v>2.0833333333333332E-2</v>
          </cell>
          <cell r="AJ17">
            <v>4.5699543004569954E-3</v>
          </cell>
          <cell r="AK17">
            <v>2.0833333333333332E-2</v>
          </cell>
          <cell r="AM17">
            <v>4.5699543004569954E-3</v>
          </cell>
          <cell r="AN17">
            <v>2.0833333333333332E-2</v>
          </cell>
          <cell r="AP17">
            <v>4.5722567376578907E-3</v>
          </cell>
          <cell r="AQ17">
            <v>2.0833333333333332E-2</v>
          </cell>
          <cell r="AS17">
            <v>4.5722567376578907E-3</v>
          </cell>
        </row>
        <row r="18">
          <cell r="A18">
            <v>191</v>
          </cell>
          <cell r="C18" t="str">
            <v>developed</v>
          </cell>
          <cell r="D18">
            <v>2.1739130434782608E-2</v>
          </cell>
          <cell r="E18">
            <v>0.05</v>
          </cell>
          <cell r="F18">
            <v>5.0000000000000001E-4</v>
          </cell>
          <cell r="G18">
            <v>2.1276595744680851E-2</v>
          </cell>
          <cell r="H18">
            <v>0.05</v>
          </cell>
          <cell r="I18">
            <v>5.0000000000000001E-4</v>
          </cell>
          <cell r="J18">
            <v>2.0833333333333332E-2</v>
          </cell>
          <cell r="K18">
            <v>0.05</v>
          </cell>
          <cell r="L18">
            <v>5.0000000000000001E-4</v>
          </cell>
          <cell r="M18">
            <v>2.0833333333333332E-2</v>
          </cell>
          <cell r="N18">
            <v>0.05</v>
          </cell>
          <cell r="O18">
            <v>5.0000000000000001E-4</v>
          </cell>
          <cell r="P18">
            <v>2.0833333333333332E-2</v>
          </cell>
          <cell r="Q18">
            <v>0.05</v>
          </cell>
          <cell r="R18">
            <v>5.0000000000000001E-4</v>
          </cell>
          <cell r="S18">
            <v>2.0833333333333332E-2</v>
          </cell>
          <cell r="T18">
            <v>0.05</v>
          </cell>
          <cell r="U18">
            <v>5.0000000000000001E-4</v>
          </cell>
          <cell r="V18">
            <v>2.0833333333333332E-2</v>
          </cell>
          <cell r="W18">
            <v>0.05</v>
          </cell>
          <cell r="X18">
            <v>5.0000000000000001E-4</v>
          </cell>
          <cell r="Y18">
            <v>2.0833333333333332E-2</v>
          </cell>
          <cell r="Z18">
            <v>0.05</v>
          </cell>
          <cell r="AA18">
            <v>5.0000000000000001E-4</v>
          </cell>
          <cell r="AB18">
            <v>2.0833333333333332E-2</v>
          </cell>
          <cell r="AC18">
            <v>4.9588800915989092E-2</v>
          </cell>
          <cell r="AD18">
            <v>4.9588800915989094E-4</v>
          </cell>
          <cell r="AE18">
            <v>2.0833333333333332E-2</v>
          </cell>
          <cell r="AF18">
            <v>4.9588800915989092E-2</v>
          </cell>
          <cell r="AG18">
            <v>4.9588800915989094E-4</v>
          </cell>
          <cell r="AH18">
            <v>2.0833333333333332E-2</v>
          </cell>
          <cell r="AJ18">
            <v>4.9999500004999954E-4</v>
          </cell>
          <cell r="AK18">
            <v>2.0833333333333332E-2</v>
          </cell>
          <cell r="AM18">
            <v>4.9999500004999954E-4</v>
          </cell>
          <cell r="AN18">
            <v>2.0833333333333332E-2</v>
          </cell>
          <cell r="AP18">
            <v>4.9588800915989094E-4</v>
          </cell>
          <cell r="AQ18">
            <v>2.0833333333333332E-2</v>
          </cell>
          <cell r="AS18">
            <v>4.9588800915989094E-4</v>
          </cell>
        </row>
        <row r="19">
          <cell r="A19">
            <v>208</v>
          </cell>
          <cell r="C19" t="str">
            <v>developed</v>
          </cell>
          <cell r="D19">
            <v>2.1739130434782608E-2</v>
          </cell>
          <cell r="E19">
            <v>0.17100000000000001</v>
          </cell>
          <cell r="F19">
            <v>1.7100000000000001E-3</v>
          </cell>
          <cell r="G19">
            <v>2.1276595744680851E-2</v>
          </cell>
          <cell r="H19">
            <v>0.17100000000000001</v>
          </cell>
          <cell r="I19">
            <v>1.7100000000000001E-3</v>
          </cell>
          <cell r="J19">
            <v>2.0833333333333332E-2</v>
          </cell>
          <cell r="K19">
            <v>0.17100000000000001</v>
          </cell>
          <cell r="L19">
            <v>1.7100000000000001E-3</v>
          </cell>
          <cell r="M19">
            <v>2.0833333333333332E-2</v>
          </cell>
          <cell r="N19">
            <v>0.17100000000000001</v>
          </cell>
          <cell r="O19">
            <v>1.7100000000000001E-3</v>
          </cell>
          <cell r="P19">
            <v>2.0833333333333332E-2</v>
          </cell>
          <cell r="Q19">
            <v>0.17100000000000001</v>
          </cell>
          <cell r="R19">
            <v>1.7100000000000001E-3</v>
          </cell>
          <cell r="S19">
            <v>2.0833333333333332E-2</v>
          </cell>
          <cell r="T19">
            <v>0.17100000000000001</v>
          </cell>
          <cell r="U19">
            <v>1.7100000000000001E-3</v>
          </cell>
          <cell r="V19">
            <v>2.0833333333333332E-2</v>
          </cell>
          <cell r="W19">
            <v>0.17100000000000001</v>
          </cell>
          <cell r="X19">
            <v>1.7100000000000001E-3</v>
          </cell>
          <cell r="Y19">
            <v>2.0833333333333332E-2</v>
          </cell>
          <cell r="Z19">
            <v>0.17100000000000001</v>
          </cell>
          <cell r="AA19">
            <v>1.7100000000000001E-3</v>
          </cell>
          <cell r="AB19">
            <v>2.0833333333333332E-2</v>
          </cell>
          <cell r="AC19">
            <v>0.17067576485964042</v>
          </cell>
          <cell r="AD19">
            <v>1.7067576485964042E-3</v>
          </cell>
          <cell r="AE19">
            <v>2.0833333333333332E-2</v>
          </cell>
          <cell r="AF19">
            <v>0.17067576485964042</v>
          </cell>
          <cell r="AG19">
            <v>1.7067576485964042E-3</v>
          </cell>
          <cell r="AH19">
            <v>2.0833333333333332E-2</v>
          </cell>
          <cell r="AJ19">
            <v>1.7099829001709984E-3</v>
          </cell>
          <cell r="AK19">
            <v>2.0833333333333332E-2</v>
          </cell>
          <cell r="AM19">
            <v>1.7099829001709984E-3</v>
          </cell>
          <cell r="AN19">
            <v>2.0833333333333332E-2</v>
          </cell>
          <cell r="AP19">
            <v>1.7067576485964042E-3</v>
          </cell>
          <cell r="AQ19">
            <v>2.0833333333333332E-2</v>
          </cell>
          <cell r="AS19">
            <v>1.7067576485964042E-3</v>
          </cell>
        </row>
        <row r="20">
          <cell r="A20">
            <v>214</v>
          </cell>
          <cell r="C20" t="str">
            <v>developing</v>
          </cell>
          <cell r="D20">
            <v>2.1739130434782608E-2</v>
          </cell>
          <cell r="E20">
            <v>0.57699999999999996</v>
          </cell>
          <cell r="F20">
            <v>5.77E-3</v>
          </cell>
          <cell r="G20">
            <v>2.1276595744680851E-2</v>
          </cell>
          <cell r="H20">
            <v>0.57699999999999996</v>
          </cell>
          <cell r="I20">
            <v>5.77E-3</v>
          </cell>
          <cell r="J20">
            <v>2.0833333333333332E-2</v>
          </cell>
          <cell r="K20">
            <v>0.57699999999999996</v>
          </cell>
          <cell r="L20">
            <v>5.77E-3</v>
          </cell>
          <cell r="M20">
            <v>2.0833333333333332E-2</v>
          </cell>
          <cell r="N20">
            <v>0.60599999999999998</v>
          </cell>
          <cell r="O20">
            <v>6.0599999999999994E-3</v>
          </cell>
          <cell r="P20">
            <v>2.0833333333333332E-2</v>
          </cell>
          <cell r="Q20">
            <v>0.61</v>
          </cell>
          <cell r="R20">
            <v>6.0999999999999995E-3</v>
          </cell>
          <cell r="S20">
            <v>2.0833333333333332E-2</v>
          </cell>
          <cell r="T20">
            <v>0.61</v>
          </cell>
          <cell r="U20">
            <v>6.0999999999999995E-3</v>
          </cell>
          <cell r="V20">
            <v>2.0833333333333332E-2</v>
          </cell>
          <cell r="W20">
            <v>0.61</v>
          </cell>
          <cell r="X20">
            <v>6.0999999999999995E-3</v>
          </cell>
          <cell r="Y20">
            <v>2.0833333333333332E-2</v>
          </cell>
          <cell r="Z20">
            <v>0.61</v>
          </cell>
          <cell r="AA20">
            <v>6.0999999999999995E-3</v>
          </cell>
          <cell r="AB20">
            <v>2.0833333333333332E-2</v>
          </cell>
          <cell r="AC20">
            <v>0.60982233524738116</v>
          </cell>
          <cell r="AD20">
            <v>6.0982233524738113E-3</v>
          </cell>
          <cell r="AE20">
            <v>2.0833333333333332E-2</v>
          </cell>
          <cell r="AF20">
            <v>0.60982233524738116</v>
          </cell>
          <cell r="AG20">
            <v>6.0982233524738113E-3</v>
          </cell>
          <cell r="AH20">
            <v>2.0833333333333332E-2</v>
          </cell>
          <cell r="AJ20">
            <v>6.0999390006099934E-3</v>
          </cell>
          <cell r="AK20">
            <v>2.0833333333333332E-2</v>
          </cell>
          <cell r="AM20">
            <v>6.0999390006099934E-3</v>
          </cell>
          <cell r="AN20">
            <v>2.0833333333333332E-2</v>
          </cell>
          <cell r="AP20">
            <v>6.0982233524738113E-3</v>
          </cell>
          <cell r="AQ20">
            <v>2.0833333333333332E-2</v>
          </cell>
          <cell r="AS20">
            <v>6.0982233524738113E-3</v>
          </cell>
        </row>
        <row r="21">
          <cell r="A21">
            <v>218</v>
          </cell>
          <cell r="C21" t="str">
            <v>developing</v>
          </cell>
          <cell r="D21">
            <v>2.1739130434782608E-2</v>
          </cell>
          <cell r="E21">
            <v>0.57699999999999996</v>
          </cell>
          <cell r="F21">
            <v>5.77E-3</v>
          </cell>
          <cell r="G21">
            <v>2.1276595744680851E-2</v>
          </cell>
          <cell r="H21">
            <v>0.57699999999999996</v>
          </cell>
          <cell r="I21">
            <v>5.77E-3</v>
          </cell>
          <cell r="J21">
            <v>2.0833333333333332E-2</v>
          </cell>
          <cell r="K21">
            <v>0.57699999999999996</v>
          </cell>
          <cell r="L21">
            <v>5.77E-3</v>
          </cell>
          <cell r="M21">
            <v>2.0833333333333332E-2</v>
          </cell>
          <cell r="N21">
            <v>0.60399999999999998</v>
          </cell>
          <cell r="O21">
            <v>6.0400000000000002E-3</v>
          </cell>
          <cell r="P21">
            <v>2.0833333333333332E-2</v>
          </cell>
          <cell r="Q21">
            <v>0.60799999999999998</v>
          </cell>
          <cell r="R21">
            <v>6.0799999999999995E-3</v>
          </cell>
          <cell r="S21">
            <v>2.0833333333333332E-2</v>
          </cell>
          <cell r="T21">
            <v>0.60799999999999998</v>
          </cell>
          <cell r="U21">
            <v>6.0799999999999995E-3</v>
          </cell>
          <cell r="V21">
            <v>2.0833333333333332E-2</v>
          </cell>
          <cell r="W21">
            <v>0.60799999999999998</v>
          </cell>
          <cell r="X21">
            <v>6.0799999999999995E-3</v>
          </cell>
          <cell r="Y21">
            <v>2.0833333333333332E-2</v>
          </cell>
          <cell r="Z21">
            <v>0.60799999999999998</v>
          </cell>
          <cell r="AA21">
            <v>6.0799999999999995E-3</v>
          </cell>
          <cell r="AB21">
            <v>2.0833333333333332E-2</v>
          </cell>
          <cell r="AC21">
            <v>0.60822110369575533</v>
          </cell>
          <cell r="AD21">
            <v>6.082211036957553E-3</v>
          </cell>
          <cell r="AE21">
            <v>2.0833333333333332E-2</v>
          </cell>
          <cell r="AF21">
            <v>0.60822110369575533</v>
          </cell>
          <cell r="AG21">
            <v>6.082211036957553E-3</v>
          </cell>
          <cell r="AH21">
            <v>2.0833333333333332E-2</v>
          </cell>
          <cell r="AJ21">
            <v>6.0799392006079932E-3</v>
          </cell>
          <cell r="AK21">
            <v>2.0833333333333332E-2</v>
          </cell>
          <cell r="AM21">
            <v>6.0799392006079932E-3</v>
          </cell>
          <cell r="AN21">
            <v>2.0833333333333332E-2</v>
          </cell>
          <cell r="AP21">
            <v>6.082211036957553E-3</v>
          </cell>
          <cell r="AQ21">
            <v>2.0833333333333332E-2</v>
          </cell>
          <cell r="AS21">
            <v>6.082211036957553E-3</v>
          </cell>
        </row>
        <row r="22">
          <cell r="A22">
            <v>222</v>
          </cell>
          <cell r="C22" t="str">
            <v>developing</v>
          </cell>
          <cell r="D22">
            <v>2.1739130434782608E-2</v>
          </cell>
          <cell r="E22">
            <v>0.433</v>
          </cell>
          <cell r="F22">
            <v>4.3299999999999996E-3</v>
          </cell>
          <cell r="G22">
            <v>2.1276595744680851E-2</v>
          </cell>
          <cell r="H22">
            <v>0.433</v>
          </cell>
          <cell r="I22">
            <v>4.3299999999999996E-3</v>
          </cell>
          <cell r="J22">
            <v>2.0833333333333332E-2</v>
          </cell>
          <cell r="K22">
            <v>0.433</v>
          </cell>
          <cell r="L22">
            <v>4.3299999999999996E-3</v>
          </cell>
          <cell r="M22">
            <v>2.0833333333333332E-2</v>
          </cell>
          <cell r="N22">
            <v>0.45300000000000001</v>
          </cell>
          <cell r="O22">
            <v>4.5300000000000002E-3</v>
          </cell>
          <cell r="P22">
            <v>2.0833333333333332E-2</v>
          </cell>
          <cell r="Q22">
            <v>0.45600000000000002</v>
          </cell>
          <cell r="R22">
            <v>4.5599999999999998E-3</v>
          </cell>
          <cell r="S22">
            <v>2.0833333333333332E-2</v>
          </cell>
          <cell r="T22">
            <v>0.45600000000000002</v>
          </cell>
          <cell r="U22">
            <v>4.5599999999999998E-3</v>
          </cell>
          <cell r="V22">
            <v>2.0833333333333332E-2</v>
          </cell>
          <cell r="W22">
            <v>0.45600000000000002</v>
          </cell>
          <cell r="X22">
            <v>4.5599999999999998E-3</v>
          </cell>
          <cell r="Y22">
            <v>2.0833333333333332E-2</v>
          </cell>
          <cell r="Z22">
            <v>0.45600000000000002</v>
          </cell>
          <cell r="AA22">
            <v>4.5599999999999998E-3</v>
          </cell>
          <cell r="AB22">
            <v>2.0833333333333332E-2</v>
          </cell>
          <cell r="AC22">
            <v>0.45602651357294155</v>
          </cell>
          <cell r="AD22">
            <v>4.5602651357294155E-3</v>
          </cell>
          <cell r="AE22">
            <v>2.0833333333333332E-2</v>
          </cell>
          <cell r="AF22">
            <v>0.45602651357294155</v>
          </cell>
          <cell r="AG22">
            <v>4.5602651357294155E-3</v>
          </cell>
          <cell r="AH22">
            <v>2.0833333333333332E-2</v>
          </cell>
          <cell r="AJ22">
            <v>4.5599544004559954E-3</v>
          </cell>
          <cell r="AK22">
            <v>2.0833333333333332E-2</v>
          </cell>
          <cell r="AM22">
            <v>4.5599544004559954E-3</v>
          </cell>
          <cell r="AN22">
            <v>2.0833333333333332E-2</v>
          </cell>
          <cell r="AP22">
            <v>4.5602651357294155E-3</v>
          </cell>
          <cell r="AQ22">
            <v>2.0833333333333332E-2</v>
          </cell>
          <cell r="AS22">
            <v>4.5602651357294155E-3</v>
          </cell>
        </row>
        <row r="23">
          <cell r="A23">
            <v>246</v>
          </cell>
          <cell r="C23" t="str">
            <v>developed</v>
          </cell>
          <cell r="D23">
            <v>2.1739130434782608E-2</v>
          </cell>
          <cell r="E23">
            <v>0.161</v>
          </cell>
          <cell r="F23">
            <v>1.6100000000000001E-3</v>
          </cell>
          <cell r="G23">
            <v>2.1276595744680851E-2</v>
          </cell>
          <cell r="H23">
            <v>0.161</v>
          </cell>
          <cell r="I23">
            <v>1.6100000000000001E-3</v>
          </cell>
          <cell r="J23">
            <v>2.0833333333333332E-2</v>
          </cell>
          <cell r="K23">
            <v>0.161</v>
          </cell>
          <cell r="L23">
            <v>1.6100000000000001E-3</v>
          </cell>
          <cell r="M23">
            <v>2.0833333333333332E-2</v>
          </cell>
          <cell r="N23">
            <v>0.161</v>
          </cell>
          <cell r="O23">
            <v>1.6100000000000001E-3</v>
          </cell>
          <cell r="P23">
            <v>2.0833333333333332E-2</v>
          </cell>
          <cell r="Q23">
            <v>0.161</v>
          </cell>
          <cell r="R23">
            <v>1.6100000000000001E-3</v>
          </cell>
          <cell r="S23">
            <v>2.0833333333333332E-2</v>
          </cell>
          <cell r="T23">
            <v>0.161</v>
          </cell>
          <cell r="U23">
            <v>1.6100000000000001E-3</v>
          </cell>
          <cell r="V23">
            <v>2.0833333333333332E-2</v>
          </cell>
          <cell r="W23">
            <v>0.161</v>
          </cell>
          <cell r="X23">
            <v>1.6100000000000001E-3</v>
          </cell>
          <cell r="Y23">
            <v>2.0833333333333332E-2</v>
          </cell>
          <cell r="Z23">
            <v>0.161</v>
          </cell>
          <cell r="AA23">
            <v>1.6100000000000001E-3</v>
          </cell>
          <cell r="AB23">
            <v>2.0833333333333332E-2</v>
          </cell>
          <cell r="AC23">
            <v>0.16058165758925913</v>
          </cell>
          <cell r="AD23">
            <v>1.6058165758925914E-3</v>
          </cell>
          <cell r="AE23">
            <v>2.0833333333333332E-2</v>
          </cell>
          <cell r="AF23">
            <v>0.16058165758925913</v>
          </cell>
          <cell r="AG23">
            <v>1.6058165758925914E-3</v>
          </cell>
          <cell r="AH23">
            <v>2.0833333333333332E-2</v>
          </cell>
          <cell r="AJ23">
            <v>1.6099839001609984E-3</v>
          </cell>
          <cell r="AK23">
            <v>2.0833333333333332E-2</v>
          </cell>
          <cell r="AM23">
            <v>1.6099839001609984E-3</v>
          </cell>
          <cell r="AN23">
            <v>2.0833333333333332E-2</v>
          </cell>
          <cell r="AP23">
            <v>1.6058165758925914E-3</v>
          </cell>
          <cell r="AQ23">
            <v>2.0833333333333332E-2</v>
          </cell>
          <cell r="AS23">
            <v>1.6058165758925914E-3</v>
          </cell>
        </row>
        <row r="24">
          <cell r="A24">
            <v>250</v>
          </cell>
          <cell r="C24" t="str">
            <v>developed</v>
          </cell>
          <cell r="D24">
            <v>2.1739130434782608E-2</v>
          </cell>
          <cell r="E24">
            <v>1.8959999999999999</v>
          </cell>
          <cell r="F24">
            <v>1.8959999999999998E-2</v>
          </cell>
          <cell r="G24">
            <v>2.1276595744680851E-2</v>
          </cell>
          <cell r="H24">
            <v>1.8959999999999999</v>
          </cell>
          <cell r="I24">
            <v>1.8959999999999998E-2</v>
          </cell>
          <cell r="J24">
            <v>2.0833333333333332E-2</v>
          </cell>
          <cell r="K24">
            <v>1.8959999999999999</v>
          </cell>
          <cell r="L24">
            <v>1.8959999999999998E-2</v>
          </cell>
          <cell r="M24">
            <v>2.0833333333333332E-2</v>
          </cell>
          <cell r="N24">
            <v>1.8959999999999999</v>
          </cell>
          <cell r="O24">
            <v>1.8959999999999998E-2</v>
          </cell>
          <cell r="P24">
            <v>2.0833333333333332E-2</v>
          </cell>
          <cell r="Q24">
            <v>1.8959999999999999</v>
          </cell>
          <cell r="R24">
            <v>1.8959999999999998E-2</v>
          </cell>
          <cell r="S24">
            <v>2.0833333333333332E-2</v>
          </cell>
          <cell r="T24">
            <v>1.8959999999999999</v>
          </cell>
          <cell r="U24">
            <v>1.8959999999999998E-2</v>
          </cell>
          <cell r="V24">
            <v>2.0833333333333332E-2</v>
          </cell>
          <cell r="W24">
            <v>1.8959999999999999</v>
          </cell>
          <cell r="X24">
            <v>1.8959999999999998E-2</v>
          </cell>
          <cell r="Y24">
            <v>2.0833333333333332E-2</v>
          </cell>
          <cell r="Z24">
            <v>1.8959999999999999</v>
          </cell>
          <cell r="AA24">
            <v>1.8959999999999998E-2</v>
          </cell>
          <cell r="AB24">
            <v>2.0833333333333332E-2</v>
          </cell>
          <cell r="AC24">
            <v>1.8960415580956433</v>
          </cell>
          <cell r="AD24">
            <v>1.8960415580956434E-2</v>
          </cell>
          <cell r="AE24">
            <v>2.0833333333333332E-2</v>
          </cell>
          <cell r="AF24">
            <v>1.8960415580956433</v>
          </cell>
          <cell r="AG24">
            <v>1.8960415580956434E-2</v>
          </cell>
          <cell r="AH24">
            <v>2.0833333333333332E-2</v>
          </cell>
          <cell r="AJ24">
            <v>1.8959810401895979E-2</v>
          </cell>
          <cell r="AK24">
            <v>2.0833333333333332E-2</v>
          </cell>
          <cell r="AM24">
            <v>1.8959810401895979E-2</v>
          </cell>
          <cell r="AN24">
            <v>2.0833333333333332E-2</v>
          </cell>
          <cell r="AP24">
            <v>1.8960415580956434E-2</v>
          </cell>
          <cell r="AQ24">
            <v>2.0833333333333332E-2</v>
          </cell>
          <cell r="AS24">
            <v>1.8960415580956434E-2</v>
          </cell>
        </row>
        <row r="25">
          <cell r="A25">
            <v>276</v>
          </cell>
          <cell r="C25" t="str">
            <v>developed</v>
          </cell>
          <cell r="D25">
            <v>2.1739130434782608E-2</v>
          </cell>
          <cell r="E25">
            <v>1.8959999999999999</v>
          </cell>
          <cell r="F25">
            <v>1.8959999999999998E-2</v>
          </cell>
          <cell r="G25">
            <v>2.1276595744680851E-2</v>
          </cell>
          <cell r="H25">
            <v>1.8959999999999999</v>
          </cell>
          <cell r="I25">
            <v>1.8959999999999998E-2</v>
          </cell>
          <cell r="J25">
            <v>2.0833333333333332E-2</v>
          </cell>
          <cell r="K25">
            <v>1.8959999999999999</v>
          </cell>
          <cell r="L25">
            <v>1.8959999999999998E-2</v>
          </cell>
          <cell r="M25">
            <v>2.0833333333333332E-2</v>
          </cell>
          <cell r="N25">
            <v>1.8959999999999999</v>
          </cell>
          <cell r="O25">
            <v>1.8959999999999998E-2</v>
          </cell>
          <cell r="P25">
            <v>2.0833333333333332E-2</v>
          </cell>
          <cell r="Q25">
            <v>1.8959999999999999</v>
          </cell>
          <cell r="R25">
            <v>1.8959999999999998E-2</v>
          </cell>
          <cell r="S25">
            <v>2.0833333333333332E-2</v>
          </cell>
          <cell r="T25">
            <v>1.8959999999999999</v>
          </cell>
          <cell r="U25">
            <v>1.8959999999999998E-2</v>
          </cell>
          <cell r="V25">
            <v>2.0833333333333332E-2</v>
          </cell>
          <cell r="W25">
            <v>1.8959999999999999</v>
          </cell>
          <cell r="X25">
            <v>1.8959999999999998E-2</v>
          </cell>
          <cell r="Y25">
            <v>2.0833333333333332E-2</v>
          </cell>
          <cell r="Z25">
            <v>1.8959999999999999</v>
          </cell>
          <cell r="AA25">
            <v>1.8959999999999998E-2</v>
          </cell>
          <cell r="AB25">
            <v>2.0833333333333332E-2</v>
          </cell>
          <cell r="AC25">
            <v>1.8960415580956433</v>
          </cell>
          <cell r="AD25">
            <v>1.8960415580956434E-2</v>
          </cell>
          <cell r="AE25">
            <v>2.0833333333333332E-2</v>
          </cell>
          <cell r="AF25">
            <v>1.8960415580956433</v>
          </cell>
          <cell r="AG25">
            <v>1.8960415580956434E-2</v>
          </cell>
          <cell r="AH25">
            <v>2.0833333333333332E-2</v>
          </cell>
          <cell r="AJ25">
            <v>1.8959810401895979E-2</v>
          </cell>
          <cell r="AK25">
            <v>2.0833333333333332E-2</v>
          </cell>
          <cell r="AM25">
            <v>1.8959810401895979E-2</v>
          </cell>
          <cell r="AN25">
            <v>2.0833333333333332E-2</v>
          </cell>
          <cell r="AP25">
            <v>1.8960415580956434E-2</v>
          </cell>
          <cell r="AQ25">
            <v>2.0833333333333332E-2</v>
          </cell>
          <cell r="AS25">
            <v>1.8960415580956434E-2</v>
          </cell>
        </row>
        <row r="26">
          <cell r="A26">
            <v>320</v>
          </cell>
          <cell r="C26" t="str">
            <v>developing</v>
          </cell>
          <cell r="D26">
            <v>2.1739130434782608E-2</v>
          </cell>
          <cell r="E26">
            <v>0.57699999999999996</v>
          </cell>
          <cell r="F26">
            <v>5.77E-3</v>
          </cell>
          <cell r="G26">
            <v>2.1276595744680851E-2</v>
          </cell>
          <cell r="H26">
            <v>0.57699999999999996</v>
          </cell>
          <cell r="I26">
            <v>5.77E-3</v>
          </cell>
          <cell r="J26">
            <v>2.0833333333333332E-2</v>
          </cell>
          <cell r="K26">
            <v>0.57699999999999996</v>
          </cell>
          <cell r="L26">
            <v>5.77E-3</v>
          </cell>
          <cell r="M26">
            <v>2.0833333333333332E-2</v>
          </cell>
          <cell r="N26">
            <v>0.57699999999999996</v>
          </cell>
          <cell r="O26">
            <v>5.77E-3</v>
          </cell>
          <cell r="P26">
            <v>2.0833333333333332E-2</v>
          </cell>
          <cell r="Q26">
            <v>0.57699999999999996</v>
          </cell>
          <cell r="R26">
            <v>5.77E-3</v>
          </cell>
          <cell r="S26">
            <v>2.0833333333333332E-2</v>
          </cell>
          <cell r="T26">
            <v>0.57699999999999996</v>
          </cell>
          <cell r="U26">
            <v>5.77E-3</v>
          </cell>
          <cell r="V26">
            <v>2.0833333333333332E-2</v>
          </cell>
          <cell r="W26">
            <v>0.57699999999999996</v>
          </cell>
          <cell r="X26">
            <v>5.77E-3</v>
          </cell>
          <cell r="Y26">
            <v>2.0833333333333332E-2</v>
          </cell>
          <cell r="Z26">
            <v>0.57699999999999996</v>
          </cell>
          <cell r="AA26">
            <v>5.77E-3</v>
          </cell>
          <cell r="AB26">
            <v>2.0833333333333332E-2</v>
          </cell>
          <cell r="AC26">
            <v>0.57745206392398507</v>
          </cell>
          <cell r="AD26">
            <v>5.7745206392398512E-3</v>
          </cell>
          <cell r="AE26">
            <v>2.0833333333333332E-2</v>
          </cell>
          <cell r="AF26">
            <v>0.57745206392398507</v>
          </cell>
          <cell r="AG26">
            <v>5.7745206392398512E-3</v>
          </cell>
          <cell r="AH26">
            <v>2.0833333333333332E-2</v>
          </cell>
          <cell r="AJ26">
            <v>5.7699423005769931E-3</v>
          </cell>
          <cell r="AK26">
            <v>2.0833333333333332E-2</v>
          </cell>
          <cell r="AM26">
            <v>5.7699423005769931E-3</v>
          </cell>
          <cell r="AN26">
            <v>2.0833333333333332E-2</v>
          </cell>
          <cell r="AP26">
            <v>5.7745206392398512E-3</v>
          </cell>
          <cell r="AQ26">
            <v>2.0833333333333332E-2</v>
          </cell>
          <cell r="AS26">
            <v>5.7745206392398512E-3</v>
          </cell>
        </row>
        <row r="27">
          <cell r="A27">
            <v>328</v>
          </cell>
          <cell r="C27" t="str">
            <v>developing</v>
          </cell>
          <cell r="D27">
            <v>2.1739130434782608E-2</v>
          </cell>
          <cell r="E27">
            <v>0.16200000000000001</v>
          </cell>
          <cell r="F27">
            <v>1.6200000000000001E-3</v>
          </cell>
          <cell r="G27">
            <v>2.1276595744680851E-2</v>
          </cell>
          <cell r="H27">
            <v>0.16200000000000001</v>
          </cell>
          <cell r="I27">
            <v>1.6200000000000001E-3</v>
          </cell>
          <cell r="J27">
            <v>2.0833333333333332E-2</v>
          </cell>
          <cell r="K27">
            <v>0.16200000000000001</v>
          </cell>
          <cell r="L27">
            <v>1.6200000000000001E-3</v>
          </cell>
          <cell r="M27">
            <v>2.0833333333333332E-2</v>
          </cell>
          <cell r="N27">
            <v>0.16200000000000001</v>
          </cell>
          <cell r="O27">
            <v>1.6200000000000001E-3</v>
          </cell>
          <cell r="P27">
            <v>2.0833333333333332E-2</v>
          </cell>
          <cell r="Q27">
            <v>0.16200000000000001</v>
          </cell>
          <cell r="R27">
            <v>1.6200000000000001E-3</v>
          </cell>
          <cell r="S27">
            <v>2.0833333333333332E-2</v>
          </cell>
          <cell r="T27">
            <v>0.16200000000000001</v>
          </cell>
          <cell r="U27">
            <v>1.6200000000000001E-3</v>
          </cell>
          <cell r="V27">
            <v>2.0833333333333332E-2</v>
          </cell>
          <cell r="W27">
            <v>0.16200000000000001</v>
          </cell>
          <cell r="X27">
            <v>1.6200000000000001E-3</v>
          </cell>
          <cell r="Y27">
            <v>2.0833333333333332E-2</v>
          </cell>
          <cell r="Z27">
            <v>0.16200000000000001</v>
          </cell>
          <cell r="AA27">
            <v>1.6200000000000001E-3</v>
          </cell>
          <cell r="AB27">
            <v>2.0833333333333332E-2</v>
          </cell>
          <cell r="AC27">
            <v>0.16155509351051184</v>
          </cell>
          <cell r="AD27">
            <v>1.6155509351051184E-3</v>
          </cell>
          <cell r="AE27">
            <v>2.0833333333333332E-2</v>
          </cell>
          <cell r="AF27">
            <v>0.16155509351051184</v>
          </cell>
          <cell r="AG27">
            <v>1.6155509351051184E-3</v>
          </cell>
          <cell r="AH27">
            <v>2.0833333333333332E-2</v>
          </cell>
          <cell r="AJ27">
            <v>1.6199838001619983E-3</v>
          </cell>
          <cell r="AK27">
            <v>2.0833333333333332E-2</v>
          </cell>
          <cell r="AM27">
            <v>1.6199838001619983E-3</v>
          </cell>
          <cell r="AN27">
            <v>2.0833333333333332E-2</v>
          </cell>
          <cell r="AP27">
            <v>1.6155509351051184E-3</v>
          </cell>
          <cell r="AQ27">
            <v>2.0833333333333332E-2</v>
          </cell>
          <cell r="AS27">
            <v>1.6155509351051184E-3</v>
          </cell>
        </row>
        <row r="28">
          <cell r="A28">
            <v>332</v>
          </cell>
          <cell r="C28" t="str">
            <v>developing</v>
          </cell>
          <cell r="D28">
            <v>2.1739130434782608E-2</v>
          </cell>
          <cell r="E28">
            <v>0.433</v>
          </cell>
          <cell r="F28">
            <v>4.3299999999999996E-3</v>
          </cell>
          <cell r="G28">
            <v>2.1276595744680851E-2</v>
          </cell>
          <cell r="H28">
            <v>0.433</v>
          </cell>
          <cell r="I28">
            <v>4.3299999999999996E-3</v>
          </cell>
          <cell r="J28">
            <v>2.0833333333333332E-2</v>
          </cell>
          <cell r="K28">
            <v>0.433</v>
          </cell>
          <cell r="L28">
            <v>4.3299999999999996E-3</v>
          </cell>
          <cell r="M28">
            <v>2.0833333333333332E-2</v>
          </cell>
          <cell r="N28">
            <v>0.45300000000000001</v>
          </cell>
          <cell r="O28">
            <v>4.5300000000000002E-3</v>
          </cell>
          <cell r="P28">
            <v>2.0833333333333332E-2</v>
          </cell>
          <cell r="Q28">
            <v>0.45600000000000002</v>
          </cell>
          <cell r="R28">
            <v>4.5599999999999998E-3</v>
          </cell>
          <cell r="S28">
            <v>2.0833333333333332E-2</v>
          </cell>
          <cell r="T28">
            <v>0.45600000000000002</v>
          </cell>
          <cell r="U28">
            <v>4.5599999999999998E-3</v>
          </cell>
          <cell r="V28">
            <v>2.0833333333333332E-2</v>
          </cell>
          <cell r="W28">
            <v>0.45600000000000002</v>
          </cell>
          <cell r="X28">
            <v>4.5599999999999998E-3</v>
          </cell>
          <cell r="Y28">
            <v>2.0833333333333332E-2</v>
          </cell>
          <cell r="Z28">
            <v>0.45600000000000002</v>
          </cell>
          <cell r="AA28">
            <v>4.5599999999999998E-3</v>
          </cell>
          <cell r="AB28">
            <v>2.0833333333333332E-2</v>
          </cell>
          <cell r="AC28">
            <v>0.45602651357294155</v>
          </cell>
          <cell r="AD28">
            <v>4.5602651357294155E-3</v>
          </cell>
          <cell r="AE28">
            <v>2.0833333333333332E-2</v>
          </cell>
          <cell r="AF28">
            <v>0.45602651357294155</v>
          </cell>
          <cell r="AG28">
            <v>4.5602651357294155E-3</v>
          </cell>
          <cell r="AH28">
            <v>2.0833333333333332E-2</v>
          </cell>
          <cell r="AJ28">
            <v>4.5599544004559954E-3</v>
          </cell>
          <cell r="AK28">
            <v>2.0833333333333332E-2</v>
          </cell>
          <cell r="AM28">
            <v>4.5599544004559954E-3</v>
          </cell>
          <cell r="AN28">
            <v>2.0833333333333332E-2</v>
          </cell>
          <cell r="AP28">
            <v>4.5602651357294155E-3</v>
          </cell>
          <cell r="AQ28">
            <v>2.0833333333333332E-2</v>
          </cell>
          <cell r="AS28">
            <v>4.5602651357294155E-3</v>
          </cell>
        </row>
        <row r="29">
          <cell r="A29">
            <v>340</v>
          </cell>
          <cell r="C29" t="str">
            <v>developing</v>
          </cell>
          <cell r="D29">
            <v>2.1739130434782608E-2</v>
          </cell>
          <cell r="E29">
            <v>0.433</v>
          </cell>
          <cell r="F29">
            <v>4.3299999999999996E-3</v>
          </cell>
          <cell r="G29">
            <v>2.1276595744680851E-2</v>
          </cell>
          <cell r="H29">
            <v>0.433</v>
          </cell>
          <cell r="I29">
            <v>4.3299999999999996E-3</v>
          </cell>
          <cell r="J29">
            <v>2.0833333333333332E-2</v>
          </cell>
          <cell r="K29">
            <v>0.433</v>
          </cell>
          <cell r="L29">
            <v>4.3299999999999996E-3</v>
          </cell>
          <cell r="M29">
            <v>2.0833333333333332E-2</v>
          </cell>
          <cell r="N29">
            <v>0.45400000000000001</v>
          </cell>
          <cell r="O29">
            <v>4.5399999999999998E-3</v>
          </cell>
          <cell r="P29">
            <v>2.0833333333333332E-2</v>
          </cell>
          <cell r="Q29">
            <v>0.45700000000000002</v>
          </cell>
          <cell r="R29">
            <v>4.5700000000000003E-3</v>
          </cell>
          <cell r="S29">
            <v>2.0833333333333332E-2</v>
          </cell>
          <cell r="T29">
            <v>0.45700000000000002</v>
          </cell>
          <cell r="U29">
            <v>4.5700000000000003E-3</v>
          </cell>
          <cell r="V29">
            <v>2.0833333333333332E-2</v>
          </cell>
          <cell r="W29">
            <v>0.45700000000000002</v>
          </cell>
          <cell r="X29">
            <v>4.5700000000000003E-3</v>
          </cell>
          <cell r="Y29">
            <v>2.0833333333333332E-2</v>
          </cell>
          <cell r="Z29">
            <v>0.45700000000000002</v>
          </cell>
          <cell r="AA29">
            <v>4.5700000000000003E-3</v>
          </cell>
          <cell r="AB29">
            <v>2.0833333333333332E-2</v>
          </cell>
          <cell r="AC29">
            <v>0.4572256737657891</v>
          </cell>
          <cell r="AD29">
            <v>4.5722567376578907E-3</v>
          </cell>
          <cell r="AE29">
            <v>2.0833333333333332E-2</v>
          </cell>
          <cell r="AF29">
            <v>0.4572256737657891</v>
          </cell>
          <cell r="AG29">
            <v>4.5722567376578907E-3</v>
          </cell>
          <cell r="AH29">
            <v>2.0833333333333332E-2</v>
          </cell>
          <cell r="AJ29">
            <v>4.5699543004569954E-3</v>
          </cell>
          <cell r="AK29">
            <v>2.0833333333333332E-2</v>
          </cell>
          <cell r="AM29">
            <v>4.5699543004569954E-3</v>
          </cell>
          <cell r="AN29">
            <v>2.0833333333333332E-2</v>
          </cell>
          <cell r="AP29">
            <v>4.5722567376578907E-3</v>
          </cell>
          <cell r="AQ29">
            <v>2.0833333333333332E-2</v>
          </cell>
          <cell r="AS29">
            <v>4.5722567376578907E-3</v>
          </cell>
        </row>
        <row r="30">
          <cell r="A30">
            <v>376</v>
          </cell>
          <cell r="C30" t="str">
            <v>developed</v>
          </cell>
          <cell r="D30">
            <v>2.1739130434782608E-2</v>
          </cell>
          <cell r="E30">
            <v>0.158</v>
          </cell>
          <cell r="F30">
            <v>1.58E-3</v>
          </cell>
          <cell r="G30">
            <v>2.1276595744680851E-2</v>
          </cell>
          <cell r="H30">
            <v>0.158</v>
          </cell>
          <cell r="I30">
            <v>1.58E-3</v>
          </cell>
          <cell r="J30">
            <v>2.0833333333333332E-2</v>
          </cell>
          <cell r="K30">
            <v>0.158</v>
          </cell>
          <cell r="L30">
            <v>1.58E-3</v>
          </cell>
          <cell r="M30">
            <v>2.0833333333333332E-2</v>
          </cell>
          <cell r="N30">
            <v>0.158</v>
          </cell>
          <cell r="O30">
            <v>1.58E-3</v>
          </cell>
          <cell r="P30">
            <v>2.0833333333333332E-2</v>
          </cell>
          <cell r="Q30">
            <v>0.158</v>
          </cell>
          <cell r="R30">
            <v>1.58E-3</v>
          </cell>
          <cell r="S30">
            <v>2.0833333333333332E-2</v>
          </cell>
          <cell r="T30">
            <v>0.158</v>
          </cell>
          <cell r="U30">
            <v>1.58E-3</v>
          </cell>
          <cell r="V30">
            <v>2.0833333333333332E-2</v>
          </cell>
          <cell r="W30">
            <v>0.158</v>
          </cell>
          <cell r="X30">
            <v>1.58E-3</v>
          </cell>
          <cell r="Y30">
            <v>2.0833333333333332E-2</v>
          </cell>
          <cell r="Z30">
            <v>0.158</v>
          </cell>
          <cell r="AA30">
            <v>1.58E-3</v>
          </cell>
          <cell r="AB30">
            <v>2.0833333333333332E-2</v>
          </cell>
          <cell r="AC30">
            <v>0.15835968429074754</v>
          </cell>
          <cell r="AD30">
            <v>1.5835968429074754E-3</v>
          </cell>
          <cell r="AE30">
            <v>2.0833333333333332E-2</v>
          </cell>
          <cell r="AF30">
            <v>0.15835968429074754</v>
          </cell>
          <cell r="AG30">
            <v>1.5835968429074754E-3</v>
          </cell>
          <cell r="AH30">
            <v>2.0833333333333332E-2</v>
          </cell>
          <cell r="AJ30">
            <v>1.5799842001579985E-3</v>
          </cell>
          <cell r="AK30">
            <v>2.0833333333333332E-2</v>
          </cell>
          <cell r="AM30">
            <v>1.5799842001579985E-3</v>
          </cell>
          <cell r="AN30">
            <v>2.0833333333333332E-2</v>
          </cell>
          <cell r="AP30">
            <v>1.5835968429074754E-3</v>
          </cell>
          <cell r="AQ30">
            <v>2.0833333333333332E-2</v>
          </cell>
          <cell r="AS30">
            <v>1.5835968429074754E-3</v>
          </cell>
        </row>
        <row r="31">
          <cell r="A31">
            <v>380</v>
          </cell>
          <cell r="C31" t="str">
            <v>developed</v>
          </cell>
          <cell r="D31">
            <v>2.1739130434782608E-2</v>
          </cell>
          <cell r="E31">
            <v>1.8959999999999999</v>
          </cell>
          <cell r="F31">
            <v>1.8959999999999998E-2</v>
          </cell>
          <cell r="G31">
            <v>2.1276595744680851E-2</v>
          </cell>
          <cell r="H31">
            <v>1.8959999999999999</v>
          </cell>
          <cell r="I31">
            <v>1.8959999999999998E-2</v>
          </cell>
          <cell r="J31">
            <v>2.0833333333333332E-2</v>
          </cell>
          <cell r="K31">
            <v>1.8959999999999999</v>
          </cell>
          <cell r="L31">
            <v>1.8959999999999998E-2</v>
          </cell>
          <cell r="M31">
            <v>2.0833333333333332E-2</v>
          </cell>
          <cell r="N31">
            <v>1.956</v>
          </cell>
          <cell r="O31">
            <v>1.9560000000000001E-2</v>
          </cell>
          <cell r="P31">
            <v>2.0833333333333332E-2</v>
          </cell>
          <cell r="Q31">
            <v>1.9650000000000001</v>
          </cell>
          <cell r="R31">
            <v>1.9650000000000001E-2</v>
          </cell>
          <cell r="S31">
            <v>2.0833333333333332E-2</v>
          </cell>
          <cell r="T31">
            <v>1.9650000000000001</v>
          </cell>
          <cell r="U31">
            <v>1.9650000000000001E-2</v>
          </cell>
          <cell r="V31">
            <v>2.0833333333333332E-2</v>
          </cell>
          <cell r="W31">
            <v>1.9650000000000001</v>
          </cell>
          <cell r="X31">
            <v>1.9650000000000001E-2</v>
          </cell>
          <cell r="Y31">
            <v>2.0833333333333332E-2</v>
          </cell>
          <cell r="Z31">
            <v>1.9650000000000001</v>
          </cell>
          <cell r="AA31">
            <v>1.9650000000000001E-2</v>
          </cell>
          <cell r="AB31">
            <v>2.0833333333333332E-2</v>
          </cell>
          <cell r="AC31">
            <v>1.9651696162715597</v>
          </cell>
          <cell r="AD31">
            <v>1.9651696162715598E-2</v>
          </cell>
          <cell r="AE31">
            <v>2.0833333333333332E-2</v>
          </cell>
          <cell r="AF31">
            <v>1.9651696162715597</v>
          </cell>
          <cell r="AG31">
            <v>1.9651696162715598E-2</v>
          </cell>
          <cell r="AH31">
            <v>2.0833333333333332E-2</v>
          </cell>
          <cell r="AJ31">
            <v>1.964980350196498E-2</v>
          </cell>
          <cell r="AK31">
            <v>2.0833333333333332E-2</v>
          </cell>
          <cell r="AM31">
            <v>1.964980350196498E-2</v>
          </cell>
          <cell r="AN31">
            <v>2.0833333333333332E-2</v>
          </cell>
          <cell r="AP31">
            <v>1.9651696162715598E-2</v>
          </cell>
          <cell r="AQ31">
            <v>2.0833333333333332E-2</v>
          </cell>
          <cell r="AS31">
            <v>1.9651696162715598E-2</v>
          </cell>
        </row>
        <row r="32">
          <cell r="A32">
            <v>388</v>
          </cell>
          <cell r="C32" t="str">
            <v>developing</v>
          </cell>
          <cell r="D32">
            <v>2.1739130434782608E-2</v>
          </cell>
          <cell r="E32">
            <v>0.57699999999999996</v>
          </cell>
          <cell r="F32">
            <v>5.77E-3</v>
          </cell>
          <cell r="G32">
            <v>2.1276595744680851E-2</v>
          </cell>
          <cell r="H32">
            <v>0.57699999999999996</v>
          </cell>
          <cell r="I32">
            <v>5.77E-3</v>
          </cell>
          <cell r="J32">
            <v>2.0833333333333332E-2</v>
          </cell>
          <cell r="K32">
            <v>0.57699999999999996</v>
          </cell>
          <cell r="L32">
            <v>5.77E-3</v>
          </cell>
          <cell r="M32">
            <v>2.0833333333333332E-2</v>
          </cell>
          <cell r="N32">
            <v>0.57699999999999996</v>
          </cell>
          <cell r="O32">
            <v>5.77E-3</v>
          </cell>
          <cell r="P32">
            <v>2.0833333333333332E-2</v>
          </cell>
          <cell r="Q32">
            <v>0.57699999999999996</v>
          </cell>
          <cell r="R32">
            <v>5.77E-3</v>
          </cell>
          <cell r="S32">
            <v>2.0833333333333332E-2</v>
          </cell>
          <cell r="T32">
            <v>0.57699999999999996</v>
          </cell>
          <cell r="U32">
            <v>5.77E-3</v>
          </cell>
          <cell r="V32">
            <v>2.0833333333333332E-2</v>
          </cell>
          <cell r="W32">
            <v>0.57699999999999996</v>
          </cell>
          <cell r="X32">
            <v>5.77E-3</v>
          </cell>
          <cell r="Y32">
            <v>2.0833333333333332E-2</v>
          </cell>
          <cell r="Z32">
            <v>0.57699999999999996</v>
          </cell>
          <cell r="AA32">
            <v>5.77E-3</v>
          </cell>
          <cell r="AB32">
            <v>2.0833333333333332E-2</v>
          </cell>
          <cell r="AC32">
            <v>0.57745206392398507</v>
          </cell>
          <cell r="AD32">
            <v>5.7745206392398512E-3</v>
          </cell>
          <cell r="AE32">
            <v>2.0833333333333332E-2</v>
          </cell>
          <cell r="AF32">
            <v>0.57745206392398507</v>
          </cell>
          <cell r="AG32">
            <v>5.7745206392398512E-3</v>
          </cell>
          <cell r="AH32">
            <v>2.0833333333333332E-2</v>
          </cell>
          <cell r="AJ32">
            <v>5.7699423005769931E-3</v>
          </cell>
          <cell r="AK32">
            <v>2.0833333333333332E-2</v>
          </cell>
          <cell r="AM32">
            <v>5.7699423005769931E-3</v>
          </cell>
          <cell r="AN32">
            <v>2.0833333333333332E-2</v>
          </cell>
          <cell r="AP32">
            <v>5.7745206392398512E-3</v>
          </cell>
          <cell r="AQ32">
            <v>2.0833333333333332E-2</v>
          </cell>
          <cell r="AS32">
            <v>5.7745206392398512E-3</v>
          </cell>
        </row>
        <row r="33">
          <cell r="A33">
            <v>392</v>
          </cell>
          <cell r="C33" t="str">
            <v>developed</v>
          </cell>
          <cell r="D33">
            <v>2.1739130434782608E-2</v>
          </cell>
          <cell r="E33">
            <v>5.0010000000000003</v>
          </cell>
          <cell r="F33">
            <v>5.0010000000000006E-2</v>
          </cell>
          <cell r="G33">
            <v>2.1276595744680851E-2</v>
          </cell>
          <cell r="H33">
            <v>5.0010000000000003</v>
          </cell>
          <cell r="I33">
            <v>5.0010000000000006E-2</v>
          </cell>
          <cell r="J33">
            <v>2.0833333333333332E-2</v>
          </cell>
          <cell r="K33">
            <v>5.0010000000000003</v>
          </cell>
          <cell r="L33">
            <v>5.0010000000000006E-2</v>
          </cell>
          <cell r="M33">
            <v>2.0833333333333332E-2</v>
          </cell>
          <cell r="N33">
            <v>5.0010000000000003</v>
          </cell>
          <cell r="O33">
            <v>5.0010000000000006E-2</v>
          </cell>
          <cell r="P33">
            <v>2.0833333333333332E-2</v>
          </cell>
          <cell r="Q33">
            <v>5.0010000000000003</v>
          </cell>
          <cell r="R33">
            <v>5.0010000000000006E-2</v>
          </cell>
          <cell r="S33">
            <v>2.0833333333333332E-2</v>
          </cell>
          <cell r="T33">
            <v>5.0010000000000003</v>
          </cell>
          <cell r="U33">
            <v>5.0010000000000006E-2</v>
          </cell>
          <cell r="V33">
            <v>2.0833333333333332E-2</v>
          </cell>
          <cell r="W33">
            <v>5.0010000000000003</v>
          </cell>
          <cell r="X33">
            <v>5.0010000000000006E-2</v>
          </cell>
          <cell r="Y33">
            <v>2.0833333333333332E-2</v>
          </cell>
          <cell r="Z33">
            <v>5.0010000000000003</v>
          </cell>
          <cell r="AA33">
            <v>5.0010000000000006E-2</v>
          </cell>
          <cell r="AB33">
            <v>2.0833333333333332E-2</v>
          </cell>
          <cell r="AC33">
            <v>5.0009635604843705</v>
          </cell>
          <cell r="AD33">
            <v>5.0009635604843707E-2</v>
          </cell>
          <cell r="AE33">
            <v>2.0833333333333332E-2</v>
          </cell>
          <cell r="AF33">
            <v>5.0009635604843705</v>
          </cell>
          <cell r="AG33">
            <v>5.0009635604843707E-2</v>
          </cell>
          <cell r="AH33">
            <v>2.0833333333333332E-2</v>
          </cell>
          <cell r="AJ33">
            <v>5.0009499905000948E-2</v>
          </cell>
          <cell r="AK33">
            <v>2.0833333333333332E-2</v>
          </cell>
          <cell r="AM33">
            <v>5.0009499905000948E-2</v>
          </cell>
          <cell r="AN33">
            <v>2.0833333333333332E-2</v>
          </cell>
          <cell r="AP33">
            <v>5.0009635604843707E-2</v>
          </cell>
          <cell r="AQ33">
            <v>2.0833333333333332E-2</v>
          </cell>
          <cell r="AS33">
            <v>5.0009635604843707E-2</v>
          </cell>
        </row>
        <row r="34">
          <cell r="A34">
            <v>410</v>
          </cell>
          <cell r="C34" t="str">
            <v>developing</v>
          </cell>
          <cell r="D34">
            <v>0</v>
          </cell>
          <cell r="F34">
            <v>0</v>
          </cell>
          <cell r="G34">
            <v>2.1276595744680851E-2</v>
          </cell>
          <cell r="H34">
            <v>4.0000000000000001E-3</v>
          </cell>
          <cell r="I34">
            <v>4.0000000000000003E-5</v>
          </cell>
          <cell r="J34">
            <v>2.0833333333333332E-2</v>
          </cell>
          <cell r="K34">
            <v>4.0000000000000001E-3</v>
          </cell>
          <cell r="L34">
            <v>4.0000000000000003E-5</v>
          </cell>
          <cell r="M34">
            <v>2.0833333333333332E-2</v>
          </cell>
          <cell r="N34">
            <v>4.0000000000000001E-3</v>
          </cell>
          <cell r="O34">
            <v>4.0000000000000003E-5</v>
          </cell>
          <cell r="P34">
            <v>2.0833333333333332E-2</v>
          </cell>
          <cell r="Q34">
            <v>4.0000000000000001E-3</v>
          </cell>
          <cell r="R34">
            <v>4.0000000000000003E-5</v>
          </cell>
          <cell r="S34">
            <v>2.0833333333333332E-2</v>
          </cell>
          <cell r="T34">
            <v>4.0000000000000001E-3</v>
          </cell>
          <cell r="U34">
            <v>4.0000000000000003E-5</v>
          </cell>
          <cell r="V34">
            <v>2.0833333333333332E-2</v>
          </cell>
          <cell r="W34">
            <v>4.0000000000000001E-3</v>
          </cell>
          <cell r="X34">
            <v>4.0000000000000003E-5</v>
          </cell>
          <cell r="Y34">
            <v>2.0833333333333332E-2</v>
          </cell>
          <cell r="Z34">
            <v>4.0000000000000001E-3</v>
          </cell>
          <cell r="AA34">
            <v>4.0000000000000003E-5</v>
          </cell>
          <cell r="AB34">
            <v>2.0833333333333332E-2</v>
          </cell>
          <cell r="AC34">
            <v>3.9431208694221771E-3</v>
          </cell>
          <cell r="AD34">
            <v>3.9431208694221771E-5</v>
          </cell>
          <cell r="AE34">
            <v>2.0833333333333332E-2</v>
          </cell>
          <cell r="AF34">
            <v>3.9431208694221771E-3</v>
          </cell>
          <cell r="AG34">
            <v>3.9431208694221771E-5</v>
          </cell>
          <cell r="AH34">
            <v>2.0833333333333332E-2</v>
          </cell>
          <cell r="AJ34">
            <v>3.9999600003999956E-5</v>
          </cell>
          <cell r="AK34">
            <v>2.0833333333333332E-2</v>
          </cell>
          <cell r="AM34">
            <v>3.9999600003999956E-5</v>
          </cell>
          <cell r="AN34">
            <v>2.0833333333333332E-2</v>
          </cell>
          <cell r="AP34">
            <v>3.9431208694221771E-5</v>
          </cell>
          <cell r="AQ34">
            <v>2.0833333333333332E-2</v>
          </cell>
          <cell r="AS34">
            <v>3.9431208694221771E-5</v>
          </cell>
        </row>
        <row r="35">
          <cell r="A35">
            <v>484</v>
          </cell>
          <cell r="C35" t="str">
            <v>developing</v>
          </cell>
          <cell r="D35">
            <v>2.1739130434782608E-2</v>
          </cell>
          <cell r="E35">
            <v>6.9119999999999999</v>
          </cell>
          <cell r="F35">
            <v>6.9120000000000001E-2</v>
          </cell>
          <cell r="G35">
            <v>2.1276595744680851E-2</v>
          </cell>
          <cell r="H35">
            <v>6.9119999999999999</v>
          </cell>
          <cell r="I35">
            <v>6.9120000000000001E-2</v>
          </cell>
          <cell r="J35">
            <v>2.0833333333333332E-2</v>
          </cell>
          <cell r="K35">
            <v>6.9119999999999999</v>
          </cell>
          <cell r="L35">
            <v>6.9120000000000001E-2</v>
          </cell>
          <cell r="M35">
            <v>2.0833333333333332E-2</v>
          </cell>
          <cell r="N35">
            <v>7.2489999999999997</v>
          </cell>
          <cell r="O35">
            <v>7.2489999999999999E-2</v>
          </cell>
          <cell r="P35">
            <v>2.0833333333333332E-2</v>
          </cell>
          <cell r="Q35">
            <v>7.2990000000000004</v>
          </cell>
          <cell r="R35">
            <v>7.2989999999999999E-2</v>
          </cell>
          <cell r="S35">
            <v>2.0833333333333332E-2</v>
          </cell>
          <cell r="T35">
            <v>7.2990000000000004</v>
          </cell>
          <cell r="U35">
            <v>7.2989999999999999E-2</v>
          </cell>
          <cell r="V35">
            <v>2.0833333333333332E-2</v>
          </cell>
          <cell r="W35">
            <v>7.2990000000000004</v>
          </cell>
          <cell r="X35">
            <v>7.2989999999999999E-2</v>
          </cell>
          <cell r="Y35">
            <v>2.0833333333333332E-2</v>
          </cell>
          <cell r="Z35">
            <v>7.2990000000000004</v>
          </cell>
          <cell r="AA35">
            <v>7.2989999999999999E-2</v>
          </cell>
          <cell r="AB35">
            <v>2.0833333333333332E-2</v>
          </cell>
          <cell r="AC35">
            <v>7.2989636152225064</v>
          </cell>
          <cell r="AD35">
            <v>7.2989636152225063E-2</v>
          </cell>
          <cell r="AE35">
            <v>2.0833333333333332E-2</v>
          </cell>
          <cell r="AF35">
            <v>7.2989636152225064</v>
          </cell>
          <cell r="AG35">
            <v>7.2989636152225063E-2</v>
          </cell>
          <cell r="AH35">
            <v>2.0833333333333332E-2</v>
          </cell>
          <cell r="AJ35">
            <v>7.2989270107298929E-2</v>
          </cell>
          <cell r="AK35">
            <v>2.0833333333333332E-2</v>
          </cell>
          <cell r="AM35">
            <v>7.2989270107298929E-2</v>
          </cell>
          <cell r="AN35">
            <v>2.0833333333333332E-2</v>
          </cell>
          <cell r="AP35">
            <v>7.2989636152225063E-2</v>
          </cell>
          <cell r="AQ35">
            <v>2.0833333333333332E-2</v>
          </cell>
          <cell r="AS35">
            <v>7.2989636152225063E-2</v>
          </cell>
        </row>
        <row r="36">
          <cell r="A36">
            <v>528</v>
          </cell>
          <cell r="C36" t="str">
            <v>developed</v>
          </cell>
          <cell r="D36">
            <v>2.1739130434782608E-2</v>
          </cell>
          <cell r="E36">
            <v>0.33800000000000002</v>
          </cell>
          <cell r="F36">
            <v>3.3800000000000002E-3</v>
          </cell>
          <cell r="G36">
            <v>2.1276595744680851E-2</v>
          </cell>
          <cell r="H36">
            <v>0.33800000000000002</v>
          </cell>
          <cell r="I36">
            <v>3.3800000000000002E-3</v>
          </cell>
          <cell r="J36">
            <v>2.0833333333333332E-2</v>
          </cell>
          <cell r="K36">
            <v>0.33800000000000002</v>
          </cell>
          <cell r="L36">
            <v>3.3800000000000002E-3</v>
          </cell>
          <cell r="M36">
            <v>2.0833333333333332E-2</v>
          </cell>
          <cell r="N36">
            <v>0.218</v>
          </cell>
          <cell r="O36">
            <v>2.1800000000000001E-3</v>
          </cell>
          <cell r="P36">
            <v>2.0833333333333332E-2</v>
          </cell>
          <cell r="Q36">
            <v>0.2</v>
          </cell>
          <cell r="R36">
            <v>2E-3</v>
          </cell>
          <cell r="S36">
            <v>2.0833333333333332E-2</v>
          </cell>
          <cell r="T36">
            <v>0.2</v>
          </cell>
          <cell r="U36">
            <v>2E-3</v>
          </cell>
          <cell r="V36">
            <v>2.0833333333333332E-2</v>
          </cell>
          <cell r="W36">
            <v>0.2</v>
          </cell>
          <cell r="X36">
            <v>2E-3</v>
          </cell>
          <cell r="Y36">
            <v>2.0833333333333332E-2</v>
          </cell>
          <cell r="Z36">
            <v>0.2</v>
          </cell>
          <cell r="AA36">
            <v>2E-3</v>
          </cell>
          <cell r="AB36">
            <v>2.0833333333333332E-2</v>
          </cell>
          <cell r="AC36">
            <v>0.19992116579814553</v>
          </cell>
          <cell r="AD36">
            <v>1.9992116579814552E-3</v>
          </cell>
          <cell r="AE36">
            <v>2.0833333333333332E-2</v>
          </cell>
          <cell r="AF36">
            <v>0.19992116579814553</v>
          </cell>
          <cell r="AG36">
            <v>1.9992116579814552E-3</v>
          </cell>
          <cell r="AH36">
            <v>2.0833333333333332E-2</v>
          </cell>
          <cell r="AJ36">
            <v>1.9999800001999982E-3</v>
          </cell>
          <cell r="AK36">
            <v>2.0833333333333332E-2</v>
          </cell>
          <cell r="AM36">
            <v>1.9999800001999982E-3</v>
          </cell>
          <cell r="AN36">
            <v>2.0833333333333332E-2</v>
          </cell>
          <cell r="AP36">
            <v>1.9992116579814552E-3</v>
          </cell>
          <cell r="AQ36">
            <v>2.0833333333333332E-2</v>
          </cell>
          <cell r="AS36">
            <v>1.9992116579814552E-3</v>
          </cell>
        </row>
        <row r="37">
          <cell r="A37">
            <v>558</v>
          </cell>
          <cell r="C37" t="str">
            <v>developing</v>
          </cell>
          <cell r="D37">
            <v>2.1739130434782608E-2</v>
          </cell>
          <cell r="E37">
            <v>0.433</v>
          </cell>
          <cell r="F37">
            <v>4.3299999999999996E-3</v>
          </cell>
          <cell r="G37">
            <v>2.1276595744680851E-2</v>
          </cell>
          <cell r="H37">
            <v>0.433</v>
          </cell>
          <cell r="I37">
            <v>4.3299999999999996E-3</v>
          </cell>
          <cell r="J37">
            <v>2.0833333333333332E-2</v>
          </cell>
          <cell r="K37">
            <v>0.433</v>
          </cell>
          <cell r="L37">
            <v>4.3299999999999996E-3</v>
          </cell>
          <cell r="M37">
            <v>2.0833333333333332E-2</v>
          </cell>
          <cell r="N37">
            <v>0.45300000000000001</v>
          </cell>
          <cell r="O37">
            <v>4.5300000000000002E-3</v>
          </cell>
          <cell r="P37">
            <v>2.0833333333333332E-2</v>
          </cell>
          <cell r="Q37">
            <v>0.45600000000000002</v>
          </cell>
          <cell r="R37">
            <v>4.5599999999999998E-3</v>
          </cell>
          <cell r="S37">
            <v>2.0833333333333332E-2</v>
          </cell>
          <cell r="T37">
            <v>0.45600000000000002</v>
          </cell>
          <cell r="U37">
            <v>4.5599999999999998E-3</v>
          </cell>
          <cell r="V37">
            <v>2.0833333333333332E-2</v>
          </cell>
          <cell r="W37">
            <v>0.45600000000000002</v>
          </cell>
          <cell r="X37">
            <v>4.5599999999999998E-3</v>
          </cell>
          <cell r="Y37">
            <v>2.0833333333333332E-2</v>
          </cell>
          <cell r="Z37">
            <v>0.45600000000000002</v>
          </cell>
          <cell r="AA37">
            <v>4.5599999999999998E-3</v>
          </cell>
          <cell r="AB37">
            <v>2.0833333333333332E-2</v>
          </cell>
          <cell r="AC37">
            <v>0.45602651357294155</v>
          </cell>
          <cell r="AD37">
            <v>4.5602651357294155E-3</v>
          </cell>
          <cell r="AE37">
            <v>2.0833333333333332E-2</v>
          </cell>
          <cell r="AF37">
            <v>0.45602651357294155</v>
          </cell>
          <cell r="AG37">
            <v>4.5602651357294155E-3</v>
          </cell>
          <cell r="AH37">
            <v>2.0833333333333332E-2</v>
          </cell>
          <cell r="AJ37">
            <v>4.5599544004559954E-3</v>
          </cell>
          <cell r="AK37">
            <v>2.0833333333333332E-2</v>
          </cell>
          <cell r="AM37">
            <v>4.5599544004559954E-3</v>
          </cell>
          <cell r="AN37">
            <v>2.0833333333333332E-2</v>
          </cell>
          <cell r="AP37">
            <v>4.5602651357294155E-3</v>
          </cell>
          <cell r="AQ37">
            <v>2.0833333333333332E-2</v>
          </cell>
          <cell r="AS37">
            <v>4.5602651357294155E-3</v>
          </cell>
        </row>
        <row r="38">
          <cell r="A38">
            <v>578</v>
          </cell>
          <cell r="C38" t="str">
            <v>developed</v>
          </cell>
          <cell r="D38">
            <v>2.1739130434782608E-2</v>
          </cell>
          <cell r="E38">
            <v>0.17100000000000001</v>
          </cell>
          <cell r="F38">
            <v>1.7100000000000001E-3</v>
          </cell>
          <cell r="G38">
            <v>2.1276595744680851E-2</v>
          </cell>
          <cell r="H38">
            <v>0.17100000000000001</v>
          </cell>
          <cell r="I38">
            <v>1.7100000000000001E-3</v>
          </cell>
          <cell r="J38">
            <v>2.0833333333333332E-2</v>
          </cell>
          <cell r="K38">
            <v>0.17100000000000001</v>
          </cell>
          <cell r="L38">
            <v>1.7100000000000001E-3</v>
          </cell>
          <cell r="M38">
            <v>2.0833333333333332E-2</v>
          </cell>
          <cell r="N38">
            <v>0.17100000000000001</v>
          </cell>
          <cell r="O38">
            <v>1.7100000000000001E-3</v>
          </cell>
          <cell r="P38">
            <v>2.0833333333333332E-2</v>
          </cell>
          <cell r="Q38">
            <v>0.17100000000000001</v>
          </cell>
          <cell r="R38">
            <v>1.7100000000000001E-3</v>
          </cell>
          <cell r="S38">
            <v>2.0833333333333332E-2</v>
          </cell>
          <cell r="T38">
            <v>0.17100000000000001</v>
          </cell>
          <cell r="U38">
            <v>1.7100000000000001E-3</v>
          </cell>
          <cell r="V38">
            <v>2.0833333333333332E-2</v>
          </cell>
          <cell r="W38">
            <v>0.17100000000000001</v>
          </cell>
          <cell r="X38">
            <v>1.7100000000000001E-3</v>
          </cell>
          <cell r="Y38">
            <v>2.0833333333333332E-2</v>
          </cell>
          <cell r="Z38">
            <v>0.17100000000000001</v>
          </cell>
          <cell r="AA38">
            <v>1.7100000000000001E-3</v>
          </cell>
          <cell r="AB38">
            <v>2.0833333333333332E-2</v>
          </cell>
          <cell r="AC38">
            <v>0.17067576485964042</v>
          </cell>
          <cell r="AD38">
            <v>1.7067576485964042E-3</v>
          </cell>
          <cell r="AE38">
            <v>2.0833333333333332E-2</v>
          </cell>
          <cell r="AF38">
            <v>0.17067576485964042</v>
          </cell>
          <cell r="AG38">
            <v>1.7067576485964042E-3</v>
          </cell>
          <cell r="AH38">
            <v>2.0833333333333332E-2</v>
          </cell>
          <cell r="AJ38">
            <v>1.7099829001709984E-3</v>
          </cell>
          <cell r="AK38">
            <v>2.0833333333333332E-2</v>
          </cell>
          <cell r="AM38">
            <v>1.7099829001709984E-3</v>
          </cell>
          <cell r="AN38">
            <v>2.0833333333333332E-2</v>
          </cell>
          <cell r="AP38">
            <v>1.7067576485964042E-3</v>
          </cell>
          <cell r="AQ38">
            <v>2.0833333333333332E-2</v>
          </cell>
          <cell r="AS38">
            <v>1.7067576485964042E-3</v>
          </cell>
        </row>
        <row r="39">
          <cell r="A39">
            <v>591</v>
          </cell>
          <cell r="C39" t="str">
            <v>developing</v>
          </cell>
          <cell r="D39">
            <v>2.1739130434782608E-2</v>
          </cell>
          <cell r="E39">
            <v>0.433</v>
          </cell>
          <cell r="F39">
            <v>4.3299999999999996E-3</v>
          </cell>
          <cell r="G39">
            <v>2.1276595744680851E-2</v>
          </cell>
          <cell r="H39">
            <v>0.433</v>
          </cell>
          <cell r="I39">
            <v>4.3299999999999996E-3</v>
          </cell>
          <cell r="J39">
            <v>2.0833333333333332E-2</v>
          </cell>
          <cell r="K39">
            <v>0.433</v>
          </cell>
          <cell r="L39">
            <v>4.3299999999999996E-3</v>
          </cell>
          <cell r="M39">
            <v>2.0833333333333332E-2</v>
          </cell>
          <cell r="N39">
            <v>0.45300000000000001</v>
          </cell>
          <cell r="O39">
            <v>4.5300000000000002E-3</v>
          </cell>
          <cell r="P39">
            <v>2.0833333333333332E-2</v>
          </cell>
          <cell r="Q39">
            <v>0.45600000000000002</v>
          </cell>
          <cell r="R39">
            <v>4.5599999999999998E-3</v>
          </cell>
          <cell r="S39">
            <v>2.0833333333333332E-2</v>
          </cell>
          <cell r="T39">
            <v>0.45600000000000002</v>
          </cell>
          <cell r="U39">
            <v>4.5599999999999998E-3</v>
          </cell>
          <cell r="V39">
            <v>2.0833333333333332E-2</v>
          </cell>
          <cell r="W39">
            <v>0.45600000000000002</v>
          </cell>
          <cell r="X39">
            <v>4.5599999999999998E-3</v>
          </cell>
          <cell r="Y39">
            <v>2.0833333333333332E-2</v>
          </cell>
          <cell r="Z39">
            <v>0.45600000000000002</v>
          </cell>
          <cell r="AA39">
            <v>4.5599999999999998E-3</v>
          </cell>
          <cell r="AB39">
            <v>2.0833333333333332E-2</v>
          </cell>
          <cell r="AC39">
            <v>0.45602651357294155</v>
          </cell>
          <cell r="AD39">
            <v>4.5602651357294155E-3</v>
          </cell>
          <cell r="AE39">
            <v>2.0833333333333332E-2</v>
          </cell>
          <cell r="AF39">
            <v>0.45602651357294155</v>
          </cell>
          <cell r="AG39">
            <v>4.5602651357294155E-3</v>
          </cell>
          <cell r="AH39">
            <v>2.0833333333333332E-2</v>
          </cell>
          <cell r="AJ39">
            <v>4.5599544004559954E-3</v>
          </cell>
          <cell r="AK39">
            <v>2.0833333333333332E-2</v>
          </cell>
          <cell r="AM39">
            <v>4.5599544004559954E-3</v>
          </cell>
          <cell r="AN39">
            <v>2.0833333333333332E-2</v>
          </cell>
          <cell r="AP39">
            <v>4.5602651357294155E-3</v>
          </cell>
          <cell r="AQ39">
            <v>2.0833333333333332E-2</v>
          </cell>
          <cell r="AS39">
            <v>4.5602651357294155E-3</v>
          </cell>
        </row>
        <row r="40">
          <cell r="A40">
            <v>600</v>
          </cell>
          <cell r="C40" t="str">
            <v>developing</v>
          </cell>
          <cell r="D40">
            <v>2.1739130434782608E-2</v>
          </cell>
          <cell r="E40">
            <v>0.433</v>
          </cell>
          <cell r="F40">
            <v>4.3299999999999996E-3</v>
          </cell>
          <cell r="G40">
            <v>2.1276595744680851E-2</v>
          </cell>
          <cell r="H40">
            <v>0.433</v>
          </cell>
          <cell r="I40">
            <v>4.3299999999999996E-3</v>
          </cell>
          <cell r="J40">
            <v>2.0833333333333332E-2</v>
          </cell>
          <cell r="K40">
            <v>0.433</v>
          </cell>
          <cell r="L40">
            <v>4.3299999999999996E-3</v>
          </cell>
          <cell r="M40">
            <v>2.0833333333333332E-2</v>
          </cell>
          <cell r="N40">
            <v>0.45300000000000001</v>
          </cell>
          <cell r="O40">
            <v>4.5300000000000002E-3</v>
          </cell>
          <cell r="P40">
            <v>2.0833333333333332E-2</v>
          </cell>
          <cell r="Q40">
            <v>0.45600000000000002</v>
          </cell>
          <cell r="R40">
            <v>4.5599999999999998E-3</v>
          </cell>
          <cell r="S40">
            <v>2.0833333333333332E-2</v>
          </cell>
          <cell r="T40">
            <v>0.45600000000000002</v>
          </cell>
          <cell r="U40">
            <v>4.5599999999999998E-3</v>
          </cell>
          <cell r="V40">
            <v>2.0833333333333332E-2</v>
          </cell>
          <cell r="W40">
            <v>0.45600000000000002</v>
          </cell>
          <cell r="X40">
            <v>4.5599999999999998E-3</v>
          </cell>
          <cell r="Y40">
            <v>2.0833333333333332E-2</v>
          </cell>
          <cell r="Z40">
            <v>0.45600000000000002</v>
          </cell>
          <cell r="AA40">
            <v>4.5599999999999998E-3</v>
          </cell>
          <cell r="AB40">
            <v>2.0833333333333332E-2</v>
          </cell>
          <cell r="AC40">
            <v>0.45602651357294155</v>
          </cell>
          <cell r="AD40">
            <v>4.5602651357294155E-3</v>
          </cell>
          <cell r="AE40">
            <v>2.0833333333333332E-2</v>
          </cell>
          <cell r="AF40">
            <v>0.45602651357294155</v>
          </cell>
          <cell r="AG40">
            <v>4.5602651357294155E-3</v>
          </cell>
          <cell r="AH40">
            <v>2.0833333333333332E-2</v>
          </cell>
          <cell r="AJ40">
            <v>4.5599544004559954E-3</v>
          </cell>
          <cell r="AK40">
            <v>2.0833333333333332E-2</v>
          </cell>
          <cell r="AM40">
            <v>4.5599544004559954E-3</v>
          </cell>
          <cell r="AN40">
            <v>2.0833333333333332E-2</v>
          </cell>
          <cell r="AP40">
            <v>4.5602651357294155E-3</v>
          </cell>
          <cell r="AQ40">
            <v>2.0833333333333332E-2</v>
          </cell>
          <cell r="AS40">
            <v>4.5602651357294155E-3</v>
          </cell>
        </row>
        <row r="41">
          <cell r="A41">
            <v>604</v>
          </cell>
          <cell r="C41" t="str">
            <v>developing</v>
          </cell>
          <cell r="D41">
            <v>2.1739130434782608E-2</v>
          </cell>
          <cell r="E41">
            <v>1.44</v>
          </cell>
          <cell r="F41">
            <v>1.44E-2</v>
          </cell>
          <cell r="G41">
            <v>2.1276595744680851E-2</v>
          </cell>
          <cell r="H41">
            <v>1.44</v>
          </cell>
          <cell r="I41">
            <v>1.44E-2</v>
          </cell>
          <cell r="J41">
            <v>2.0833333333333332E-2</v>
          </cell>
          <cell r="K41">
            <v>1.44</v>
          </cell>
          <cell r="L41">
            <v>1.44E-2</v>
          </cell>
          <cell r="M41">
            <v>2.0833333333333332E-2</v>
          </cell>
          <cell r="N41">
            <v>1.51</v>
          </cell>
          <cell r="O41">
            <v>1.5100000000000001E-2</v>
          </cell>
          <cell r="P41">
            <v>2.0833333333333332E-2</v>
          </cell>
          <cell r="Q41">
            <v>1.5209999999999999</v>
          </cell>
          <cell r="R41">
            <v>1.521E-2</v>
          </cell>
          <cell r="S41">
            <v>2.0833333333333332E-2</v>
          </cell>
          <cell r="T41">
            <v>1.5209999999999999</v>
          </cell>
          <cell r="U41">
            <v>1.521E-2</v>
          </cell>
          <cell r="V41">
            <v>2.0833333333333332E-2</v>
          </cell>
          <cell r="W41">
            <v>1.5209999999999999</v>
          </cell>
          <cell r="X41">
            <v>1.521E-2</v>
          </cell>
          <cell r="Y41">
            <v>2.0833333333333332E-2</v>
          </cell>
          <cell r="Z41">
            <v>1.5209999999999999</v>
          </cell>
          <cell r="AA41">
            <v>1.521E-2</v>
          </cell>
          <cell r="AB41">
            <v>2.0833333333333332E-2</v>
          </cell>
          <cell r="AC41">
            <v>1.5206762022004165</v>
          </cell>
          <cell r="AD41">
            <v>1.5206762022004166E-2</v>
          </cell>
          <cell r="AE41">
            <v>2.0833333333333332E-2</v>
          </cell>
          <cell r="AF41">
            <v>1.5206762022004165</v>
          </cell>
          <cell r="AG41">
            <v>1.5206762022004166E-2</v>
          </cell>
          <cell r="AH41">
            <v>2.0833333333333332E-2</v>
          </cell>
          <cell r="AJ41">
            <v>1.5209847901520983E-2</v>
          </cell>
          <cell r="AK41">
            <v>2.0833333333333332E-2</v>
          </cell>
          <cell r="AM41">
            <v>1.5209847901520983E-2</v>
          </cell>
          <cell r="AN41">
            <v>2.0833333333333332E-2</v>
          </cell>
          <cell r="AP41">
            <v>1.5206762022004166E-2</v>
          </cell>
          <cell r="AQ41">
            <v>2.0833333333333332E-2</v>
          </cell>
          <cell r="AS41">
            <v>1.5206762022004166E-2</v>
          </cell>
        </row>
        <row r="42">
          <cell r="A42">
            <v>620</v>
          </cell>
          <cell r="C42" t="str">
            <v>developed</v>
          </cell>
          <cell r="D42">
            <v>2.1739130434782608E-2</v>
          </cell>
          <cell r="E42">
            <v>5.5E-2</v>
          </cell>
          <cell r="F42">
            <v>5.5000000000000003E-4</v>
          </cell>
          <cell r="G42">
            <v>2.1276595744680851E-2</v>
          </cell>
          <cell r="H42">
            <v>5.5E-2</v>
          </cell>
          <cell r="I42">
            <v>5.5000000000000003E-4</v>
          </cell>
          <cell r="J42">
            <v>2.0833333333333332E-2</v>
          </cell>
          <cell r="K42">
            <v>5.5E-2</v>
          </cell>
          <cell r="L42">
            <v>5.5000000000000003E-4</v>
          </cell>
          <cell r="M42">
            <v>2.0833333333333332E-2</v>
          </cell>
          <cell r="N42">
            <v>5.5E-2</v>
          </cell>
          <cell r="O42">
            <v>5.5000000000000003E-4</v>
          </cell>
          <cell r="P42">
            <v>2.0833333333333332E-2</v>
          </cell>
          <cell r="Q42">
            <v>5.5E-2</v>
          </cell>
          <cell r="R42">
            <v>5.5000000000000003E-4</v>
          </cell>
          <cell r="S42">
            <v>2.0833333333333332E-2</v>
          </cell>
          <cell r="T42">
            <v>5.5E-2</v>
          </cell>
          <cell r="U42">
            <v>5.5000000000000003E-4</v>
          </cell>
          <cell r="V42">
            <v>2.0833333333333332E-2</v>
          </cell>
          <cell r="W42">
            <v>5.5E-2</v>
          </cell>
          <cell r="X42">
            <v>5.5000000000000003E-4</v>
          </cell>
          <cell r="Y42">
            <v>2.0833333333333332E-2</v>
          </cell>
          <cell r="Z42">
            <v>5.5E-2</v>
          </cell>
          <cell r="AA42">
            <v>5.5000000000000003E-4</v>
          </cell>
          <cell r="AB42">
            <v>2.0833333333333332E-2</v>
          </cell>
          <cell r="AC42">
            <v>5.5034398968214354E-2</v>
          </cell>
          <cell r="AD42">
            <v>5.5034398968214354E-4</v>
          </cell>
          <cell r="AE42">
            <v>2.0833333333333332E-2</v>
          </cell>
          <cell r="AF42">
            <v>5.5034398968214354E-2</v>
          </cell>
          <cell r="AG42">
            <v>5.5034398968214354E-4</v>
          </cell>
          <cell r="AH42">
            <v>2.0833333333333332E-2</v>
          </cell>
          <cell r="AJ42">
            <v>5.4999450005499941E-4</v>
          </cell>
          <cell r="AK42">
            <v>2.0833333333333332E-2</v>
          </cell>
          <cell r="AM42">
            <v>5.4999450005499941E-4</v>
          </cell>
          <cell r="AN42">
            <v>2.0833333333333332E-2</v>
          </cell>
          <cell r="AP42">
            <v>5.5034398968214354E-4</v>
          </cell>
          <cell r="AQ42">
            <v>2.0833333333333332E-2</v>
          </cell>
          <cell r="AS42">
            <v>5.5034398968214354E-4</v>
          </cell>
        </row>
        <row r="43">
          <cell r="A43">
            <v>705</v>
          </cell>
          <cell r="C43" t="str">
            <v>developed</v>
          </cell>
          <cell r="D43">
            <v>2.1739130434782608E-2</v>
          </cell>
          <cell r="E43">
            <v>3.1E-2</v>
          </cell>
          <cell r="F43">
            <v>3.1E-4</v>
          </cell>
          <cell r="G43">
            <v>2.1276595744680851E-2</v>
          </cell>
          <cell r="H43">
            <v>3.1E-2</v>
          </cell>
          <cell r="I43">
            <v>3.1E-4</v>
          </cell>
          <cell r="J43">
            <v>2.0833333333333332E-2</v>
          </cell>
          <cell r="K43">
            <v>3.1E-2</v>
          </cell>
          <cell r="L43">
            <v>3.1E-4</v>
          </cell>
          <cell r="M43">
            <v>2.0833333333333332E-2</v>
          </cell>
          <cell r="N43">
            <v>3.1E-2</v>
          </cell>
          <cell r="O43">
            <v>3.1E-4</v>
          </cell>
          <cell r="P43">
            <v>2.0833333333333332E-2</v>
          </cell>
          <cell r="Q43">
            <v>3.1E-2</v>
          </cell>
          <cell r="R43">
            <v>3.1E-4</v>
          </cell>
          <cell r="S43">
            <v>2.0833333333333332E-2</v>
          </cell>
          <cell r="T43">
            <v>3.1E-2</v>
          </cell>
          <cell r="U43">
            <v>3.1E-4</v>
          </cell>
          <cell r="V43">
            <v>2.0833333333333332E-2</v>
          </cell>
          <cell r="W43">
            <v>3.1E-2</v>
          </cell>
          <cell r="X43">
            <v>3.1E-4</v>
          </cell>
          <cell r="Y43">
            <v>2.0833333333333332E-2</v>
          </cell>
          <cell r="Z43">
            <v>3.1E-2</v>
          </cell>
          <cell r="AA43">
            <v>3.1E-4</v>
          </cell>
          <cell r="AB43">
            <v>2.0833333333333332E-2</v>
          </cell>
          <cell r="AC43">
            <v>3.067733928643479E-2</v>
          </cell>
          <cell r="AD43">
            <v>3.0677339286434792E-4</v>
          </cell>
          <cell r="AE43">
            <v>2.0833333333333332E-2</v>
          </cell>
          <cell r="AF43">
            <v>3.067733928643479E-2</v>
          </cell>
          <cell r="AG43">
            <v>3.0677339286434792E-4</v>
          </cell>
          <cell r="AH43">
            <v>2.0833333333333332E-2</v>
          </cell>
          <cell r="AJ43">
            <v>3.099969000309997E-4</v>
          </cell>
          <cell r="AK43">
            <v>2.0833333333333332E-2</v>
          </cell>
          <cell r="AM43">
            <v>3.099969000309997E-4</v>
          </cell>
          <cell r="AN43">
            <v>2.0833333333333332E-2</v>
          </cell>
          <cell r="AP43">
            <v>3.0677339286434792E-4</v>
          </cell>
          <cell r="AQ43">
            <v>2.0833333333333332E-2</v>
          </cell>
          <cell r="AS43">
            <v>3.0677339286434792E-4</v>
          </cell>
        </row>
        <row r="44">
          <cell r="A44">
            <v>724</v>
          </cell>
          <cell r="C44" t="str">
            <v>developed</v>
          </cell>
          <cell r="D44">
            <v>2.1739130434782608E-2</v>
          </cell>
          <cell r="E44">
            <v>1.8959999999999999</v>
          </cell>
          <cell r="F44">
            <v>1.8959999999999998E-2</v>
          </cell>
          <cell r="G44">
            <v>2.1276595744680851E-2</v>
          </cell>
          <cell r="H44">
            <v>1.8959999999999999</v>
          </cell>
          <cell r="I44">
            <v>1.8959999999999998E-2</v>
          </cell>
          <cell r="J44">
            <v>2.0833333333333332E-2</v>
          </cell>
          <cell r="K44">
            <v>1.8959999999999999</v>
          </cell>
          <cell r="L44">
            <v>1.8959999999999998E-2</v>
          </cell>
          <cell r="M44">
            <v>2.0833333333333332E-2</v>
          </cell>
          <cell r="N44">
            <v>1.956</v>
          </cell>
          <cell r="O44">
            <v>1.9560000000000001E-2</v>
          </cell>
          <cell r="P44">
            <v>2.0833333333333332E-2</v>
          </cell>
          <cell r="Q44">
            <v>1.9650000000000001</v>
          </cell>
          <cell r="R44">
            <v>1.9650000000000001E-2</v>
          </cell>
          <cell r="S44">
            <v>2.0833333333333332E-2</v>
          </cell>
          <cell r="T44">
            <v>1.9650000000000001</v>
          </cell>
          <cell r="U44">
            <v>1.9650000000000001E-2</v>
          </cell>
          <cell r="V44">
            <v>2.0833333333333332E-2</v>
          </cell>
          <cell r="W44">
            <v>1.9650000000000001</v>
          </cell>
          <cell r="X44">
            <v>1.9650000000000001E-2</v>
          </cell>
          <cell r="Y44">
            <v>2.0833333333333332E-2</v>
          </cell>
          <cell r="Z44">
            <v>1.9650000000000001</v>
          </cell>
          <cell r="AA44">
            <v>1.9650000000000001E-2</v>
          </cell>
          <cell r="AB44">
            <v>2.0833333333333332E-2</v>
          </cell>
          <cell r="AC44">
            <v>1.965176670155047</v>
          </cell>
          <cell r="AD44">
            <v>1.9651766701550472E-2</v>
          </cell>
          <cell r="AE44">
            <v>2.0833333333333332E-2</v>
          </cell>
          <cell r="AF44">
            <v>1.965176670155047</v>
          </cell>
          <cell r="AG44">
            <v>1.9651766701550472E-2</v>
          </cell>
          <cell r="AH44">
            <v>2.0833333333333332E-2</v>
          </cell>
          <cell r="AJ44">
            <v>1.964980350196498E-2</v>
          </cell>
          <cell r="AK44">
            <v>2.0833333333333332E-2</v>
          </cell>
          <cell r="AM44">
            <v>1.964980350196498E-2</v>
          </cell>
          <cell r="AN44">
            <v>2.0833333333333332E-2</v>
          </cell>
          <cell r="AP44">
            <v>1.9651766701550472E-2</v>
          </cell>
          <cell r="AQ44">
            <v>2.0833333333333332E-2</v>
          </cell>
          <cell r="AS44">
            <v>1.9651766701550472E-2</v>
          </cell>
        </row>
        <row r="45">
          <cell r="A45">
            <v>740</v>
          </cell>
          <cell r="C45" t="str">
            <v>developing</v>
          </cell>
          <cell r="D45">
            <v>2.1739130434782608E-2</v>
          </cell>
          <cell r="E45">
            <v>8.8999999999999996E-2</v>
          </cell>
          <cell r="F45">
            <v>8.8999999999999995E-4</v>
          </cell>
          <cell r="G45">
            <v>2.1276595744680851E-2</v>
          </cell>
          <cell r="H45">
            <v>8.8999999999999996E-2</v>
          </cell>
          <cell r="I45">
            <v>8.8999999999999995E-4</v>
          </cell>
          <cell r="J45">
            <v>2.0833333333333332E-2</v>
          </cell>
          <cell r="K45">
            <v>8.8999999999999996E-2</v>
          </cell>
          <cell r="L45">
            <v>8.8999999999999995E-4</v>
          </cell>
          <cell r="M45">
            <v>2.0833333333333332E-2</v>
          </cell>
          <cell r="N45">
            <v>8.8999999999999996E-2</v>
          </cell>
          <cell r="O45">
            <v>8.8999999999999995E-4</v>
          </cell>
          <cell r="P45">
            <v>2.0833333333333332E-2</v>
          </cell>
          <cell r="Q45">
            <v>8.8999999999999996E-2</v>
          </cell>
          <cell r="R45">
            <v>8.8999999999999995E-4</v>
          </cell>
          <cell r="S45">
            <v>2.0833333333333332E-2</v>
          </cell>
          <cell r="T45">
            <v>8.8999999999999996E-2</v>
          </cell>
          <cell r="U45">
            <v>8.8999999999999995E-4</v>
          </cell>
          <cell r="V45">
            <v>2.0833333333333332E-2</v>
          </cell>
          <cell r="W45">
            <v>8.8999999999999996E-2</v>
          </cell>
          <cell r="X45">
            <v>8.8999999999999995E-4</v>
          </cell>
          <cell r="Y45">
            <v>2.0833333333333332E-2</v>
          </cell>
          <cell r="Z45">
            <v>8.8999999999999996E-2</v>
          </cell>
          <cell r="AA45">
            <v>8.8999999999999995E-4</v>
          </cell>
          <cell r="AB45">
            <v>2.0833333333333332E-2</v>
          </cell>
          <cell r="AC45">
            <v>8.9295111066217056E-2</v>
          </cell>
          <cell r="AD45">
            <v>8.9295111066217063E-4</v>
          </cell>
          <cell r="AE45">
            <v>2.0833333333333332E-2</v>
          </cell>
          <cell r="AF45">
            <v>8.9295111066217056E-2</v>
          </cell>
          <cell r="AG45">
            <v>8.9295111066217063E-4</v>
          </cell>
          <cell r="AH45">
            <v>2.0833333333333332E-2</v>
          </cell>
          <cell r="AJ45">
            <v>8.8999110008899907E-4</v>
          </cell>
          <cell r="AK45">
            <v>2.0833333333333332E-2</v>
          </cell>
          <cell r="AM45">
            <v>8.8999110008899907E-4</v>
          </cell>
          <cell r="AN45">
            <v>2.0833333333333332E-2</v>
          </cell>
          <cell r="AP45">
            <v>8.9295111066217063E-4</v>
          </cell>
          <cell r="AQ45">
            <v>2.0833333333333332E-2</v>
          </cell>
          <cell r="AS45">
            <v>8.9295111066217063E-4</v>
          </cell>
        </row>
        <row r="46">
          <cell r="A46">
            <v>752</v>
          </cell>
          <cell r="C46" t="str">
            <v>developed</v>
          </cell>
          <cell r="D46">
            <v>2.1739130434782608E-2</v>
          </cell>
          <cell r="E46">
            <v>0.32700000000000001</v>
          </cell>
          <cell r="F46">
            <v>3.2700000000000003E-3</v>
          </cell>
          <cell r="G46">
            <v>2.1276595744680851E-2</v>
          </cell>
          <cell r="H46">
            <v>0.32700000000000001</v>
          </cell>
          <cell r="I46">
            <v>3.2700000000000003E-3</v>
          </cell>
          <cell r="J46">
            <v>2.0833333333333332E-2</v>
          </cell>
          <cell r="K46">
            <v>0.32700000000000001</v>
          </cell>
          <cell r="L46">
            <v>3.2700000000000003E-3</v>
          </cell>
          <cell r="M46">
            <v>2.0833333333333332E-2</v>
          </cell>
          <cell r="N46">
            <v>0.32700000000000001</v>
          </cell>
          <cell r="O46">
            <v>3.2700000000000003E-3</v>
          </cell>
          <cell r="P46">
            <v>2.0833333333333332E-2</v>
          </cell>
          <cell r="Q46">
            <v>0.32700000000000001</v>
          </cell>
          <cell r="R46">
            <v>3.2700000000000003E-3</v>
          </cell>
          <cell r="S46">
            <v>2.0833333333333332E-2</v>
          </cell>
          <cell r="T46">
            <v>0.32700000000000001</v>
          </cell>
          <cell r="U46">
            <v>3.2700000000000003E-3</v>
          </cell>
          <cell r="V46">
            <v>2.0833333333333332E-2</v>
          </cell>
          <cell r="W46">
            <v>0.32700000000000001</v>
          </cell>
          <cell r="X46">
            <v>3.2700000000000003E-3</v>
          </cell>
          <cell r="Y46">
            <v>2.0833333333333332E-2</v>
          </cell>
          <cell r="Z46">
            <v>0.32700000000000001</v>
          </cell>
          <cell r="AA46">
            <v>3.2700000000000003E-3</v>
          </cell>
          <cell r="AB46">
            <v>2.0833333333333332E-2</v>
          </cell>
          <cell r="AC46">
            <v>0.32724376274460398</v>
          </cell>
          <cell r="AD46">
            <v>3.27243762744604E-3</v>
          </cell>
          <cell r="AE46">
            <v>2.0833333333333332E-2</v>
          </cell>
          <cell r="AF46">
            <v>0.32724376274460398</v>
          </cell>
          <cell r="AG46">
            <v>3.27243762744604E-3</v>
          </cell>
          <cell r="AH46">
            <v>2.0833333333333332E-2</v>
          </cell>
          <cell r="AJ46">
            <v>3.2699673003269967E-3</v>
          </cell>
          <cell r="AK46">
            <v>2.0833333333333332E-2</v>
          </cell>
          <cell r="AM46">
            <v>3.2699673003269967E-3</v>
          </cell>
          <cell r="AN46">
            <v>2.0833333333333332E-2</v>
          </cell>
          <cell r="AP46">
            <v>3.27243762744604E-3</v>
          </cell>
          <cell r="AQ46">
            <v>2.0833333333333332E-2</v>
          </cell>
          <cell r="AS46">
            <v>3.27243762744604E-3</v>
          </cell>
        </row>
        <row r="47">
          <cell r="A47">
            <v>756</v>
          </cell>
          <cell r="C47" t="str">
            <v>developed</v>
          </cell>
          <cell r="D47">
            <v>2.1739130434782608E-2</v>
          </cell>
          <cell r="E47">
            <v>0.47199999999999998</v>
          </cell>
          <cell r="F47">
            <v>4.7199999999999994E-3</v>
          </cell>
          <cell r="G47">
            <v>2.1276595744680851E-2</v>
          </cell>
          <cell r="H47">
            <v>0.47199999999999998</v>
          </cell>
          <cell r="I47">
            <v>4.7199999999999994E-3</v>
          </cell>
          <cell r="J47">
            <v>2.0833333333333332E-2</v>
          </cell>
          <cell r="K47">
            <v>0.47099999999999997</v>
          </cell>
          <cell r="L47">
            <v>4.7099999999999998E-3</v>
          </cell>
          <cell r="M47">
            <v>2.0833333333333332E-2</v>
          </cell>
          <cell r="N47">
            <v>0.47099999999999997</v>
          </cell>
          <cell r="O47">
            <v>4.7099999999999998E-3</v>
          </cell>
          <cell r="P47">
            <v>2.0833333333333332E-2</v>
          </cell>
          <cell r="Q47">
            <v>0.47099999999999997</v>
          </cell>
          <cell r="R47">
            <v>4.7099999999999998E-3</v>
          </cell>
          <cell r="S47">
            <v>2.0833333333333332E-2</v>
          </cell>
          <cell r="T47">
            <v>0.47099999999999997</v>
          </cell>
          <cell r="U47">
            <v>4.7099999999999998E-3</v>
          </cell>
          <cell r="V47">
            <v>2.0833333333333332E-2</v>
          </cell>
          <cell r="W47">
            <v>0.47099999999999997</v>
          </cell>
          <cell r="X47">
            <v>4.7099999999999998E-3</v>
          </cell>
          <cell r="Y47">
            <v>2.0833333333333332E-2</v>
          </cell>
          <cell r="Z47">
            <v>0.47099999999999997</v>
          </cell>
          <cell r="AA47">
            <v>4.7099999999999998E-3</v>
          </cell>
          <cell r="AB47">
            <v>2.0833333333333332E-2</v>
          </cell>
          <cell r="AC47">
            <v>0.47148157229370002</v>
          </cell>
          <cell r="AD47">
            <v>4.714815722937E-3</v>
          </cell>
          <cell r="AE47">
            <v>2.0833333333333332E-2</v>
          </cell>
          <cell r="AF47">
            <v>0.47148157229370002</v>
          </cell>
          <cell r="AG47">
            <v>4.714815722937E-3</v>
          </cell>
          <cell r="AH47">
            <v>2.0833333333333332E-2</v>
          </cell>
          <cell r="AJ47">
            <v>4.7099529004709945E-3</v>
          </cell>
          <cell r="AK47">
            <v>2.0833333333333332E-2</v>
          </cell>
          <cell r="AM47">
            <v>4.7099529004709945E-3</v>
          </cell>
          <cell r="AN47">
            <v>2.0833333333333332E-2</v>
          </cell>
          <cell r="AP47">
            <v>4.714815722937E-3</v>
          </cell>
          <cell r="AQ47">
            <v>2.0833333333333332E-2</v>
          </cell>
          <cell r="AS47">
            <v>4.714815722937E-3</v>
          </cell>
        </row>
        <row r="48">
          <cell r="A48">
            <v>780</v>
          </cell>
          <cell r="C48" t="str">
            <v>developing</v>
          </cell>
          <cell r="D48">
            <v>2.1739130434782608E-2</v>
          </cell>
          <cell r="E48">
            <v>0.433</v>
          </cell>
          <cell r="F48">
            <v>4.3299999999999996E-3</v>
          </cell>
          <cell r="G48">
            <v>2.1276595744680851E-2</v>
          </cell>
          <cell r="H48">
            <v>0.433</v>
          </cell>
          <cell r="I48">
            <v>4.3299999999999996E-3</v>
          </cell>
          <cell r="J48">
            <v>2.0833333333333332E-2</v>
          </cell>
          <cell r="K48">
            <v>0.433</v>
          </cell>
          <cell r="L48">
            <v>4.3299999999999996E-3</v>
          </cell>
          <cell r="M48">
            <v>2.0833333333333332E-2</v>
          </cell>
          <cell r="N48">
            <v>0.433</v>
          </cell>
          <cell r="O48">
            <v>4.3299999999999996E-3</v>
          </cell>
          <cell r="P48">
            <v>2.0833333333333332E-2</v>
          </cell>
          <cell r="Q48">
            <v>0.433</v>
          </cell>
          <cell r="R48">
            <v>4.3299999999999996E-3</v>
          </cell>
          <cell r="S48">
            <v>2.0833333333333332E-2</v>
          </cell>
          <cell r="T48">
            <v>0.433</v>
          </cell>
          <cell r="U48">
            <v>4.3299999999999996E-3</v>
          </cell>
          <cell r="V48">
            <v>2.0833333333333332E-2</v>
          </cell>
          <cell r="W48">
            <v>0.433</v>
          </cell>
          <cell r="X48">
            <v>4.3299999999999996E-3</v>
          </cell>
          <cell r="Y48">
            <v>2.0833333333333332E-2</v>
          </cell>
          <cell r="Z48">
            <v>0.433</v>
          </cell>
          <cell r="AA48">
            <v>4.3299999999999996E-3</v>
          </cell>
          <cell r="AB48">
            <v>2.0833333333333332E-2</v>
          </cell>
          <cell r="AC48">
            <v>0.43296031456934492</v>
          </cell>
          <cell r="AD48">
            <v>4.3296031456934491E-3</v>
          </cell>
          <cell r="AE48">
            <v>2.0833333333333332E-2</v>
          </cell>
          <cell r="AF48">
            <v>0.43296031456934492</v>
          </cell>
          <cell r="AG48">
            <v>4.3296031456934491E-3</v>
          </cell>
          <cell r="AH48">
            <v>2.0833333333333332E-2</v>
          </cell>
          <cell r="AJ48">
            <v>4.3299567004329957E-3</v>
          </cell>
          <cell r="AK48">
            <v>2.0833333333333332E-2</v>
          </cell>
          <cell r="AM48">
            <v>4.3299567004329957E-3</v>
          </cell>
          <cell r="AN48">
            <v>2.0833333333333332E-2</v>
          </cell>
          <cell r="AP48">
            <v>4.3296031456934491E-3</v>
          </cell>
          <cell r="AQ48">
            <v>2.0833333333333332E-2</v>
          </cell>
          <cell r="AS48">
            <v>4.3296031456934491E-3</v>
          </cell>
        </row>
        <row r="49">
          <cell r="A49">
            <v>826</v>
          </cell>
          <cell r="C49" t="str">
            <v>developed</v>
          </cell>
          <cell r="D49">
            <v>2.1739130434782608E-2</v>
          </cell>
          <cell r="E49">
            <v>0.96399999999999997</v>
          </cell>
          <cell r="F49">
            <v>9.6399999999999993E-3</v>
          </cell>
          <cell r="G49">
            <v>2.1276595744680851E-2</v>
          </cell>
          <cell r="H49">
            <v>0.96399999999999997</v>
          </cell>
          <cell r="I49">
            <v>9.6399999999999993E-3</v>
          </cell>
          <cell r="J49">
            <v>2.0833333333333332E-2</v>
          </cell>
          <cell r="K49">
            <v>0.96399999999999997</v>
          </cell>
          <cell r="L49">
            <v>9.6399999999999993E-3</v>
          </cell>
          <cell r="M49">
            <v>2.0833333333333332E-2</v>
          </cell>
          <cell r="N49">
            <v>0.96399999999999997</v>
          </cell>
          <cell r="O49">
            <v>9.6399999999999993E-3</v>
          </cell>
          <cell r="P49">
            <v>2.0833333333333332E-2</v>
          </cell>
          <cell r="Q49">
            <v>0.96399999999999997</v>
          </cell>
          <cell r="R49">
            <v>9.6399999999999993E-3</v>
          </cell>
          <cell r="S49">
            <v>2.0833333333333332E-2</v>
          </cell>
          <cell r="T49">
            <v>0.96399999999999997</v>
          </cell>
          <cell r="U49">
            <v>9.6399999999999993E-3</v>
          </cell>
          <cell r="V49">
            <v>2.0833333333333332E-2</v>
          </cell>
          <cell r="W49">
            <v>0.96399999999999997</v>
          </cell>
          <cell r="X49">
            <v>9.6399999999999993E-3</v>
          </cell>
          <cell r="Y49">
            <v>2.0833333333333332E-2</v>
          </cell>
          <cell r="Z49">
            <v>0.96399999999999997</v>
          </cell>
          <cell r="AA49">
            <v>9.6399999999999993E-3</v>
          </cell>
          <cell r="AB49">
            <v>2.0833333333333332E-2</v>
          </cell>
          <cell r="AC49">
            <v>0.96353226883647891</v>
          </cell>
          <cell r="AD49">
            <v>9.6353226883647888E-3</v>
          </cell>
          <cell r="AE49">
            <v>2.0833333333333332E-2</v>
          </cell>
          <cell r="AF49">
            <v>0.96353226883647891</v>
          </cell>
          <cell r="AG49">
            <v>9.6353226883647888E-3</v>
          </cell>
          <cell r="AH49">
            <v>2.0833333333333332E-2</v>
          </cell>
          <cell r="AJ49">
            <v>9.6399036009639904E-3</v>
          </cell>
          <cell r="AK49">
            <v>2.0833333333333332E-2</v>
          </cell>
          <cell r="AM49">
            <v>9.6399036009639904E-3</v>
          </cell>
          <cell r="AN49">
            <v>2.0833333333333332E-2</v>
          </cell>
          <cell r="AP49">
            <v>9.6353226883647888E-3</v>
          </cell>
          <cell r="AQ49">
            <v>2.0833333333333332E-2</v>
          </cell>
          <cell r="AS49">
            <v>9.6353226883647888E-3</v>
          </cell>
        </row>
        <row r="50">
          <cell r="A50">
            <v>840</v>
          </cell>
          <cell r="C50" t="str">
            <v>developed</v>
          </cell>
          <cell r="D50">
            <v>2.1739130434782608E-2</v>
          </cell>
          <cell r="E50">
            <v>30.007999999999999</v>
          </cell>
          <cell r="F50">
            <v>0.30008000000000001</v>
          </cell>
          <cell r="G50">
            <v>2.1276595744680851E-2</v>
          </cell>
          <cell r="H50">
            <v>30.007000000000001</v>
          </cell>
          <cell r="I50">
            <v>0.30007</v>
          </cell>
          <cell r="J50">
            <v>2.0833333333333332E-2</v>
          </cell>
          <cell r="K50">
            <v>30.006</v>
          </cell>
          <cell r="L50">
            <v>0.30005999999999999</v>
          </cell>
          <cell r="M50">
            <v>2.0833333333333332E-2</v>
          </cell>
          <cell r="N50">
            <v>30.006</v>
          </cell>
          <cell r="O50">
            <v>0.30005999999999999</v>
          </cell>
          <cell r="P50">
            <v>2.0833333333333332E-2</v>
          </cell>
          <cell r="Q50">
            <v>30.006</v>
          </cell>
          <cell r="R50">
            <v>0.30005999999999999</v>
          </cell>
          <cell r="S50">
            <v>2.0833333333333332E-2</v>
          </cell>
          <cell r="T50">
            <v>30.006</v>
          </cell>
          <cell r="U50">
            <v>0.30005999999999999</v>
          </cell>
          <cell r="V50">
            <v>2.0833333333333332E-2</v>
          </cell>
          <cell r="W50">
            <v>30.006</v>
          </cell>
          <cell r="X50">
            <v>0.30005999999999999</v>
          </cell>
          <cell r="Y50">
            <v>2.0833333333333332E-2</v>
          </cell>
          <cell r="Z50">
            <v>30.006</v>
          </cell>
          <cell r="AA50">
            <v>0.30005999999999999</v>
          </cell>
          <cell r="AB50">
            <v>2.0833333333333332E-2</v>
          </cell>
          <cell r="AC50">
            <v>30.005802524556685</v>
          </cell>
          <cell r="AD50">
            <v>0.30005802524556685</v>
          </cell>
          <cell r="AE50">
            <v>2.0833333333333332E-2</v>
          </cell>
          <cell r="AF50">
            <v>30.005802524556685</v>
          </cell>
          <cell r="AG50">
            <v>0.30005802524556685</v>
          </cell>
          <cell r="AH50">
            <v>2.0833333333333332E-2</v>
          </cell>
          <cell r="AJ50">
            <v>0.30005699943000569</v>
          </cell>
          <cell r="AK50">
            <v>2.0833333333333332E-2</v>
          </cell>
          <cell r="AM50">
            <v>0.30005699943000569</v>
          </cell>
          <cell r="AN50">
            <v>2.0833333333333332E-2</v>
          </cell>
          <cell r="AP50">
            <v>0.30005802524556685</v>
          </cell>
          <cell r="AQ50">
            <v>2.0833333333333332E-2</v>
          </cell>
          <cell r="AS50">
            <v>0.30005802524556685</v>
          </cell>
        </row>
        <row r="51">
          <cell r="A51">
            <v>858</v>
          </cell>
          <cell r="C51" t="str">
            <v>developing</v>
          </cell>
          <cell r="D51">
            <v>2.1739130434782608E-2</v>
          </cell>
          <cell r="E51">
            <v>1.1539999999999999</v>
          </cell>
          <cell r="F51">
            <v>1.154E-2</v>
          </cell>
          <cell r="G51">
            <v>2.1276595744680851E-2</v>
          </cell>
          <cell r="H51">
            <v>1.1539999999999999</v>
          </cell>
          <cell r="I51">
            <v>1.154E-2</v>
          </cell>
          <cell r="J51">
            <v>2.0833333333333332E-2</v>
          </cell>
          <cell r="K51">
            <v>1.1539999999999999</v>
          </cell>
          <cell r="L51">
            <v>1.154E-2</v>
          </cell>
          <cell r="M51">
            <v>2.0833333333333332E-2</v>
          </cell>
          <cell r="N51">
            <v>1.21</v>
          </cell>
          <cell r="O51">
            <v>1.21E-2</v>
          </cell>
          <cell r="P51">
            <v>2.0833333333333332E-2</v>
          </cell>
          <cell r="Q51">
            <v>1.2190000000000001</v>
          </cell>
          <cell r="R51">
            <v>1.2190000000000001E-2</v>
          </cell>
          <cell r="S51">
            <v>2.0833333333333332E-2</v>
          </cell>
          <cell r="T51">
            <v>1.2190000000000001</v>
          </cell>
          <cell r="U51">
            <v>1.2190000000000001E-2</v>
          </cell>
          <cell r="V51">
            <v>2.0833333333333332E-2</v>
          </cell>
          <cell r="W51">
            <v>1.2190000000000001</v>
          </cell>
          <cell r="X51">
            <v>1.2190000000000001E-2</v>
          </cell>
          <cell r="Y51">
            <v>2.0833333333333332E-2</v>
          </cell>
          <cell r="Z51">
            <v>1.2190000000000001</v>
          </cell>
          <cell r="AA51">
            <v>1.2190000000000001E-2</v>
          </cell>
          <cell r="AB51">
            <v>2.0833333333333332E-2</v>
          </cell>
          <cell r="AC51">
            <v>1.2187770428258196</v>
          </cell>
          <cell r="AD51">
            <v>1.2187770428258195E-2</v>
          </cell>
          <cell r="AE51">
            <v>2.0833333333333332E-2</v>
          </cell>
          <cell r="AF51">
            <v>1.2187770428258196</v>
          </cell>
          <cell r="AG51">
            <v>1.2187770428258195E-2</v>
          </cell>
          <cell r="AH51">
            <v>2.0833333333333332E-2</v>
          </cell>
          <cell r="AJ51">
            <v>1.2189878101218988E-2</v>
          </cell>
          <cell r="AK51">
            <v>2.0833333333333332E-2</v>
          </cell>
          <cell r="AM51">
            <v>1.2189878101218988E-2</v>
          </cell>
          <cell r="AN51">
            <v>2.0833333333333332E-2</v>
          </cell>
          <cell r="AP51">
            <v>1.2187770428258195E-2</v>
          </cell>
          <cell r="AQ51">
            <v>2.0833333333333332E-2</v>
          </cell>
          <cell r="AS51">
            <v>1.2187770428258195E-2</v>
          </cell>
        </row>
        <row r="52">
          <cell r="A52">
            <v>862</v>
          </cell>
          <cell r="C52" t="str">
            <v>developing</v>
          </cell>
          <cell r="D52">
            <v>2.1739130434782608E-2</v>
          </cell>
          <cell r="E52">
            <v>5.7610000000000001</v>
          </cell>
          <cell r="F52">
            <v>5.7610000000000001E-2</v>
          </cell>
          <cell r="G52">
            <v>2.1276595744680851E-2</v>
          </cell>
          <cell r="H52">
            <v>5.7610000000000001</v>
          </cell>
          <cell r="I52">
            <v>5.7610000000000001E-2</v>
          </cell>
          <cell r="J52">
            <v>2.0833333333333332E-2</v>
          </cell>
          <cell r="K52">
            <v>5.7610000000000001</v>
          </cell>
          <cell r="L52">
            <v>5.7610000000000001E-2</v>
          </cell>
          <cell r="M52">
            <v>2.0833333333333332E-2</v>
          </cell>
          <cell r="N52">
            <v>3.706</v>
          </cell>
          <cell r="O52">
            <v>3.7060000000000003E-2</v>
          </cell>
          <cell r="P52">
            <v>2.0833333333333332E-2</v>
          </cell>
          <cell r="Q52">
            <v>3.403</v>
          </cell>
          <cell r="R52">
            <v>3.4029999999999998E-2</v>
          </cell>
          <cell r="S52">
            <v>2.0833333333333332E-2</v>
          </cell>
          <cell r="T52">
            <v>3.403</v>
          </cell>
          <cell r="U52">
            <v>3.4029999999999998E-2</v>
          </cell>
          <cell r="V52">
            <v>2.0833333333333332E-2</v>
          </cell>
          <cell r="W52">
            <v>3.403</v>
          </cell>
          <cell r="X52">
            <v>3.4029999999999998E-2</v>
          </cell>
          <cell r="Y52">
            <v>2.0833333333333332E-2</v>
          </cell>
          <cell r="Z52">
            <v>3.403</v>
          </cell>
          <cell r="AA52">
            <v>3.4029999999999998E-2</v>
          </cell>
          <cell r="AB52">
            <v>2.0833333333333332E-2</v>
          </cell>
          <cell r="AC52">
            <v>3.4028075020590283</v>
          </cell>
          <cell r="AD52">
            <v>3.4028075020590284E-2</v>
          </cell>
          <cell r="AE52">
            <v>2.0833333333333332E-2</v>
          </cell>
          <cell r="AF52">
            <v>3.4028075020590283</v>
          </cell>
          <cell r="AG52">
            <v>3.4028075020590284E-2</v>
          </cell>
          <cell r="AH52">
            <v>2.0833333333333332E-2</v>
          </cell>
          <cell r="AJ52">
            <v>3.4029659703402965E-2</v>
          </cell>
          <cell r="AK52">
            <v>2.0833333333333332E-2</v>
          </cell>
          <cell r="AM52">
            <v>3.4029659703402965E-2</v>
          </cell>
          <cell r="AN52">
            <v>2.0833333333333332E-2</v>
          </cell>
          <cell r="AP52">
            <v>3.4028075020590284E-2</v>
          </cell>
          <cell r="AQ52">
            <v>2.0833333333333332E-2</v>
          </cell>
          <cell r="AS52">
            <v>3.4028075020590284E-2</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igure 9"/>
      <sheetName val="Figure 13"/>
      <sheetName val="Figure 14"/>
      <sheetName val="Figure 21"/>
      <sheetName val="Figure 23"/>
      <sheetName val="Figure 28"/>
    </sheetNames>
    <sheetDataSet>
      <sheetData sheetId="0">
        <row r="2">
          <cell r="K2">
            <v>7.1</v>
          </cell>
        </row>
      </sheetData>
      <sheetData sheetId="1">
        <row r="2">
          <cell r="C2">
            <v>68.223735386132503</v>
          </cell>
        </row>
        <row r="3">
          <cell r="C3">
            <v>70.276108968245197</v>
          </cell>
        </row>
        <row r="4">
          <cell r="C4">
            <v>73.6998054951695</v>
          </cell>
        </row>
        <row r="5">
          <cell r="C5">
            <v>40.449245670736097</v>
          </cell>
        </row>
        <row r="7">
          <cell r="C7">
            <v>62.523459639596098</v>
          </cell>
        </row>
        <row r="8">
          <cell r="C8">
            <v>76.049362696973702</v>
          </cell>
        </row>
        <row r="9">
          <cell r="C9">
            <v>66.130710819259903</v>
          </cell>
        </row>
        <row r="10">
          <cell r="A10" t="str">
            <v>Central Asia and Southern Asia (7 countries)</v>
          </cell>
          <cell r="C10">
            <v>67.157128807432301</v>
          </cell>
        </row>
        <row r="11">
          <cell r="A11" t="str">
            <v>Eastern Asia and South-eastern Asia (10 countries)</v>
          </cell>
          <cell r="C11">
            <v>72.195958813136698</v>
          </cell>
        </row>
        <row r="12">
          <cell r="A12" t="str">
            <v>Europe and Northern America (25 countries)</v>
          </cell>
          <cell r="C12">
            <v>73.347001953861906</v>
          </cell>
        </row>
        <row r="13">
          <cell r="A13" t="str">
            <v>Latin America and the Caribbean (12 countries)</v>
          </cell>
          <cell r="C13">
            <v>44.338964951654503</v>
          </cell>
        </row>
        <row r="15">
          <cell r="A15" t="str">
            <v>Sub-Saharan Africa (20 countries)</v>
          </cell>
          <cell r="C15">
            <v>62.895652237290399</v>
          </cell>
        </row>
        <row r="16">
          <cell r="A16" t="str">
            <v>Western Asia and Northern Africa (9 countries)</v>
          </cell>
          <cell r="C16">
            <v>80.405647356520106</v>
          </cell>
        </row>
        <row r="17">
          <cell r="A17" t="str">
            <v>World (84 countries)</v>
          </cell>
          <cell r="C17">
            <v>66.507846032888594</v>
          </cell>
        </row>
      </sheetData>
      <sheetData sheetId="2">
        <row r="2">
          <cell r="C2">
            <v>58.741906143237998</v>
          </cell>
        </row>
      </sheetData>
      <sheetData sheetId="3">
        <row r="3">
          <cell r="K3" t="str">
            <v>World (183 countries)</v>
          </cell>
          <cell r="L3" t="str">
            <v>Central and Southern Asia (7 countries)</v>
          </cell>
          <cell r="M3" t="str">
            <v>Eastern and South-Eastern Asia (15 countries)</v>
          </cell>
          <cell r="N3" t="str">
            <v>Europe and Northern America (54 countries)</v>
          </cell>
          <cell r="O3" t="str">
            <v>Latin America and the Caribbean (42 countries)</v>
          </cell>
          <cell r="P3" t="str">
            <v>Northern Africa and Western Asia (14 countries)</v>
          </cell>
          <cell r="Q3" t="str">
            <v>Sub-Saharan Africa (39 countries)</v>
          </cell>
          <cell r="R3" t="str">
            <v>Oceania (12 countries)</v>
          </cell>
        </row>
        <row r="4">
          <cell r="J4" t="str">
            <v>&gt;150%</v>
          </cell>
          <cell r="K4">
            <v>27.3224043715847</v>
          </cell>
          <cell r="L4">
            <v>42.857142857142854</v>
          </cell>
          <cell r="M4">
            <v>26.666666666666668</v>
          </cell>
          <cell r="N4">
            <v>0</v>
          </cell>
          <cell r="O4">
            <v>38.095238095238095</v>
          </cell>
          <cell r="P4">
            <v>21.428571428571427</v>
          </cell>
          <cell r="Q4">
            <v>56.410256410256409</v>
          </cell>
          <cell r="R4">
            <v>16.666666666666668</v>
          </cell>
        </row>
        <row r="5">
          <cell r="J5" t="str">
            <v>&gt;100-150%</v>
          </cell>
          <cell r="K5">
            <v>36.612021857923494</v>
          </cell>
          <cell r="L5">
            <v>28.571428571428573</v>
          </cell>
          <cell r="M5">
            <v>40</v>
          </cell>
          <cell r="N5">
            <v>29.62962962962963</v>
          </cell>
          <cell r="O5">
            <v>35.714285714285715</v>
          </cell>
          <cell r="P5">
            <v>42.857142857142854</v>
          </cell>
          <cell r="Q5">
            <v>38.46153846153846</v>
          </cell>
          <cell r="R5">
            <v>58.333333333333336</v>
          </cell>
        </row>
        <row r="6">
          <cell r="J6" t="str">
            <v>Lower than capacity or 100%</v>
          </cell>
          <cell r="K6">
            <v>36.065573770491802</v>
          </cell>
          <cell r="L6">
            <v>28.571428571428573</v>
          </cell>
          <cell r="M6">
            <v>33.333333333333336</v>
          </cell>
          <cell r="N6">
            <v>70.370370370370367</v>
          </cell>
          <cell r="O6">
            <v>26.19047619047619</v>
          </cell>
          <cell r="P6">
            <v>35.714285714285715</v>
          </cell>
          <cell r="Q6">
            <v>5.1282051282051286</v>
          </cell>
          <cell r="R6">
            <v>25</v>
          </cell>
        </row>
      </sheetData>
      <sheetData sheetId="4">
        <row r="4">
          <cell r="B4">
            <v>21.053999999999998</v>
          </cell>
        </row>
      </sheetData>
      <sheetData sheetId="5">
        <row r="2">
          <cell r="H2">
            <v>10.27</v>
          </cell>
          <cell r="J2">
            <v>1</v>
          </cell>
        </row>
        <row r="3">
          <cell r="H3">
            <v>1.2</v>
          </cell>
          <cell r="J3">
            <v>1</v>
          </cell>
        </row>
        <row r="4">
          <cell r="H4">
            <v>7.32</v>
          </cell>
          <cell r="J4">
            <v>1</v>
          </cell>
        </row>
        <row r="5">
          <cell r="H5">
            <v>5.96</v>
          </cell>
          <cell r="J5">
            <v>1</v>
          </cell>
        </row>
        <row r="6">
          <cell r="H6">
            <v>3.69</v>
          </cell>
          <cell r="J6">
            <v>1</v>
          </cell>
        </row>
        <row r="7">
          <cell r="H7">
            <v>0</v>
          </cell>
          <cell r="J7">
            <v>1</v>
          </cell>
        </row>
        <row r="8">
          <cell r="H8">
            <v>2.2400000000000002</v>
          </cell>
          <cell r="J8">
            <v>1</v>
          </cell>
        </row>
        <row r="9">
          <cell r="H9">
            <v>2.38</v>
          </cell>
          <cell r="J9">
            <v>1</v>
          </cell>
        </row>
        <row r="10">
          <cell r="H10">
            <v>8.3699999999999992</v>
          </cell>
          <cell r="J10">
            <v>1</v>
          </cell>
        </row>
        <row r="11">
          <cell r="H11">
            <v>1.86</v>
          </cell>
          <cell r="J11">
            <v>1</v>
          </cell>
        </row>
        <row r="12">
          <cell r="H12">
            <v>9.59</v>
          </cell>
          <cell r="J12">
            <v>1</v>
          </cell>
        </row>
        <row r="13">
          <cell r="H13">
            <v>4.38</v>
          </cell>
          <cell r="J13">
            <v>1</v>
          </cell>
        </row>
        <row r="14">
          <cell r="H14">
            <v>0.16</v>
          </cell>
          <cell r="J14">
            <v>1</v>
          </cell>
        </row>
        <row r="15">
          <cell r="H15">
            <v>1.87</v>
          </cell>
          <cell r="J15">
            <v>1</v>
          </cell>
        </row>
        <row r="16">
          <cell r="H16">
            <v>2.2000000000000002</v>
          </cell>
          <cell r="J16">
            <v>1</v>
          </cell>
        </row>
        <row r="17">
          <cell r="H17">
            <v>9.27</v>
          </cell>
          <cell r="J17">
            <v>2</v>
          </cell>
        </row>
        <row r="18">
          <cell r="H18">
            <v>0</v>
          </cell>
          <cell r="J18">
            <v>2</v>
          </cell>
        </row>
        <row r="19">
          <cell r="H19">
            <v>0.92</v>
          </cell>
          <cell r="J19">
            <v>2</v>
          </cell>
        </row>
        <row r="20">
          <cell r="H20">
            <v>6.84</v>
          </cell>
          <cell r="J20">
            <v>2</v>
          </cell>
        </row>
        <row r="21">
          <cell r="H21">
            <v>3.46</v>
          </cell>
          <cell r="J21">
            <v>2</v>
          </cell>
        </row>
        <row r="22">
          <cell r="H22">
            <v>0</v>
          </cell>
          <cell r="J22">
            <v>2</v>
          </cell>
        </row>
        <row r="23">
          <cell r="H23">
            <v>1.2</v>
          </cell>
          <cell r="J23">
            <v>2</v>
          </cell>
        </row>
        <row r="24">
          <cell r="H24">
            <v>1.96</v>
          </cell>
          <cell r="J24">
            <v>2</v>
          </cell>
        </row>
        <row r="25">
          <cell r="H25">
            <v>0.21</v>
          </cell>
          <cell r="J25">
            <v>2</v>
          </cell>
        </row>
        <row r="26">
          <cell r="H26">
            <v>2.78</v>
          </cell>
          <cell r="J26">
            <v>2</v>
          </cell>
        </row>
        <row r="27">
          <cell r="H27">
            <v>2.66</v>
          </cell>
          <cell r="J27">
            <v>2</v>
          </cell>
        </row>
        <row r="28">
          <cell r="H28">
            <v>2.04</v>
          </cell>
          <cell r="J28">
            <v>2</v>
          </cell>
        </row>
        <row r="29">
          <cell r="H29">
            <v>1.77</v>
          </cell>
          <cell r="J29">
            <v>2</v>
          </cell>
        </row>
        <row r="30">
          <cell r="H30">
            <v>0</v>
          </cell>
          <cell r="J30">
            <v>2</v>
          </cell>
        </row>
        <row r="31">
          <cell r="H31">
            <v>2.35</v>
          </cell>
          <cell r="J31">
            <v>2</v>
          </cell>
        </row>
        <row r="32">
          <cell r="H32">
            <v>21.03</v>
          </cell>
          <cell r="J32">
            <v>7</v>
          </cell>
        </row>
        <row r="33">
          <cell r="H33">
            <v>32.880000000000003</v>
          </cell>
          <cell r="J33">
            <v>7</v>
          </cell>
        </row>
        <row r="34">
          <cell r="H34">
            <v>6.9</v>
          </cell>
          <cell r="J34">
            <v>7</v>
          </cell>
        </row>
        <row r="35">
          <cell r="H35">
            <v>35.5</v>
          </cell>
          <cell r="J35">
            <v>7</v>
          </cell>
        </row>
        <row r="36">
          <cell r="H36">
            <v>6.97</v>
          </cell>
          <cell r="J36">
            <v>7</v>
          </cell>
        </row>
        <row r="37">
          <cell r="H37">
            <v>22.64</v>
          </cell>
          <cell r="J37">
            <v>8</v>
          </cell>
        </row>
        <row r="38">
          <cell r="H38">
            <v>19.190000000000001</v>
          </cell>
          <cell r="J38">
            <v>8</v>
          </cell>
        </row>
        <row r="39">
          <cell r="H39">
            <v>12.32</v>
          </cell>
          <cell r="J39">
            <v>8</v>
          </cell>
        </row>
        <row r="40">
          <cell r="H40">
            <v>11.07</v>
          </cell>
          <cell r="J40">
            <v>8</v>
          </cell>
        </row>
        <row r="41">
          <cell r="H41">
            <v>1.98</v>
          </cell>
          <cell r="J41">
            <v>8</v>
          </cell>
        </row>
        <row r="42">
          <cell r="H42">
            <v>47.7</v>
          </cell>
          <cell r="J42">
            <v>5</v>
          </cell>
        </row>
        <row r="43">
          <cell r="H43">
            <v>0.88</v>
          </cell>
          <cell r="J43">
            <v>5</v>
          </cell>
        </row>
        <row r="44">
          <cell r="H44">
            <v>10.65</v>
          </cell>
          <cell r="J44">
            <v>5</v>
          </cell>
        </row>
        <row r="45">
          <cell r="H45">
            <v>69.36</v>
          </cell>
          <cell r="J45">
            <v>5</v>
          </cell>
        </row>
        <row r="46">
          <cell r="H46">
            <v>25.29</v>
          </cell>
          <cell r="J46">
            <v>5</v>
          </cell>
        </row>
        <row r="47">
          <cell r="H47">
            <v>17.38</v>
          </cell>
          <cell r="J47">
            <v>5</v>
          </cell>
        </row>
        <row r="48">
          <cell r="H48">
            <v>6.72</v>
          </cell>
          <cell r="J48">
            <v>5</v>
          </cell>
        </row>
        <row r="49">
          <cell r="H49">
            <v>18.739999999999998</v>
          </cell>
          <cell r="J49">
            <v>5</v>
          </cell>
        </row>
        <row r="50">
          <cell r="H50">
            <v>22.66</v>
          </cell>
          <cell r="J50">
            <v>5</v>
          </cell>
        </row>
        <row r="51">
          <cell r="H51">
            <v>26.36</v>
          </cell>
          <cell r="J51">
            <v>5</v>
          </cell>
        </row>
        <row r="52">
          <cell r="H52">
            <v>56.58</v>
          </cell>
          <cell r="J52">
            <v>5</v>
          </cell>
        </row>
        <row r="53">
          <cell r="H53">
            <v>37.299999999999997</v>
          </cell>
          <cell r="J53">
            <v>5</v>
          </cell>
        </row>
        <row r="54">
          <cell r="H54">
            <v>14.63</v>
          </cell>
          <cell r="J54">
            <v>5</v>
          </cell>
        </row>
        <row r="55">
          <cell r="H55">
            <v>33.729999999999997</v>
          </cell>
          <cell r="J55">
            <v>5</v>
          </cell>
        </row>
        <row r="56">
          <cell r="H56">
            <v>37.25</v>
          </cell>
          <cell r="J56">
            <v>5</v>
          </cell>
        </row>
        <row r="57">
          <cell r="H57">
            <v>14.45</v>
          </cell>
          <cell r="J57">
            <v>5</v>
          </cell>
        </row>
        <row r="58">
          <cell r="H58">
            <v>30.84</v>
          </cell>
          <cell r="J58">
            <v>5</v>
          </cell>
        </row>
        <row r="59">
          <cell r="H59">
            <v>17.22</v>
          </cell>
          <cell r="J59">
            <v>5</v>
          </cell>
        </row>
        <row r="60">
          <cell r="H60">
            <v>20.84</v>
          </cell>
          <cell r="J60">
            <v>5</v>
          </cell>
        </row>
        <row r="61">
          <cell r="H61">
            <v>44.2</v>
          </cell>
          <cell r="J61">
            <v>5</v>
          </cell>
        </row>
        <row r="62">
          <cell r="H62">
            <v>10.33</v>
          </cell>
          <cell r="J62">
            <v>5</v>
          </cell>
        </row>
        <row r="63">
          <cell r="H63">
            <v>49.34</v>
          </cell>
          <cell r="J63">
            <v>5</v>
          </cell>
        </row>
        <row r="64">
          <cell r="H64">
            <v>6.01</v>
          </cell>
          <cell r="J64">
            <v>5</v>
          </cell>
        </row>
        <row r="65">
          <cell r="H65">
            <v>26.13</v>
          </cell>
          <cell r="J65">
            <v>5</v>
          </cell>
        </row>
        <row r="66">
          <cell r="H66">
            <v>6.57</v>
          </cell>
          <cell r="J66">
            <v>5</v>
          </cell>
        </row>
        <row r="67">
          <cell r="H67">
            <v>14.69</v>
          </cell>
          <cell r="J67">
            <v>5</v>
          </cell>
        </row>
        <row r="68">
          <cell r="H68">
            <v>22.99</v>
          </cell>
          <cell r="J68">
            <v>6</v>
          </cell>
        </row>
        <row r="69">
          <cell r="H69">
            <v>0.3</v>
          </cell>
          <cell r="J69">
            <v>6</v>
          </cell>
        </row>
        <row r="70">
          <cell r="H70">
            <v>9.1</v>
          </cell>
          <cell r="J70">
            <v>6</v>
          </cell>
        </row>
        <row r="71">
          <cell r="H71">
            <v>27.09</v>
          </cell>
          <cell r="J71">
            <v>6</v>
          </cell>
        </row>
        <row r="72">
          <cell r="H72">
            <v>19.850000000000001</v>
          </cell>
          <cell r="J72">
            <v>6</v>
          </cell>
        </row>
        <row r="73">
          <cell r="H73">
            <v>4.93</v>
          </cell>
          <cell r="J73">
            <v>6</v>
          </cell>
        </row>
        <row r="74">
          <cell r="H74">
            <v>7.59</v>
          </cell>
          <cell r="J74">
            <v>6</v>
          </cell>
        </row>
        <row r="75">
          <cell r="H75">
            <v>16.96</v>
          </cell>
          <cell r="J75">
            <v>6</v>
          </cell>
        </row>
        <row r="76">
          <cell r="H76">
            <v>27.23</v>
          </cell>
          <cell r="J76">
            <v>6</v>
          </cell>
        </row>
        <row r="77">
          <cell r="H77">
            <v>23.86</v>
          </cell>
          <cell r="J77">
            <v>6</v>
          </cell>
        </row>
        <row r="78">
          <cell r="H78">
            <v>31.41</v>
          </cell>
          <cell r="J78">
            <v>6</v>
          </cell>
        </row>
        <row r="79">
          <cell r="H79">
            <v>40.29</v>
          </cell>
          <cell r="J79">
            <v>6</v>
          </cell>
        </row>
        <row r="80">
          <cell r="H80">
            <v>7.27</v>
          </cell>
          <cell r="J80">
            <v>6</v>
          </cell>
        </row>
        <row r="81">
          <cell r="H81">
            <v>24.69</v>
          </cell>
          <cell r="J81">
            <v>6</v>
          </cell>
        </row>
        <row r="82">
          <cell r="H82">
            <v>29.62</v>
          </cell>
          <cell r="J82">
            <v>6</v>
          </cell>
        </row>
        <row r="83">
          <cell r="H83">
            <v>6.17</v>
          </cell>
          <cell r="J83">
            <v>6</v>
          </cell>
        </row>
        <row r="84">
          <cell r="H84">
            <v>15.9</v>
          </cell>
          <cell r="J84">
            <v>6</v>
          </cell>
        </row>
        <row r="85">
          <cell r="H85">
            <v>8.33</v>
          </cell>
          <cell r="J85">
            <v>6</v>
          </cell>
        </row>
        <row r="86">
          <cell r="H86">
            <v>6.89</v>
          </cell>
          <cell r="J86">
            <v>6</v>
          </cell>
        </row>
        <row r="87">
          <cell r="H87">
            <v>9.85</v>
          </cell>
          <cell r="J87">
            <v>6</v>
          </cell>
        </row>
        <row r="88">
          <cell r="H88">
            <v>11.91</v>
          </cell>
          <cell r="J88">
            <v>6</v>
          </cell>
        </row>
        <row r="89">
          <cell r="H89">
            <v>37.369999999999997</v>
          </cell>
          <cell r="J89">
            <v>6</v>
          </cell>
        </row>
        <row r="90">
          <cell r="H90">
            <v>5.94</v>
          </cell>
          <cell r="J90">
            <v>6</v>
          </cell>
        </row>
        <row r="91">
          <cell r="H91">
            <v>31.07</v>
          </cell>
          <cell r="J91">
            <v>6</v>
          </cell>
        </row>
        <row r="92">
          <cell r="H92">
            <v>1.07</v>
          </cell>
          <cell r="J92">
            <v>6</v>
          </cell>
        </row>
        <row r="93">
          <cell r="H93">
            <v>9.59</v>
          </cell>
          <cell r="J93">
            <v>6</v>
          </cell>
        </row>
        <row r="94">
          <cell r="H94">
            <v>20.399999999999999</v>
          </cell>
          <cell r="J94">
            <v>3</v>
          </cell>
        </row>
        <row r="95">
          <cell r="H95">
            <v>8.6999999999999993</v>
          </cell>
          <cell r="J95">
            <v>3</v>
          </cell>
        </row>
        <row r="96">
          <cell r="H96">
            <v>16.04</v>
          </cell>
          <cell r="J96">
            <v>3</v>
          </cell>
        </row>
        <row r="97">
          <cell r="H97">
            <v>7.86</v>
          </cell>
          <cell r="J97">
            <v>3</v>
          </cell>
        </row>
        <row r="98">
          <cell r="H98">
            <v>13</v>
          </cell>
          <cell r="J98">
            <v>3</v>
          </cell>
        </row>
        <row r="99">
          <cell r="H99">
            <v>8.3699999999999992</v>
          </cell>
          <cell r="J99">
            <v>3</v>
          </cell>
        </row>
        <row r="100">
          <cell r="H100">
            <v>2.2200000000000002</v>
          </cell>
          <cell r="J100">
            <v>3</v>
          </cell>
        </row>
        <row r="101">
          <cell r="H101">
            <v>8.6999999999999993</v>
          </cell>
          <cell r="J101">
            <v>3</v>
          </cell>
        </row>
        <row r="102">
          <cell r="H102">
            <v>1.72</v>
          </cell>
          <cell r="J102">
            <v>3</v>
          </cell>
        </row>
        <row r="103">
          <cell r="H103">
            <v>4.34</v>
          </cell>
          <cell r="J103">
            <v>3</v>
          </cell>
        </row>
        <row r="104">
          <cell r="H104">
            <v>1.43</v>
          </cell>
          <cell r="J104">
            <v>3</v>
          </cell>
        </row>
        <row r="105">
          <cell r="H105">
            <v>11.29</v>
          </cell>
          <cell r="J105">
            <v>3</v>
          </cell>
        </row>
        <row r="106">
          <cell r="H106">
            <v>30.62</v>
          </cell>
          <cell r="J106">
            <v>3</v>
          </cell>
        </row>
        <row r="107">
          <cell r="H107">
            <v>37.270000000000003</v>
          </cell>
          <cell r="J107">
            <v>3</v>
          </cell>
        </row>
        <row r="108">
          <cell r="H108">
            <v>12.68</v>
          </cell>
          <cell r="J108">
            <v>3</v>
          </cell>
        </row>
        <row r="109">
          <cell r="H109">
            <v>25.61</v>
          </cell>
          <cell r="J109">
            <v>3</v>
          </cell>
        </row>
        <row r="110">
          <cell r="H110">
            <v>8.18</v>
          </cell>
          <cell r="J110">
            <v>3</v>
          </cell>
        </row>
        <row r="111">
          <cell r="H111">
            <v>19.170000000000002</v>
          </cell>
          <cell r="J111">
            <v>3</v>
          </cell>
        </row>
        <row r="112">
          <cell r="H112">
            <v>28.21</v>
          </cell>
          <cell r="J112">
            <v>3</v>
          </cell>
        </row>
        <row r="113">
          <cell r="H113">
            <v>17.600000000000001</v>
          </cell>
          <cell r="J113">
            <v>3</v>
          </cell>
        </row>
        <row r="114">
          <cell r="H114">
            <v>30.3</v>
          </cell>
          <cell r="J114">
            <v>3</v>
          </cell>
        </row>
        <row r="115">
          <cell r="H115">
            <v>17.02</v>
          </cell>
          <cell r="J115">
            <v>3</v>
          </cell>
        </row>
        <row r="116">
          <cell r="H116">
            <v>9.34</v>
          </cell>
          <cell r="J116">
            <v>3</v>
          </cell>
        </row>
        <row r="117">
          <cell r="H117">
            <v>31.52</v>
          </cell>
          <cell r="J117">
            <v>3</v>
          </cell>
        </row>
        <row r="118">
          <cell r="H118">
            <v>15.88</v>
          </cell>
          <cell r="J118">
            <v>3</v>
          </cell>
        </row>
        <row r="119">
          <cell r="H119">
            <v>14.22</v>
          </cell>
          <cell r="J119">
            <v>3</v>
          </cell>
        </row>
        <row r="120">
          <cell r="H120">
            <v>8.9499999999999993</v>
          </cell>
          <cell r="J120">
            <v>3</v>
          </cell>
        </row>
        <row r="121">
          <cell r="H121">
            <v>4.8600000000000003</v>
          </cell>
          <cell r="J121">
            <v>3</v>
          </cell>
        </row>
        <row r="122">
          <cell r="H122">
            <v>4.67</v>
          </cell>
          <cell r="J122">
            <v>3</v>
          </cell>
        </row>
        <row r="123">
          <cell r="H123">
            <v>36.1</v>
          </cell>
          <cell r="J123">
            <v>4</v>
          </cell>
        </row>
        <row r="124">
          <cell r="H124">
            <v>1.45</v>
          </cell>
          <cell r="J124">
            <v>4</v>
          </cell>
        </row>
        <row r="125">
          <cell r="H125">
            <v>12.06</v>
          </cell>
          <cell r="J125">
            <v>4</v>
          </cell>
        </row>
        <row r="126">
          <cell r="H126">
            <v>4.91</v>
          </cell>
          <cell r="J126">
            <v>4</v>
          </cell>
        </row>
        <row r="127">
          <cell r="H127">
            <v>3.51</v>
          </cell>
          <cell r="J127">
            <v>4</v>
          </cell>
        </row>
        <row r="128">
          <cell r="H128">
            <v>6.14</v>
          </cell>
          <cell r="J128">
            <v>4</v>
          </cell>
        </row>
        <row r="129">
          <cell r="H129">
            <v>2.75</v>
          </cell>
          <cell r="J129">
            <v>4</v>
          </cell>
        </row>
        <row r="130">
          <cell r="H130">
            <v>5.6</v>
          </cell>
          <cell r="J130">
            <v>4</v>
          </cell>
        </row>
        <row r="131">
          <cell r="H131">
            <v>5.94</v>
          </cell>
          <cell r="J131">
            <v>4</v>
          </cell>
        </row>
        <row r="132">
          <cell r="H132">
            <v>3.12</v>
          </cell>
          <cell r="J132">
            <v>4</v>
          </cell>
        </row>
        <row r="133">
          <cell r="H133">
            <v>1</v>
          </cell>
          <cell r="J133">
            <v>4</v>
          </cell>
        </row>
        <row r="134">
          <cell r="H134">
            <v>2.84</v>
          </cell>
          <cell r="J134">
            <v>4</v>
          </cell>
        </row>
        <row r="135">
          <cell r="H135">
            <v>20.34</v>
          </cell>
          <cell r="J135">
            <v>4</v>
          </cell>
        </row>
        <row r="136">
          <cell r="H136">
            <v>50.47</v>
          </cell>
          <cell r="J136">
            <v>4</v>
          </cell>
        </row>
        <row r="137">
          <cell r="H137">
            <v>2.5</v>
          </cell>
          <cell r="J137">
            <v>4</v>
          </cell>
        </row>
        <row r="138">
          <cell r="H138">
            <v>11.59</v>
          </cell>
          <cell r="J138">
            <v>4</v>
          </cell>
        </row>
        <row r="139">
          <cell r="H139">
            <v>3.16</v>
          </cell>
          <cell r="J139">
            <v>4</v>
          </cell>
        </row>
        <row r="140">
          <cell r="H140">
            <v>21.79</v>
          </cell>
          <cell r="J140">
            <v>4</v>
          </cell>
        </row>
        <row r="141">
          <cell r="H141">
            <v>0.43</v>
          </cell>
          <cell r="J141">
            <v>4</v>
          </cell>
        </row>
        <row r="142">
          <cell r="H142">
            <v>15.82</v>
          </cell>
          <cell r="J142">
            <v>4</v>
          </cell>
        </row>
        <row r="143">
          <cell r="H143">
            <v>7.11</v>
          </cell>
          <cell r="J143">
            <v>4</v>
          </cell>
        </row>
        <row r="144">
          <cell r="H144">
            <v>8</v>
          </cell>
          <cell r="J144">
            <v>4</v>
          </cell>
        </row>
        <row r="145">
          <cell r="H145">
            <v>9.56</v>
          </cell>
          <cell r="J145">
            <v>4</v>
          </cell>
        </row>
        <row r="146">
          <cell r="H146">
            <v>16.079999999999998</v>
          </cell>
          <cell r="J146">
            <v>4</v>
          </cell>
        </row>
        <row r="147">
          <cell r="H147">
            <v>7.6</v>
          </cell>
          <cell r="J147">
            <v>4</v>
          </cell>
        </row>
        <row r="148">
          <cell r="H148">
            <v>26.8</v>
          </cell>
          <cell r="J148">
            <v>4</v>
          </cell>
        </row>
        <row r="149">
          <cell r="H149">
            <v>2.04</v>
          </cell>
          <cell r="J149">
            <v>4</v>
          </cell>
        </row>
        <row r="150">
          <cell r="H150">
            <v>12.65</v>
          </cell>
          <cell r="J150">
            <v>4</v>
          </cell>
        </row>
        <row r="151">
          <cell r="H151">
            <v>1.36</v>
          </cell>
          <cell r="J151">
            <v>4</v>
          </cell>
        </row>
        <row r="163">
          <cell r="B163" t="str">
            <v>High Income (15 countries)</v>
          </cell>
          <cell r="C163" t="str">
            <v>2010-2016</v>
          </cell>
          <cell r="D163">
            <v>2.38</v>
          </cell>
        </row>
        <row r="164">
          <cell r="C164" t="str">
            <v>2017-2024</v>
          </cell>
          <cell r="D164">
            <v>1.96</v>
          </cell>
        </row>
        <row r="165">
          <cell r="B165" t="str">
            <v>Upper-middle income (29 countries)</v>
          </cell>
          <cell r="C165" t="str">
            <v>2010-2016</v>
          </cell>
          <cell r="D165">
            <v>12.68</v>
          </cell>
        </row>
        <row r="166">
          <cell r="C166" t="str">
            <v>2017-2024</v>
          </cell>
          <cell r="D166">
            <v>6.14</v>
          </cell>
        </row>
        <row r="167">
          <cell r="B167" t="str">
            <v>Lower-middle income (26 countries)</v>
          </cell>
          <cell r="C167" t="str">
            <v>2010-2016</v>
          </cell>
          <cell r="D167">
            <v>21.75</v>
          </cell>
        </row>
        <row r="168">
          <cell r="C168" t="str">
            <v>2017-2024</v>
          </cell>
          <cell r="D168">
            <v>13.905000000000001</v>
          </cell>
        </row>
        <row r="169">
          <cell r="B169" t="str">
            <v>Low Income (5 countries)</v>
          </cell>
          <cell r="C169" t="str">
            <v>2010-2016</v>
          </cell>
          <cell r="D169">
            <v>21.03</v>
          </cell>
        </row>
        <row r="170">
          <cell r="C170" t="str">
            <v>2017-2024</v>
          </cell>
          <cell r="D170">
            <v>12.32</v>
          </cell>
        </row>
      </sheetData>
    </sheetDataSet>
  </externalBook>
</externalLink>
</file>

<file path=xl/persons/person.xml><?xml version="1.0" encoding="utf-8"?>
<personList xmlns="http://schemas.microsoft.com/office/spreadsheetml/2018/threadedcomments" xmlns:x="http://schemas.openxmlformats.org/spreadsheetml/2006/main">
  <person displayName="Jasper Andrée" id="{FDFC0DA1-0374-447F-B9C7-54F361063FAB}" userId="7b23be08aae5c26f"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3C3834-1570-4AF9-8289-61FFDCBDE673}" name="Table1" displayName="Table1" ref="A27:S167" totalsRowShown="0">
  <autoFilter ref="A27:S167" xr:uid="{CE3C3834-1570-4AF9-8289-61FFDCBDE673}"/>
  <tableColumns count="19">
    <tableColumn id="1" xr3:uid="{EF030F0D-4B4D-46D7-9FC9-F4034F93C960}" name="year" dataDxfId="2"/>
    <tableColumn id="2" xr3:uid="{5D24EE12-E58D-4FEC-B3ED-513F3C0CB34E}" name="year_value" dataDxfId="1"/>
    <tableColumn id="19" xr3:uid="{D6A2F601-5302-4B9E-840F-C529F30D71B8}" name="bar_order" dataDxfId="0"/>
    <tableColumn id="3" xr3:uid="{09F9BFFE-0B21-4A9E-8721-09FB14F1C2C6}" name="question_number"/>
    <tableColumn id="4" xr3:uid="{2DC2493B-9D42-42F4-B0DE-4A0B2FD1752E}" name="question_text"/>
    <tableColumn id="5" xr3:uid="{BD3CC891-2E9E-4994-9D7D-2F66D5DFCCE5}" name="iso3"/>
    <tableColumn id="6" xr3:uid="{C81FD630-FDBE-4D5E-B7B3-BEDF69A10D32}" name="country"/>
    <tableColumn id="7" xr3:uid="{0C72DE16-A942-46FE-804F-B4B78D281F4C}" name="m49_region"/>
    <tableColumn id="8" xr3:uid="{F3A3D4BC-7A2C-46E9-AEB1-1D1FA3514985}" name="m49_subregion"/>
    <tableColumn id="9" xr3:uid="{23101947-C3B3-4B31-8611-E9260F23BA13}" name="m49_intermediate_region"/>
    <tableColumn id="10" xr3:uid="{9B91E3D3-A3E9-486F-ABAE-881FBC293BF2}" name="sdg_region"/>
    <tableColumn id="11" xr3:uid="{B899DB64-A182-498B-AD3D-A8EED5C469C1}" name="sub_region_name"/>
    <tableColumn id="12" xr3:uid="{51FFDB3F-1F33-4146-B21A-44263415A2AF}" name="region_name"/>
    <tableColumn id="13" xr3:uid="{326B78C6-8445-47BA-96BF-0E843D693032}" name="source_name"/>
    <tableColumn id="14" xr3:uid="{D18D1190-8D1B-4B92-BD3E-EB20B61939DB}" name="description"/>
    <tableColumn id="15" xr3:uid="{E5371E91-A01A-4057-A12F-EDEDD248447E}" name="comment"/>
    <tableColumn id="16" xr3:uid="{D5293724-7B13-418C-8D17-46261632CF11}" name="SDG region names"/>
    <tableColumn id="17" xr3:uid="{BD6B63B1-3565-4500-BDFA-A6E7B6746BE5}" name="Count"/>
    <tableColumn id="18" xr3:uid="{89B3F661-D7E4-4868-8BAA-3BDFA744621D}" name="Medi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07" dT="2026-05-04T14:20:15.22" personId="{FDFC0DA1-0374-447F-B9C7-54F361063FAB}" id="{074223E3-AB6C-46B8-9CE4-7ECFCCD78DC9}">
    <text>Before: =SUMMENPRODUKT(SUMMEWENN(IaDB!$A$5:$A$52;SIDSlist;IaDB!$K$5:$AK$52))
Fix: References wrong line, adding A</text>
  </threadedComment>
  <threadedComment ref="N113" dT="2026-05-04T14:21:46.80" personId="{FDFC0DA1-0374-447F-B9C7-54F361063FAB}" id="{7243FFFE-2C84-4E1F-BC5C-09BBF31077E7}">
    <text xml:space="preserve">Before: =ZÄHLENWENNS(WTO!R6:R169;WAHR;WTO!F6:F169;"developed")/ZÄHLENWENN(WTO!R6:R169;WAHR)
Error: references wrong line F; should reference C
</text>
  </threadedComment>
  <threadedComment ref="O113" dT="2026-05-04T14:22:03.93" personId="{FDFC0DA1-0374-447F-B9C7-54F361063FAB}" id="{1DE969AB-0448-470E-ADA3-07F51C301DFA}">
    <text>Before: =ZÄHLENWENNS(WTO!R6:R169;WAHR;WTO!F6:F169;"developed")/ZÄHLENWENN(WTO!R6:R169;WAHR)
Error: 
1. referenced wrong line F; should reference C
2. did not count 2 countries which were not yet categorized into developed/developing in column C</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E3A654-7FE8-43AA-9825-0F8B7FE08EAD}">
  <we:reference id="f4832f54-fb7e-4dc7-a40c-785b1c4a7815" version="2024.3.0.0" store="EXCatalog" storeType="EXCatalog"/>
  <we:alternateReferences>
    <we:reference id="WA200004179" version="2024.3.0.0" store="en-US" storeType="OMEX"/>
  </we:alternateReferences>
  <we:properties>
    <we:property name="app-config" value="&quot;{\&quot;map\&quot;:{\&quot;webmap\&quot;:{\&quot;is3d\&quot;:false,\&quot;itemData\&quot;:{\&quot;operationalLayers\&quot;:[],\&quot;tables\&quot;:[],\&quot;baseMap\&quot;:{\&quot;baseMapLayers\&quot;:[{\&quot;id\&quot;:\&quot;World_Hillshade_3805\&quot;,\&quot;opacity\&quot;:1,\&quot;title\&quot;:\&quot;World Hillshade\&quot;,\&quot;url\&quot;:\&quot;https://services.arcgisonline.com/arcgis/rest/services/Elevation/World_Hillshade/MapServer\&quot;,\&quot;visibility\&quot;:true,\&quot;layerType\&quot;:\&quot;ArcGISTiledMapServiceLayer\&quot;},{\&quot;id\&quot;:\&quot;VectorTile_2333\&quot;,\&quot;opacity\&quot;:1,\&quot;title\&quot;:\&quot;World Topographic Map\&quot;,\&quot;visibility\&quot;:true,\&quot;layerType\&quot;:\&quot;VectorTileLayer\&quot;,\&quot;styleUrl\&quot;:\&quot;https://cdn.arcgis.com/sharing/rest/content/items/7dc6cea0b1764a1f9af2e679f642f0f5/resources/styles/root.json\&quot;}],\&quot;title\&quot;:\&quot;Topographic\&quot;},\&quot;version\&quot;:\&quot;2.26\&quot;,\&quot;authoringApp\&quot;:\&quot;ArcGIS for Excel\&quot;,\&quot;authoringAppVersion\&quot;:\&quot;2026.2.0.0.67\&quot;,\&quot;bookmarks\&quot;:[],\&quot;initialState\&quot;:{\&quot;viewpoint\&quot;:{\&quot;targetGeometry\&quot;:{\&quot;spatialReference\&quot;:{\&quot;latestWkid\&quot;:3857,\&quot;wkid\&quot;:102100},\&quot;xmin\&quot;:1103556.7402227155,\&quot;ymin\&quot;:8216728.546047758,\&quot;xmax\&quot;:1316968.9231949172,\&quot;ymax\&quot;:8481506.412027596}}}}},\&quot;webmapExtensions\&quot;:{\&quot;format\&quot;:2}}}&quot;"/>
    <we:property name="arcgis-connection" value="&quot;{\&quot;portalUrl\&quot;:\&quot;https://www.arcgis.com\&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s>_xldudf_ARCGIS_COORDINATETONOTATION</we:customFunctionIds>
        <we:customFunctionIds>_xldudf_ARCGIS_COORDINATEFROMNOTATION</we:customFunctionIds>
        <we:customFunctionIds>_xldudf_ARCGIS_PROJECTPOINT</we:customFunctionIds>
        <we:customFunctionIds>_xldudf_ARCGIS_PROJECTGEOMETRY</we:customFunctionIds>
      </we:customFunctionIdList>
    </a:ext>
    <a:ext xmlns:a="http://schemas.openxmlformats.org/drawingml/2006/main" uri="{0858819E-0033-43BF-8937-05EC82904868}">
      <we:backgroundApp state="1" runtimeId="Esri.TaskPane.Url"/>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2.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9051C-D76D-4D8A-BDC0-D83F8947E27B}">
  <dimension ref="A1:O36"/>
  <sheetViews>
    <sheetView zoomScale="98" zoomScaleNormal="98" workbookViewId="0">
      <selection activeCell="F55" sqref="F55"/>
    </sheetView>
  </sheetViews>
  <sheetFormatPr defaultColWidth="9.140625" defaultRowHeight="15"/>
  <cols>
    <col min="3" max="12" width="10.42578125" bestFit="1" customWidth="1"/>
    <col min="13" max="13" width="11.7109375" bestFit="1" customWidth="1"/>
    <col min="14" max="15" width="12" bestFit="1" customWidth="1"/>
  </cols>
  <sheetData>
    <row r="1" spans="1:15" s="12" customFormat="1"/>
    <row r="2" spans="1:15">
      <c r="A2" s="179" t="s">
        <v>0</v>
      </c>
      <c r="B2" s="179"/>
      <c r="C2" s="179"/>
      <c r="D2" s="179"/>
      <c r="E2" s="179"/>
      <c r="F2" s="179"/>
      <c r="G2" s="179"/>
      <c r="H2" s="179"/>
      <c r="I2" s="179"/>
      <c r="N2" s="24"/>
    </row>
    <row r="3" spans="1:15">
      <c r="N3" s="24"/>
    </row>
    <row r="4" spans="1:15">
      <c r="N4" s="24"/>
    </row>
    <row r="9" spans="1:15" ht="15.75" thickBot="1">
      <c r="B9" s="104"/>
      <c r="O9" s="106"/>
    </row>
    <row r="10" spans="1:15">
      <c r="A10" s="121" t="s">
        <v>1</v>
      </c>
      <c r="B10" s="120" t="s">
        <v>2</v>
      </c>
      <c r="C10" s="120" t="s">
        <v>3</v>
      </c>
      <c r="D10" s="120" t="s">
        <v>4</v>
      </c>
      <c r="E10" s="120" t="s">
        <v>5</v>
      </c>
      <c r="F10" s="120" t="s">
        <v>6</v>
      </c>
      <c r="G10" s="120" t="s">
        <v>7</v>
      </c>
      <c r="H10" s="120" t="s">
        <v>8</v>
      </c>
      <c r="I10" s="120" t="s">
        <v>9</v>
      </c>
      <c r="J10" s="120" t="s">
        <v>10</v>
      </c>
      <c r="K10" s="120" t="s">
        <v>11</v>
      </c>
      <c r="L10" s="120" t="s">
        <v>12</v>
      </c>
      <c r="M10" s="119" t="s">
        <v>13</v>
      </c>
      <c r="N10" s="106"/>
      <c r="O10" s="106"/>
    </row>
    <row r="11" spans="1:15">
      <c r="A11" s="118" t="s">
        <v>14</v>
      </c>
      <c r="B11" s="117" t="s">
        <v>15</v>
      </c>
      <c r="C11" s="117">
        <v>35671</v>
      </c>
      <c r="D11" s="117">
        <v>33206</v>
      </c>
      <c r="E11" s="117">
        <v>24615</v>
      </c>
      <c r="F11" s="117">
        <v>20214</v>
      </c>
      <c r="G11" s="117">
        <v>13544</v>
      </c>
      <c r="H11" s="117">
        <v>13759</v>
      </c>
      <c r="I11" s="117">
        <v>13812</v>
      </c>
      <c r="J11" s="117">
        <v>19509</v>
      </c>
      <c r="K11" s="117">
        <v>38115</v>
      </c>
      <c r="L11" s="117">
        <v>48011</v>
      </c>
      <c r="M11" s="116">
        <v>37163</v>
      </c>
    </row>
    <row r="12" spans="1:15">
      <c r="A12" s="115" t="s">
        <v>16</v>
      </c>
      <c r="B12" t="s">
        <v>15</v>
      </c>
      <c r="C12">
        <v>27212</v>
      </c>
      <c r="D12">
        <v>25063</v>
      </c>
      <c r="E12">
        <v>20752</v>
      </c>
      <c r="F12">
        <v>10519</v>
      </c>
      <c r="G12">
        <v>6211</v>
      </c>
      <c r="H12">
        <v>4584</v>
      </c>
      <c r="I12">
        <v>2342</v>
      </c>
      <c r="J12">
        <v>1916</v>
      </c>
      <c r="K12">
        <v>1490</v>
      </c>
      <c r="L12">
        <v>1359</v>
      </c>
      <c r="M12" s="114">
        <v>1574</v>
      </c>
    </row>
    <row r="13" spans="1:15" ht="15.75" thickBot="1">
      <c r="A13" s="113" t="s">
        <v>17</v>
      </c>
      <c r="B13" s="112" t="s">
        <v>15</v>
      </c>
      <c r="C13" s="112">
        <v>5893</v>
      </c>
      <c r="D13" s="112">
        <v>4199</v>
      </c>
      <c r="E13" s="112">
        <v>2827</v>
      </c>
      <c r="F13" s="112">
        <v>3939</v>
      </c>
      <c r="G13" s="112">
        <v>1593</v>
      </c>
      <c r="H13" s="112">
        <v>714</v>
      </c>
      <c r="I13" s="112">
        <v>668</v>
      </c>
      <c r="J13" s="112">
        <v>1103</v>
      </c>
      <c r="K13" s="112">
        <v>16208</v>
      </c>
      <c r="L13" s="112">
        <v>13819</v>
      </c>
      <c r="M13" s="111">
        <v>13165</v>
      </c>
    </row>
    <row r="14" spans="1:15">
      <c r="M14" s="110"/>
    </row>
    <row r="15" spans="1:15">
      <c r="A15" t="s">
        <v>18</v>
      </c>
      <c r="C15" s="109">
        <f t="shared" ref="C15:M15" si="0">C11+C13</f>
        <v>41564</v>
      </c>
      <c r="D15" s="109">
        <f t="shared" si="0"/>
        <v>37405</v>
      </c>
      <c r="E15" s="109">
        <f t="shared" si="0"/>
        <v>27442</v>
      </c>
      <c r="F15" s="109">
        <f t="shared" si="0"/>
        <v>24153</v>
      </c>
      <c r="G15" s="109">
        <f t="shared" si="0"/>
        <v>15137</v>
      </c>
      <c r="H15" s="109">
        <f t="shared" si="0"/>
        <v>14473</v>
      </c>
      <c r="I15" s="109">
        <f t="shared" si="0"/>
        <v>14480</v>
      </c>
      <c r="J15" s="109">
        <f t="shared" si="0"/>
        <v>20612</v>
      </c>
      <c r="K15" s="109">
        <f t="shared" si="0"/>
        <v>54323</v>
      </c>
      <c r="L15" s="109">
        <f t="shared" si="0"/>
        <v>61830</v>
      </c>
      <c r="M15" s="109">
        <f t="shared" si="0"/>
        <v>50328</v>
      </c>
    </row>
    <row r="16" spans="1:15">
      <c r="A16" t="s">
        <v>19</v>
      </c>
      <c r="C16">
        <v>0</v>
      </c>
      <c r="D16" s="24">
        <f t="shared" ref="D16:M16" si="1">(D15/C15-1)</f>
        <v>-0.10006255413338461</v>
      </c>
      <c r="E16" s="24">
        <f t="shared" si="1"/>
        <v>-0.26635476540569447</v>
      </c>
      <c r="F16" s="24">
        <f t="shared" si="1"/>
        <v>-0.11985278040959113</v>
      </c>
      <c r="G16" s="24">
        <f t="shared" si="1"/>
        <v>-0.37328696228211822</v>
      </c>
      <c r="H16" s="24">
        <f t="shared" si="1"/>
        <v>-4.3866023650657282E-2</v>
      </c>
      <c r="I16" s="24">
        <f t="shared" si="1"/>
        <v>4.836592275270224E-4</v>
      </c>
      <c r="J16" s="24">
        <f t="shared" si="1"/>
        <v>0.42348066298342535</v>
      </c>
      <c r="K16" s="24">
        <f t="shared" si="1"/>
        <v>1.6355035901416652</v>
      </c>
      <c r="L16" s="24">
        <f t="shared" si="1"/>
        <v>0.13819192607182962</v>
      </c>
      <c r="M16" s="24">
        <f t="shared" si="1"/>
        <v>-0.18602620087336241</v>
      </c>
    </row>
    <row r="17" spans="1:13">
      <c r="A17" s="108" t="s">
        <v>20</v>
      </c>
      <c r="B17" s="108"/>
      <c r="C17" s="108">
        <v>0</v>
      </c>
      <c r="D17" s="107">
        <f t="shared" ref="D17:M17" si="2">(D11/C11-1)</f>
        <v>-6.9103753749544472E-2</v>
      </c>
      <c r="E17" s="107">
        <f t="shared" si="2"/>
        <v>-0.25871830392097817</v>
      </c>
      <c r="F17" s="107">
        <f t="shared" si="2"/>
        <v>-0.17879341864716636</v>
      </c>
      <c r="G17" s="107">
        <f t="shared" si="2"/>
        <v>-0.32996932818838431</v>
      </c>
      <c r="H17" s="107">
        <f t="shared" si="2"/>
        <v>1.5874187832250364E-2</v>
      </c>
      <c r="I17" s="107">
        <f t="shared" si="2"/>
        <v>3.8520241296606805E-3</v>
      </c>
      <c r="J17" s="107">
        <f t="shared" si="2"/>
        <v>0.41246741963509992</v>
      </c>
      <c r="K17" s="107">
        <f t="shared" si="2"/>
        <v>0.95371367061356294</v>
      </c>
      <c r="L17" s="107">
        <f t="shared" si="2"/>
        <v>0.25963531418076879</v>
      </c>
      <c r="M17" s="107">
        <f t="shared" si="2"/>
        <v>-0.22594822019953764</v>
      </c>
    </row>
    <row r="35" spans="1:1">
      <c r="A35" s="105" t="s">
        <v>21</v>
      </c>
    </row>
    <row r="36" spans="1:1">
      <c r="A36" s="105" t="s">
        <v>22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14A3-282A-46EB-A464-4044C64FC2E6}">
  <dimension ref="A2:H31"/>
  <sheetViews>
    <sheetView workbookViewId="0">
      <selection activeCell="K24" sqref="K24"/>
    </sheetView>
  </sheetViews>
  <sheetFormatPr defaultColWidth="11.42578125" defaultRowHeight="15"/>
  <cols>
    <col min="1" max="1" width="27.5703125" customWidth="1"/>
  </cols>
  <sheetData>
    <row r="2" spans="1:8">
      <c r="A2" s="179" t="s">
        <v>23</v>
      </c>
      <c r="B2" s="179"/>
      <c r="C2" s="179"/>
      <c r="D2" s="179"/>
      <c r="E2" s="179"/>
      <c r="F2" s="179"/>
    </row>
    <row r="3" spans="1:8">
      <c r="A3" s="126" t="s">
        <v>24</v>
      </c>
      <c r="B3" s="126" t="s">
        <v>25</v>
      </c>
      <c r="C3" s="122"/>
      <c r="H3" s="123"/>
    </row>
    <row r="4" spans="1:8">
      <c r="A4" s="122" t="s">
        <v>26</v>
      </c>
      <c r="B4" s="122">
        <v>14612</v>
      </c>
      <c r="C4" s="125">
        <f t="shared" ref="C4:C12" si="0">B4/SUM($B$4:$B$12)</f>
        <v>0.39318677178914513</v>
      </c>
    </row>
    <row r="5" spans="1:8">
      <c r="A5" s="122" t="s">
        <v>27</v>
      </c>
      <c r="B5" s="122">
        <v>6102</v>
      </c>
      <c r="C5" s="125">
        <f t="shared" si="0"/>
        <v>0.16419557086349326</v>
      </c>
    </row>
    <row r="6" spans="1:8">
      <c r="A6" s="122" t="s">
        <v>28</v>
      </c>
      <c r="B6" s="122">
        <v>2572</v>
      </c>
      <c r="C6" s="125">
        <f t="shared" si="0"/>
        <v>6.920862147835212E-2</v>
      </c>
    </row>
    <row r="7" spans="1:8">
      <c r="A7" s="122" t="s">
        <v>29</v>
      </c>
      <c r="B7" s="122">
        <v>4068</v>
      </c>
      <c r="C7" s="125">
        <f t="shared" si="0"/>
        <v>0.10946371390899551</v>
      </c>
    </row>
    <row r="8" spans="1:8">
      <c r="A8" s="122" t="s">
        <v>30</v>
      </c>
      <c r="B8" s="122">
        <v>2706</v>
      </c>
      <c r="C8" s="125">
        <f t="shared" si="0"/>
        <v>7.2814358367193174E-2</v>
      </c>
    </row>
    <row r="9" spans="1:8">
      <c r="A9" s="122" t="s">
        <v>31</v>
      </c>
      <c r="B9" s="122">
        <v>603</v>
      </c>
      <c r="C9" s="125">
        <f t="shared" si="0"/>
        <v>1.6225815999784732E-2</v>
      </c>
    </row>
    <row r="10" spans="1:8">
      <c r="A10" s="122" t="s">
        <v>32</v>
      </c>
      <c r="B10" s="122">
        <v>1094</v>
      </c>
      <c r="C10" s="125">
        <f t="shared" si="0"/>
        <v>2.9437881764120228E-2</v>
      </c>
    </row>
    <row r="11" spans="1:8">
      <c r="A11" s="122" t="s">
        <v>33</v>
      </c>
      <c r="B11" s="122">
        <v>555</v>
      </c>
      <c r="C11" s="125">
        <f t="shared" si="0"/>
        <v>1.4934208756020773E-2</v>
      </c>
    </row>
    <row r="12" spans="1:8">
      <c r="A12" s="122" t="s">
        <v>34</v>
      </c>
      <c r="B12" s="122">
        <v>4851</v>
      </c>
      <c r="C12" s="125">
        <f t="shared" si="0"/>
        <v>0.13053305707289509</v>
      </c>
    </row>
    <row r="13" spans="1:8">
      <c r="A13" s="122"/>
      <c r="B13" s="122"/>
      <c r="C13" s="122"/>
    </row>
    <row r="14" spans="1:8">
      <c r="A14" s="122" t="s">
        <v>35</v>
      </c>
      <c r="B14" s="122">
        <f>SUM(B4:B6)</f>
        <v>23286</v>
      </c>
      <c r="C14" s="125">
        <f>B14/SUM($B$14:$B$16)</f>
        <v>0.62659096413099047</v>
      </c>
    </row>
    <row r="15" spans="1:8">
      <c r="A15" s="122" t="s">
        <v>36</v>
      </c>
      <c r="B15" s="122">
        <f>SUM(B7:B9)</f>
        <v>7377</v>
      </c>
      <c r="C15" s="125">
        <f>B15/SUM($B$14:$B$16)</f>
        <v>0.19850388827597343</v>
      </c>
    </row>
    <row r="16" spans="1:8">
      <c r="A16" s="122" t="s">
        <v>37</v>
      </c>
      <c r="B16" s="122">
        <f>SUM(B10:B12)</f>
        <v>6500</v>
      </c>
      <c r="C16" s="125">
        <f>B16/SUM($B$14:$B$16)</f>
        <v>0.17490514759303608</v>
      </c>
    </row>
    <row r="17" spans="1:3">
      <c r="A17" s="122"/>
      <c r="B17" s="122"/>
      <c r="C17" s="122"/>
    </row>
    <row r="18" spans="1:3">
      <c r="A18" s="122" t="s">
        <v>38</v>
      </c>
      <c r="B18" s="122">
        <f>SUM(B4,B7,B10)</f>
        <v>19774</v>
      </c>
      <c r="C18" s="125">
        <f>B18/SUM($B$18:$B$20)</f>
        <v>0.53208836746226085</v>
      </c>
    </row>
    <row r="19" spans="1:3">
      <c r="A19" s="122" t="s">
        <v>39</v>
      </c>
      <c r="B19" s="122">
        <f>SUM(B5,B8,B11)</f>
        <v>9363</v>
      </c>
      <c r="C19" s="125">
        <f>B19/SUM($B$18:$B$20)</f>
        <v>0.25194413798670723</v>
      </c>
    </row>
    <row r="20" spans="1:3">
      <c r="A20" s="122" t="s">
        <v>40</v>
      </c>
      <c r="B20" s="122">
        <f>SUM(B6,B9,B12)</f>
        <v>8026</v>
      </c>
      <c r="C20" s="125">
        <f>B20/SUM($B$18:$B$20)</f>
        <v>0.21596749455103195</v>
      </c>
    </row>
    <row r="22" spans="1:3">
      <c r="B22" s="123"/>
    </row>
    <row r="23" spans="1:3">
      <c r="B23" s="123"/>
      <c r="C23" s="124"/>
    </row>
    <row r="24" spans="1:3">
      <c r="B24" s="123"/>
      <c r="C24" s="124"/>
    </row>
    <row r="25" spans="1:3">
      <c r="B25" s="123"/>
      <c r="C25" s="124"/>
    </row>
    <row r="26" spans="1:3">
      <c r="B26" s="123"/>
      <c r="C26" s="124"/>
    </row>
    <row r="28" spans="1:3">
      <c r="B28" s="123"/>
    </row>
    <row r="29" spans="1:3">
      <c r="B29" s="123"/>
    </row>
    <row r="30" spans="1:3">
      <c r="B30" s="123"/>
    </row>
    <row r="31" spans="1:3">
      <c r="C31" s="1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8F8FB-1DC6-4085-9191-85C9B2B95A8E}">
  <dimension ref="B1:T65"/>
  <sheetViews>
    <sheetView zoomScale="85" zoomScaleNormal="85" workbookViewId="0">
      <selection activeCell="P41" sqref="P41"/>
    </sheetView>
  </sheetViews>
  <sheetFormatPr defaultColWidth="9.140625" defaultRowHeight="15"/>
  <cols>
    <col min="1" max="1" width="9.140625" style="4"/>
    <col min="2" max="2" width="22.42578125" style="4" customWidth="1"/>
    <col min="3" max="3" width="15.42578125" style="4" customWidth="1"/>
    <col min="4" max="4" width="12.7109375" style="4" bestFit="1" customWidth="1"/>
    <col min="5" max="5" width="12" style="4" bestFit="1" customWidth="1"/>
    <col min="6" max="8" width="9.140625" style="4"/>
    <col min="9" max="9" width="27.5703125" style="4" customWidth="1"/>
    <col min="10" max="10" width="17.7109375" style="4" customWidth="1"/>
    <col min="11" max="11" width="21.28515625" style="4" customWidth="1"/>
    <col min="12" max="14" width="9.140625" style="4"/>
    <col min="15" max="15" width="19.85546875" style="4" customWidth="1"/>
    <col min="16" max="16384" width="9.140625" style="4"/>
  </cols>
  <sheetData>
    <row r="1" spans="2:20">
      <c r="B1" s="180" t="s">
        <v>41</v>
      </c>
      <c r="C1" s="180"/>
      <c r="D1" s="180"/>
      <c r="E1" s="180"/>
      <c r="F1" s="180"/>
      <c r="G1" s="180"/>
      <c r="H1" s="180"/>
      <c r="I1" s="180"/>
      <c r="J1" s="180"/>
      <c r="K1" s="180"/>
    </row>
    <row r="3" spans="2:20">
      <c r="B3" s="181" t="s">
        <v>42</v>
      </c>
      <c r="C3" s="181" t="s">
        <v>43</v>
      </c>
      <c r="D3" s="181" t="s">
        <v>44</v>
      </c>
      <c r="E3" s="181" t="s">
        <v>38</v>
      </c>
      <c r="F3" s="181" t="s">
        <v>39</v>
      </c>
      <c r="G3" s="181"/>
      <c r="H3" s="181"/>
      <c r="I3" s="182" t="s">
        <v>45</v>
      </c>
      <c r="J3" s="182" t="s">
        <v>46</v>
      </c>
      <c r="K3" s="182" t="s">
        <v>47</v>
      </c>
      <c r="L3" s="183"/>
    </row>
    <row r="4" spans="2:20">
      <c r="B4" s="4" t="s">
        <v>15</v>
      </c>
      <c r="C4" s="4">
        <v>2000</v>
      </c>
      <c r="D4">
        <v>6.8985297412070397</v>
      </c>
      <c r="E4">
        <v>11.012736094542401</v>
      </c>
      <c r="F4">
        <v>2.73995806458873</v>
      </c>
      <c r="G4">
        <v>0</v>
      </c>
      <c r="H4" s="4">
        <v>2000</v>
      </c>
      <c r="I4" s="5"/>
      <c r="J4" s="5"/>
      <c r="K4" s="5"/>
      <c r="N4" s="5"/>
    </row>
    <row r="5" spans="2:20">
      <c r="B5" s="4" t="s">
        <v>15</v>
      </c>
      <c r="C5" s="4">
        <v>2001</v>
      </c>
      <c r="D5">
        <v>7.0131956983246697</v>
      </c>
      <c r="E5">
        <v>11.196261684016401</v>
      </c>
      <c r="F5">
        <v>2.7837139415183199</v>
      </c>
      <c r="G5">
        <v>0</v>
      </c>
      <c r="H5" s="4">
        <v>2001</v>
      </c>
      <c r="I5" s="5"/>
      <c r="J5" s="5"/>
      <c r="K5" s="5"/>
      <c r="N5" s="5"/>
    </row>
    <row r="6" spans="2:20">
      <c r="B6" s="4" t="s">
        <v>15</v>
      </c>
      <c r="C6" s="4">
        <v>2002</v>
      </c>
      <c r="D6">
        <v>6.9600594006368102</v>
      </c>
      <c r="E6">
        <v>11.152153753493501</v>
      </c>
      <c r="F6">
        <v>2.7206378757773999</v>
      </c>
      <c r="G6">
        <v>0</v>
      </c>
      <c r="H6" s="4">
        <v>2002</v>
      </c>
      <c r="I6" s="5"/>
      <c r="J6" s="5"/>
      <c r="K6" s="5"/>
      <c r="N6" s="5"/>
    </row>
    <row r="7" spans="2:20">
      <c r="B7" s="4" t="s">
        <v>15</v>
      </c>
      <c r="C7" s="4">
        <v>2003</v>
      </c>
      <c r="D7">
        <v>6.7835186351187504</v>
      </c>
      <c r="E7">
        <v>10.878512508629401</v>
      </c>
      <c r="F7">
        <v>2.6414182352116402</v>
      </c>
      <c r="G7">
        <v>0</v>
      </c>
      <c r="H7" s="4">
        <v>2003</v>
      </c>
      <c r="I7" s="5"/>
      <c r="J7" s="5"/>
      <c r="K7" s="5"/>
      <c r="N7" s="5"/>
    </row>
    <row r="8" spans="2:20">
      <c r="B8" s="4" t="s">
        <v>15</v>
      </c>
      <c r="C8" s="4">
        <v>2004</v>
      </c>
      <c r="D8">
        <v>6.5606016089259498</v>
      </c>
      <c r="E8">
        <v>10.4681262308442</v>
      </c>
      <c r="F8">
        <v>2.6070807192294301</v>
      </c>
      <c r="G8">
        <v>0</v>
      </c>
      <c r="H8" s="4">
        <v>2004</v>
      </c>
      <c r="I8" s="5"/>
      <c r="J8" s="5"/>
      <c r="K8" s="5"/>
      <c r="N8" s="5"/>
    </row>
    <row r="9" spans="2:20">
      <c r="B9" s="4" t="s">
        <v>15</v>
      </c>
      <c r="C9" s="4">
        <v>2005</v>
      </c>
      <c r="D9">
        <v>6.3597404195288698</v>
      </c>
      <c r="E9">
        <v>10.1802738641478</v>
      </c>
      <c r="F9">
        <v>2.49340109494308</v>
      </c>
      <c r="G9">
        <v>0</v>
      </c>
      <c r="H9" s="4">
        <v>2005</v>
      </c>
      <c r="I9" s="5"/>
      <c r="J9" s="5"/>
      <c r="K9" s="5"/>
      <c r="N9" s="5"/>
    </row>
    <row r="10" spans="2:20">
      <c r="B10" s="4" t="s">
        <v>15</v>
      </c>
      <c r="C10" s="4">
        <v>2006</v>
      </c>
      <c r="D10">
        <v>6.2455680892515799</v>
      </c>
      <c r="E10">
        <v>10.0356432800944</v>
      </c>
      <c r="F10">
        <v>2.4091177201335698</v>
      </c>
      <c r="G10">
        <v>0</v>
      </c>
      <c r="H10" s="4">
        <v>2006</v>
      </c>
      <c r="I10" s="5"/>
      <c r="J10" s="5"/>
      <c r="K10" s="5"/>
      <c r="N10" s="5"/>
    </row>
    <row r="11" spans="2:20">
      <c r="B11" s="4" t="s">
        <v>15</v>
      </c>
      <c r="C11" s="4">
        <v>2007</v>
      </c>
      <c r="D11">
        <v>6.0783545350566399</v>
      </c>
      <c r="E11">
        <v>9.7557041529685407</v>
      </c>
      <c r="F11">
        <v>2.3550252503382199</v>
      </c>
      <c r="G11">
        <v>0</v>
      </c>
      <c r="H11" s="4">
        <v>2007</v>
      </c>
      <c r="I11" s="5"/>
      <c r="J11" s="5"/>
      <c r="K11" s="5"/>
      <c r="N11" s="5"/>
    </row>
    <row r="12" spans="2:20">
      <c r="B12" s="4" t="s">
        <v>15</v>
      </c>
      <c r="C12" s="4">
        <v>2008</v>
      </c>
      <c r="D12">
        <v>6.0775263540361504</v>
      </c>
      <c r="E12">
        <v>9.8098134664235204</v>
      </c>
      <c r="F12">
        <v>2.2979232044567</v>
      </c>
      <c r="G12">
        <v>0</v>
      </c>
      <c r="H12" s="4">
        <v>2008</v>
      </c>
      <c r="I12" s="5"/>
      <c r="J12" s="5"/>
      <c r="K12" s="5"/>
      <c r="N12" s="5"/>
    </row>
    <row r="13" spans="2:20">
      <c r="B13" s="4" t="s">
        <v>15</v>
      </c>
      <c r="C13" s="4">
        <v>2009</v>
      </c>
      <c r="D13">
        <v>6.12584318133844</v>
      </c>
      <c r="E13">
        <v>9.8225811944060908</v>
      </c>
      <c r="F13">
        <v>2.38208704637489</v>
      </c>
      <c r="G13">
        <v>0</v>
      </c>
      <c r="H13" s="4">
        <v>2009</v>
      </c>
      <c r="I13" s="5"/>
      <c r="J13" s="5"/>
      <c r="K13" s="5"/>
      <c r="N13" s="5"/>
    </row>
    <row r="14" spans="2:20">
      <c r="B14" s="4" t="s">
        <v>15</v>
      </c>
      <c r="C14" s="4">
        <v>2010</v>
      </c>
      <c r="D14">
        <v>6.1079399225833102</v>
      </c>
      <c r="E14">
        <v>9.8208497163997599</v>
      </c>
      <c r="F14">
        <v>2.3475367934073499</v>
      </c>
      <c r="G14">
        <v>0</v>
      </c>
      <c r="H14" s="4">
        <v>2010</v>
      </c>
      <c r="I14" s="5"/>
      <c r="J14" s="5"/>
      <c r="K14" s="5"/>
      <c r="N14" s="5"/>
      <c r="O14" s="5"/>
      <c r="P14" s="5"/>
      <c r="R14" s="7"/>
      <c r="S14" s="7"/>
      <c r="T14" s="7"/>
    </row>
    <row r="15" spans="2:20">
      <c r="B15" s="4" t="s">
        <v>15</v>
      </c>
      <c r="C15" s="4">
        <v>2011</v>
      </c>
      <c r="D15">
        <v>6.1724895088276197</v>
      </c>
      <c r="E15">
        <v>9.9293911962021504</v>
      </c>
      <c r="F15">
        <v>2.3665926588068502</v>
      </c>
      <c r="G15">
        <v>0</v>
      </c>
      <c r="H15" s="4">
        <v>2011</v>
      </c>
      <c r="I15" s="5"/>
      <c r="J15" s="5"/>
      <c r="K15" s="5"/>
      <c r="N15" s="5"/>
      <c r="O15" s="5"/>
      <c r="P15" s="5"/>
      <c r="R15" s="7"/>
      <c r="S15" s="7"/>
      <c r="T15" s="7"/>
    </row>
    <row r="16" spans="2:20">
      <c r="B16" s="4" t="s">
        <v>15</v>
      </c>
      <c r="C16" s="4">
        <v>2012</v>
      </c>
      <c r="D16">
        <v>6.1977905912521196</v>
      </c>
      <c r="E16">
        <v>9.9813373922831001</v>
      </c>
      <c r="F16">
        <v>2.3636703019917502</v>
      </c>
      <c r="G16">
        <v>0</v>
      </c>
      <c r="H16" s="4">
        <v>2012</v>
      </c>
      <c r="I16" s="5"/>
      <c r="J16" s="5"/>
      <c r="K16" s="5"/>
      <c r="N16" s="5"/>
      <c r="O16" s="5"/>
      <c r="P16" s="5"/>
      <c r="R16" s="7"/>
      <c r="S16" s="7"/>
      <c r="T16" s="7"/>
    </row>
    <row r="17" spans="2:20">
      <c r="B17" s="4" t="s">
        <v>15</v>
      </c>
      <c r="C17" s="4">
        <v>2013</v>
      </c>
      <c r="D17">
        <v>6.0972690652946504</v>
      </c>
      <c r="E17">
        <v>9.8211353684881306</v>
      </c>
      <c r="F17">
        <v>2.3225424913179298</v>
      </c>
      <c r="G17">
        <v>0</v>
      </c>
      <c r="H17" s="4">
        <v>2013</v>
      </c>
      <c r="I17" s="5"/>
      <c r="J17" s="5"/>
      <c r="K17" s="5"/>
      <c r="N17" s="5"/>
      <c r="O17" s="5"/>
      <c r="P17" s="5"/>
      <c r="R17" s="7"/>
      <c r="S17" s="7"/>
      <c r="T17" s="7"/>
    </row>
    <row r="18" spans="2:20">
      <c r="B18" s="4" t="s">
        <v>15</v>
      </c>
      <c r="C18" s="4">
        <v>2014</v>
      </c>
      <c r="D18">
        <v>6.08794376369808</v>
      </c>
      <c r="E18">
        <v>9.8087716567727501</v>
      </c>
      <c r="F18">
        <v>2.3155446144329899</v>
      </c>
      <c r="G18">
        <v>0</v>
      </c>
      <c r="H18" s="4">
        <v>2014</v>
      </c>
      <c r="I18" s="5"/>
      <c r="J18" s="5"/>
      <c r="K18" s="5"/>
      <c r="N18" s="5"/>
      <c r="O18" s="5"/>
      <c r="P18" s="5"/>
      <c r="R18" s="7"/>
      <c r="S18" s="7"/>
      <c r="T18" s="7"/>
    </row>
    <row r="19" spans="2:20">
      <c r="B19" s="4" t="s">
        <v>15</v>
      </c>
      <c r="C19" s="4">
        <v>2015</v>
      </c>
      <c r="D19">
        <v>5.9222511834048897</v>
      </c>
      <c r="E19">
        <v>9.5726304565157001</v>
      </c>
      <c r="F19">
        <v>2.2200637707041802</v>
      </c>
      <c r="G19">
        <v>0</v>
      </c>
      <c r="H19" s="4">
        <v>2015</v>
      </c>
      <c r="I19" s="5">
        <f t="shared" ref="I19:I34" si="0">D$19-(($C19-$C$19)/15)*D$19/2</f>
        <v>5.9222511834048897</v>
      </c>
      <c r="J19" s="5">
        <f t="shared" ref="J19:J34" si="1">E$19-(($C19-$C$19)/15)*E$19/2</f>
        <v>9.5726304565157001</v>
      </c>
      <c r="K19" s="5">
        <f t="shared" ref="K19:K34" si="2">F$19-(($C19-$C$19)/15)*F$19/2</f>
        <v>2.2200637707041802</v>
      </c>
      <c r="N19" s="5"/>
      <c r="O19" s="5"/>
      <c r="P19" s="5"/>
      <c r="Q19"/>
      <c r="R19" s="7"/>
      <c r="S19" s="7"/>
      <c r="T19" s="7"/>
    </row>
    <row r="20" spans="2:20">
      <c r="B20" s="4" t="s">
        <v>15</v>
      </c>
      <c r="C20" s="4">
        <v>2016</v>
      </c>
      <c r="D20">
        <v>5.96569056196528</v>
      </c>
      <c r="E20">
        <v>9.6385376555107598</v>
      </c>
      <c r="F20">
        <v>2.2403859102641701</v>
      </c>
      <c r="G20">
        <v>0</v>
      </c>
      <c r="H20" s="4">
        <v>2016</v>
      </c>
      <c r="I20" s="5">
        <f t="shared" si="0"/>
        <v>5.7248428106247271</v>
      </c>
      <c r="J20" s="5">
        <f t="shared" si="1"/>
        <v>9.2535427746318426</v>
      </c>
      <c r="K20" s="5">
        <f t="shared" si="2"/>
        <v>2.1460616450140408</v>
      </c>
      <c r="N20" s="5"/>
      <c r="O20" s="5"/>
      <c r="P20" s="5"/>
      <c r="R20" s="7"/>
      <c r="S20" s="7"/>
      <c r="T20" s="7"/>
    </row>
    <row r="21" spans="2:20">
      <c r="B21" s="4" t="s">
        <v>15</v>
      </c>
      <c r="C21" s="4">
        <v>2017</v>
      </c>
      <c r="D21">
        <v>5.8936540639313204</v>
      </c>
      <c r="E21">
        <v>9.5301076644042908</v>
      </c>
      <c r="F21">
        <v>2.2058325874102498</v>
      </c>
      <c r="G21">
        <v>0</v>
      </c>
      <c r="H21" s="4">
        <v>2017</v>
      </c>
      <c r="I21" s="5">
        <f t="shared" si="0"/>
        <v>5.5274344378445637</v>
      </c>
      <c r="J21" s="5">
        <f t="shared" si="1"/>
        <v>8.9344550927479869</v>
      </c>
      <c r="K21" s="5">
        <f t="shared" si="2"/>
        <v>2.0720595193239015</v>
      </c>
      <c r="N21" s="5"/>
      <c r="O21" s="5"/>
      <c r="P21" s="5"/>
      <c r="R21" s="7"/>
      <c r="S21" s="7"/>
      <c r="T21" s="7"/>
    </row>
    <row r="22" spans="2:20">
      <c r="B22" s="4" t="s">
        <v>15</v>
      </c>
      <c r="C22" s="4">
        <v>2018</v>
      </c>
      <c r="D22">
        <v>5.6522102725489702</v>
      </c>
      <c r="E22">
        <v>9.1180256185159205</v>
      </c>
      <c r="F22">
        <v>2.1382941128731301</v>
      </c>
      <c r="G22">
        <v>0</v>
      </c>
      <c r="H22" s="4">
        <v>2018</v>
      </c>
      <c r="I22" s="5">
        <f t="shared" si="0"/>
        <v>5.3300260650644002</v>
      </c>
      <c r="J22" s="5">
        <f t="shared" si="1"/>
        <v>8.6153674108641294</v>
      </c>
      <c r="K22" s="5">
        <f t="shared" si="2"/>
        <v>1.9980573936337622</v>
      </c>
      <c r="N22" s="5"/>
      <c r="O22" s="5"/>
      <c r="P22" s="5"/>
      <c r="R22" s="7"/>
      <c r="S22" s="7"/>
      <c r="T22" s="7"/>
    </row>
    <row r="23" spans="2:20">
      <c r="B23" s="4" t="s">
        <v>15</v>
      </c>
      <c r="C23" s="4">
        <v>2019</v>
      </c>
      <c r="D23">
        <v>5.3968509577596899</v>
      </c>
      <c r="E23">
        <v>8.6743010620568999</v>
      </c>
      <c r="F23">
        <v>2.0746698468079598</v>
      </c>
      <c r="G23">
        <v>0</v>
      </c>
      <c r="H23" s="4">
        <v>2019</v>
      </c>
      <c r="I23" s="5">
        <f t="shared" si="0"/>
        <v>5.1326176922842377</v>
      </c>
      <c r="J23" s="5">
        <f t="shared" si="1"/>
        <v>8.2962797289802737</v>
      </c>
      <c r="K23" s="5">
        <f t="shared" si="2"/>
        <v>1.9240552679436229</v>
      </c>
      <c r="N23" s="5"/>
      <c r="O23" s="5"/>
      <c r="P23" s="5"/>
      <c r="R23" s="7"/>
      <c r="S23" s="7"/>
      <c r="T23" s="7"/>
    </row>
    <row r="24" spans="2:20">
      <c r="B24" s="4" t="s">
        <v>15</v>
      </c>
      <c r="C24" s="4">
        <v>2020</v>
      </c>
      <c r="D24">
        <v>5.3063316902428097</v>
      </c>
      <c r="E24">
        <v>8.5079384743099205</v>
      </c>
      <c r="F24">
        <v>2.0623283649982098</v>
      </c>
      <c r="G24">
        <v>0</v>
      </c>
      <c r="H24" s="4">
        <v>2020</v>
      </c>
      <c r="I24" s="5">
        <f t="shared" si="0"/>
        <v>4.9352093195040752</v>
      </c>
      <c r="J24" s="5">
        <f t="shared" si="1"/>
        <v>7.977192047096417</v>
      </c>
      <c r="K24" s="5">
        <f t="shared" si="2"/>
        <v>1.8500531422534836</v>
      </c>
      <c r="N24" s="5"/>
      <c r="O24" s="5"/>
      <c r="P24" s="5"/>
      <c r="R24" s="7"/>
      <c r="S24" s="7"/>
      <c r="T24" s="7"/>
    </row>
    <row r="25" spans="2:20">
      <c r="B25" s="4" t="s">
        <v>15</v>
      </c>
      <c r="C25" s="4">
        <v>2021</v>
      </c>
      <c r="D25">
        <v>5.5275019338115801</v>
      </c>
      <c r="E25">
        <v>8.8689118332845602</v>
      </c>
      <c r="F25">
        <v>2.1441496313216799</v>
      </c>
      <c r="G25">
        <v>0</v>
      </c>
      <c r="H25" s="4">
        <v>2021</v>
      </c>
      <c r="I25" s="5">
        <f t="shared" si="0"/>
        <v>4.7378009467239117</v>
      </c>
      <c r="J25" s="5">
        <f t="shared" si="1"/>
        <v>7.6581043652125604</v>
      </c>
      <c r="K25" s="5">
        <f t="shared" si="2"/>
        <v>1.7760510165633441</v>
      </c>
      <c r="N25" s="5"/>
      <c r="O25" s="5"/>
      <c r="P25" s="5"/>
      <c r="R25" s="7"/>
      <c r="S25" s="7"/>
      <c r="T25" s="7"/>
    </row>
    <row r="26" spans="2:20">
      <c r="B26" s="4" t="s">
        <v>15</v>
      </c>
      <c r="C26" s="4">
        <v>2022</v>
      </c>
      <c r="D26">
        <v>5.2963357039222103</v>
      </c>
      <c r="E26">
        <v>8.4550954474423996</v>
      </c>
      <c r="F26">
        <v>2.0995637540154699</v>
      </c>
      <c r="G26">
        <v>0</v>
      </c>
      <c r="H26" s="4">
        <v>2022</v>
      </c>
      <c r="I26" s="5">
        <f t="shared" si="0"/>
        <v>4.5403925739437483</v>
      </c>
      <c r="J26" s="5">
        <f t="shared" si="1"/>
        <v>7.3390166833287029</v>
      </c>
      <c r="K26" s="5">
        <f t="shared" si="2"/>
        <v>1.7020488908732048</v>
      </c>
      <c r="N26" s="5"/>
      <c r="O26" s="5"/>
      <c r="P26" s="5"/>
      <c r="R26" s="7"/>
      <c r="S26" s="7"/>
      <c r="T26" s="7"/>
    </row>
    <row r="27" spans="2:20">
      <c r="B27" s="4" t="s">
        <v>15</v>
      </c>
      <c r="C27" s="4">
        <v>2023</v>
      </c>
      <c r="D27">
        <v>5.2288789106137896</v>
      </c>
      <c r="E27">
        <v>8.3320366183695</v>
      </c>
      <c r="F27">
        <v>2.0902530803661401</v>
      </c>
      <c r="G27">
        <v>0</v>
      </c>
      <c r="H27" s="4">
        <v>2023</v>
      </c>
      <c r="I27" s="5">
        <f t="shared" si="0"/>
        <v>4.3429842011635857</v>
      </c>
      <c r="J27" s="5">
        <f t="shared" si="1"/>
        <v>7.0199290014448472</v>
      </c>
      <c r="K27" s="5">
        <f t="shared" si="2"/>
        <v>1.6280467651830655</v>
      </c>
      <c r="N27" s="5"/>
      <c r="O27" s="5"/>
      <c r="P27" s="5"/>
      <c r="R27" s="7"/>
      <c r="S27" s="7"/>
      <c r="T27" s="7"/>
    </row>
    <row r="28" spans="2:20">
      <c r="B28" s="4" t="s">
        <v>15</v>
      </c>
      <c r="C28" s="4">
        <v>2024</v>
      </c>
      <c r="D28">
        <v>5.1434619508008899</v>
      </c>
      <c r="E28">
        <v>8.2067618313356601</v>
      </c>
      <c r="F28">
        <v>2.0467531672967199</v>
      </c>
      <c r="G28">
        <v>0</v>
      </c>
      <c r="H28" s="4">
        <v>2024</v>
      </c>
      <c r="I28" s="5">
        <f t="shared" si="0"/>
        <v>4.1455758283834232</v>
      </c>
      <c r="J28" s="5">
        <f t="shared" si="1"/>
        <v>6.7008413195609897</v>
      </c>
      <c r="K28" s="5">
        <f t="shared" si="2"/>
        <v>1.5540446394929261</v>
      </c>
    </row>
    <row r="29" spans="2:20">
      <c r="B29" s="6" t="s">
        <v>15</v>
      </c>
      <c r="C29" s="6">
        <v>2025</v>
      </c>
      <c r="D29" s="6" cm="1">
        <f t="array" ref="D29:D34">TREND(D19:D28,$C19:$C28,$C29:$C34)</f>
        <v>5.012716031677769</v>
      </c>
      <c r="E29" s="6" cm="1">
        <f t="array" ref="E29:E34">TREND(E19:E28,$C19:$C28,$C29:$C34)</f>
        <v>7.9661983356792234</v>
      </c>
      <c r="F29" s="6" cm="1">
        <f t="array" ref="F29:F34">TREND(F19:F28,$C19:$C28,$C29:$C34)</f>
        <v>2.0276679448260779</v>
      </c>
      <c r="G29" s="6">
        <v>1</v>
      </c>
      <c r="H29" s="6">
        <v>2025</v>
      </c>
      <c r="I29" s="5">
        <f t="shared" si="0"/>
        <v>3.9481674556032598</v>
      </c>
      <c r="J29" s="5">
        <f t="shared" si="1"/>
        <v>6.381753637677134</v>
      </c>
      <c r="K29" s="5">
        <f t="shared" si="2"/>
        <v>1.4800425138027868</v>
      </c>
    </row>
    <row r="30" spans="2:20">
      <c r="B30" s="6" t="s">
        <v>15</v>
      </c>
      <c r="C30" s="6">
        <v>2026</v>
      </c>
      <c r="D30" s="6">
        <v>4.9180613605464316</v>
      </c>
      <c r="E30" s="6">
        <v>7.7981553664982357</v>
      </c>
      <c r="F30" s="6">
        <v>2.0086567670479454</v>
      </c>
      <c r="G30" s="6">
        <v>1</v>
      </c>
      <c r="H30" s="6">
        <v>2026</v>
      </c>
      <c r="I30" s="5">
        <f t="shared" si="0"/>
        <v>3.7507590828230968</v>
      </c>
      <c r="J30" s="5">
        <f t="shared" si="1"/>
        <v>6.0626659557932765</v>
      </c>
      <c r="K30" s="5">
        <f t="shared" si="2"/>
        <v>1.4060403881126475</v>
      </c>
    </row>
    <row r="31" spans="2:20">
      <c r="B31" s="6" t="s">
        <v>15</v>
      </c>
      <c r="C31" s="6">
        <v>2027</v>
      </c>
      <c r="D31" s="6">
        <v>4.8234066894150942</v>
      </c>
      <c r="E31" s="6">
        <v>7.6301123973173048</v>
      </c>
      <c r="F31" s="6">
        <v>1.9896455892698199</v>
      </c>
      <c r="G31" s="6">
        <v>1</v>
      </c>
      <c r="H31" s="6">
        <v>2027</v>
      </c>
      <c r="I31" s="5">
        <f t="shared" si="0"/>
        <v>3.5533507100429338</v>
      </c>
      <c r="J31" s="5">
        <f t="shared" si="1"/>
        <v>5.7435782739094199</v>
      </c>
      <c r="K31" s="5">
        <f t="shared" si="2"/>
        <v>1.332038262422508</v>
      </c>
    </row>
    <row r="32" spans="2:20">
      <c r="B32" s="6" t="s">
        <v>15</v>
      </c>
      <c r="C32" s="6">
        <v>2028</v>
      </c>
      <c r="D32" s="6">
        <v>4.7287520182837568</v>
      </c>
      <c r="E32" s="6">
        <v>7.4620694281363171</v>
      </c>
      <c r="F32" s="6">
        <v>1.9706344114916874</v>
      </c>
      <c r="G32" s="6">
        <v>1</v>
      </c>
      <c r="H32" s="6">
        <v>2028</v>
      </c>
      <c r="I32" s="5">
        <f t="shared" si="0"/>
        <v>3.3559423372627708</v>
      </c>
      <c r="J32" s="5">
        <f t="shared" si="1"/>
        <v>5.4244905920255633</v>
      </c>
      <c r="K32" s="5">
        <f t="shared" si="2"/>
        <v>1.2580361367323687</v>
      </c>
    </row>
    <row r="33" spans="2:11">
      <c r="B33" s="6" t="s">
        <v>15</v>
      </c>
      <c r="C33" s="6">
        <v>2029</v>
      </c>
      <c r="D33" s="6">
        <v>4.634097347152391</v>
      </c>
      <c r="E33" s="6">
        <v>7.2940264589553294</v>
      </c>
      <c r="F33" s="6">
        <v>1.9516232337135619</v>
      </c>
      <c r="G33" s="6">
        <v>1</v>
      </c>
      <c r="H33" s="6">
        <v>2029</v>
      </c>
      <c r="I33" s="5">
        <f t="shared" si="0"/>
        <v>3.1585339644826078</v>
      </c>
      <c r="J33" s="5">
        <f t="shared" si="1"/>
        <v>5.1054029101417067</v>
      </c>
      <c r="K33" s="5">
        <f t="shared" si="2"/>
        <v>1.1840340110422294</v>
      </c>
    </row>
    <row r="34" spans="2:11">
      <c r="B34" s="6" t="s">
        <v>15</v>
      </c>
      <c r="C34" s="6">
        <v>2030</v>
      </c>
      <c r="D34" s="6">
        <v>4.5394426760210536</v>
      </c>
      <c r="E34" s="6">
        <v>7.1259834897743985</v>
      </c>
      <c r="F34" s="6">
        <v>1.9326120559354294</v>
      </c>
      <c r="G34" s="6">
        <v>1</v>
      </c>
      <c r="H34" s="6">
        <v>2030</v>
      </c>
      <c r="I34" s="5">
        <f t="shared" si="0"/>
        <v>2.9611255917024448</v>
      </c>
      <c r="J34" s="5">
        <f t="shared" si="1"/>
        <v>4.7863152282578501</v>
      </c>
      <c r="K34" s="5">
        <f t="shared" si="2"/>
        <v>1.1100318853520901</v>
      </c>
    </row>
    <row r="64" spans="2:2">
      <c r="B64" s="1" t="s">
        <v>48</v>
      </c>
    </row>
    <row r="65" spans="2:2">
      <c r="B65" s="1" t="s">
        <v>49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D74A-ECAD-4024-985E-89031F6CD616}">
  <dimension ref="A1:F30"/>
  <sheetViews>
    <sheetView zoomScale="125" workbookViewId="0">
      <selection activeCell="A17" sqref="A17"/>
    </sheetView>
  </sheetViews>
  <sheetFormatPr defaultColWidth="9.140625" defaultRowHeight="15"/>
  <cols>
    <col min="2" max="2" width="21.7109375" customWidth="1"/>
    <col min="3" max="3" width="9.28515625" bestFit="1" customWidth="1"/>
  </cols>
  <sheetData>
    <row r="1" spans="1:6">
      <c r="A1" s="179" t="s">
        <v>50</v>
      </c>
      <c r="B1" s="179"/>
      <c r="C1" s="179"/>
      <c r="D1" s="179"/>
      <c r="E1" s="179"/>
      <c r="F1" s="179"/>
    </row>
    <row r="17" spans="1:2">
      <c r="A17" s="1" t="s">
        <v>48</v>
      </c>
    </row>
    <row r="22" spans="1:2" ht="15.75">
      <c r="A22" s="3" t="s">
        <v>51</v>
      </c>
      <c r="B22" s="3" t="s">
        <v>52</v>
      </c>
    </row>
    <row r="23" spans="1:2">
      <c r="A23" t="s">
        <v>53</v>
      </c>
      <c r="B23" s="2">
        <v>2.7709331511520001</v>
      </c>
    </row>
    <row r="24" spans="1:2">
      <c r="A24" t="s">
        <v>54</v>
      </c>
      <c r="B24" s="2">
        <v>0.90197124588699096</v>
      </c>
    </row>
    <row r="25" spans="1:2">
      <c r="A25" t="s">
        <v>55</v>
      </c>
      <c r="B25" s="2">
        <v>3.2164364396274401</v>
      </c>
    </row>
    <row r="26" spans="1:2">
      <c r="A26" t="s">
        <v>56</v>
      </c>
      <c r="B26" s="2">
        <v>19.2979210129743</v>
      </c>
    </row>
    <row r="27" spans="1:2">
      <c r="A27" t="s">
        <v>57</v>
      </c>
      <c r="B27" s="2">
        <v>4.8905264495910696</v>
      </c>
    </row>
    <row r="28" spans="1:2">
      <c r="A28" t="s">
        <v>58</v>
      </c>
      <c r="B28" s="2">
        <v>3.0098835179634902</v>
      </c>
    </row>
    <row r="29" spans="1:2">
      <c r="A29" t="s">
        <v>59</v>
      </c>
      <c r="B29" s="2">
        <v>11.664731113265001</v>
      </c>
    </row>
    <row r="30" spans="1:2">
      <c r="A30" t="s">
        <v>60</v>
      </c>
      <c r="B30">
        <v>5.0999999999999996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CB2F-CA65-406C-8756-524CA53021A5}">
  <dimension ref="A1:N41"/>
  <sheetViews>
    <sheetView zoomScaleNormal="148" workbookViewId="0">
      <selection activeCell="A27" sqref="A27:G27"/>
    </sheetView>
  </sheetViews>
  <sheetFormatPr defaultColWidth="8.7109375" defaultRowHeight="15"/>
  <cols>
    <col min="1" max="1" width="16.140625" style="8" customWidth="1"/>
    <col min="2" max="2" width="11.42578125" style="8" customWidth="1"/>
    <col min="3" max="3" width="12.42578125" style="8" customWidth="1"/>
    <col min="4" max="4" width="12.7109375" style="8" customWidth="1"/>
    <col min="5" max="5" width="13" style="8" customWidth="1"/>
    <col min="6" max="6" width="16.42578125" style="8" customWidth="1"/>
    <col min="7" max="7" width="18.28515625" style="8" customWidth="1"/>
    <col min="8" max="16384" width="8.7109375" style="8"/>
  </cols>
  <sheetData>
    <row r="1" spans="1:14">
      <c r="A1" s="184" t="s">
        <v>61</v>
      </c>
      <c r="B1" s="184"/>
      <c r="C1" s="184"/>
      <c r="D1" s="184"/>
      <c r="E1" s="184"/>
      <c r="F1" s="184"/>
      <c r="G1" s="184"/>
      <c r="H1" s="184"/>
      <c r="I1" s="184"/>
    </row>
    <row r="7" spans="1:14">
      <c r="N7" s="9"/>
    </row>
    <row r="11" spans="1:14">
      <c r="E11" s="11"/>
    </row>
    <row r="13" spans="1:14">
      <c r="E13" s="11"/>
    </row>
    <row r="14" spans="1:14">
      <c r="E14" s="11"/>
    </row>
    <row r="15" spans="1:14">
      <c r="B15" s="10"/>
      <c r="C15" s="10"/>
      <c r="D15" s="10"/>
      <c r="E15" s="11"/>
    </row>
    <row r="16" spans="1:14">
      <c r="B16" s="10"/>
      <c r="C16" s="10"/>
      <c r="D16" s="10"/>
      <c r="E16" s="11"/>
    </row>
    <row r="17" spans="1:7">
      <c r="B17" s="10"/>
      <c r="C17" s="10"/>
      <c r="D17" s="10"/>
    </row>
    <row r="18" spans="1:7">
      <c r="B18" s="10"/>
      <c r="C18" s="10"/>
      <c r="D18" s="10"/>
    </row>
    <row r="19" spans="1:7">
      <c r="B19" s="10"/>
      <c r="C19" s="10"/>
      <c r="D19" s="10"/>
    </row>
    <row r="20" spans="1:7">
      <c r="B20" s="10"/>
      <c r="C20" s="10"/>
      <c r="D20" s="10"/>
    </row>
    <row r="27" spans="1:7">
      <c r="A27" s="214" t="s">
        <v>62</v>
      </c>
      <c r="B27" s="214" t="s">
        <v>63</v>
      </c>
      <c r="C27" s="214" t="s">
        <v>64</v>
      </c>
      <c r="D27" s="214" t="s">
        <v>65</v>
      </c>
      <c r="E27" s="214" t="s">
        <v>66</v>
      </c>
      <c r="F27" s="214" t="s">
        <v>38</v>
      </c>
      <c r="G27" s="214" t="s">
        <v>39</v>
      </c>
    </row>
    <row r="28" spans="1:7">
      <c r="A28" s="167" t="s">
        <v>67</v>
      </c>
      <c r="B28" s="10">
        <v>128794.70666013</v>
      </c>
      <c r="C28" s="10">
        <v>10332.4587297536</v>
      </c>
      <c r="D28" s="10">
        <v>30338.0500731018</v>
      </c>
      <c r="E28" s="10">
        <v>22555.5599531956</v>
      </c>
      <c r="F28" s="170">
        <f t="shared" ref="F28:F33" si="0">100*C28/B28</f>
        <v>8.0224249875574589</v>
      </c>
      <c r="G28" s="170">
        <f t="shared" ref="G28:G33" si="1">100*E28/D28</f>
        <v>74.34742806095413</v>
      </c>
    </row>
    <row r="29" spans="1:7">
      <c r="A29" s="8" t="s">
        <v>68</v>
      </c>
      <c r="B29" s="10">
        <v>129695.479969562</v>
      </c>
      <c r="C29" s="10">
        <v>16685.982690206602</v>
      </c>
      <c r="D29" s="10">
        <v>17146.850012156301</v>
      </c>
      <c r="E29" s="10">
        <v>7686.6114075977403</v>
      </c>
      <c r="F29" s="170">
        <f t="shared" si="0"/>
        <v>12.865508261446431</v>
      </c>
      <c r="G29" s="170">
        <f t="shared" si="1"/>
        <v>44.828125295015113</v>
      </c>
    </row>
    <row r="30" spans="1:7">
      <c r="A30" s="8" t="s">
        <v>69</v>
      </c>
      <c r="B30" s="10">
        <v>63869.965903358199</v>
      </c>
      <c r="C30" s="10">
        <v>9044.5107810753507</v>
      </c>
      <c r="D30" s="10">
        <v>31423.562927147399</v>
      </c>
      <c r="E30" s="10">
        <v>17408.591067375499</v>
      </c>
      <c r="F30" s="170">
        <f t="shared" si="0"/>
        <v>14.160819804977853</v>
      </c>
      <c r="G30" s="170">
        <f t="shared" si="1"/>
        <v>55.399800168223109</v>
      </c>
    </row>
    <row r="31" spans="1:7">
      <c r="A31" s="8" t="s">
        <v>70</v>
      </c>
      <c r="B31" s="10">
        <v>14134.0324123257</v>
      </c>
      <c r="C31" s="10">
        <v>1449.7681593290699</v>
      </c>
      <c r="D31" s="10">
        <v>3934.5823816676502</v>
      </c>
      <c r="E31" s="10">
        <v>2060.4637232765599</v>
      </c>
      <c r="F31" s="170">
        <f t="shared" si="0"/>
        <v>10.257286222612505</v>
      </c>
      <c r="G31" s="170">
        <f t="shared" si="1"/>
        <v>52.368041215170699</v>
      </c>
    </row>
    <row r="32" spans="1:7">
      <c r="A32" s="8" t="s">
        <v>71</v>
      </c>
      <c r="B32" s="10">
        <v>906.57535612361005</v>
      </c>
      <c r="C32" s="10">
        <v>234.14657213397501</v>
      </c>
      <c r="D32" s="10">
        <v>480.66111996401003</v>
      </c>
      <c r="E32" s="10">
        <v>322.15669588461702</v>
      </c>
      <c r="F32" s="170">
        <f t="shared" si="0"/>
        <v>25.827590674332153</v>
      </c>
      <c r="G32" s="170">
        <f t="shared" si="1"/>
        <v>67.023664387237901</v>
      </c>
    </row>
    <row r="33" spans="1:7">
      <c r="A33" s="8" t="s">
        <v>15</v>
      </c>
      <c r="B33" s="10">
        <v>337400.76030149998</v>
      </c>
      <c r="C33" s="10">
        <v>37746.866932498597</v>
      </c>
      <c r="D33" s="10">
        <v>83323.7065140372</v>
      </c>
      <c r="E33" s="10">
        <v>50033.382847330096</v>
      </c>
      <c r="F33" s="170">
        <f t="shared" si="0"/>
        <v>11.187546494788023</v>
      </c>
      <c r="G33" s="170">
        <f t="shared" si="1"/>
        <v>60.046996155771325</v>
      </c>
    </row>
    <row r="40" spans="1:7">
      <c r="B40" s="9"/>
    </row>
    <row r="41" spans="1:7">
      <c r="B41"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AB9E-613F-4786-9C45-899AD2E8CB93}">
  <dimension ref="A3:L6"/>
  <sheetViews>
    <sheetView zoomScale="90" zoomScaleNormal="160" workbookViewId="0">
      <selection activeCell="B46" sqref="B46"/>
    </sheetView>
  </sheetViews>
  <sheetFormatPr defaultColWidth="9.140625" defaultRowHeight="15"/>
  <cols>
    <col min="1" max="1" width="45.85546875" bestFit="1" customWidth="1"/>
  </cols>
  <sheetData>
    <row r="3" spans="1:12">
      <c r="A3" s="179" t="s">
        <v>72</v>
      </c>
      <c r="B3" s="179"/>
      <c r="C3" s="179"/>
      <c r="D3" s="179"/>
      <c r="E3" s="179"/>
      <c r="F3" s="179"/>
      <c r="G3" s="179"/>
      <c r="H3" s="179"/>
      <c r="I3" s="179"/>
      <c r="J3" s="179"/>
    </row>
    <row r="5" spans="1:12">
      <c r="A5" s="203"/>
      <c r="B5" s="203">
        <v>2015</v>
      </c>
      <c r="C5" s="203">
        <v>2016</v>
      </c>
      <c r="D5" s="203">
        <v>2017</v>
      </c>
      <c r="E5" s="203">
        <v>2018</v>
      </c>
      <c r="F5" s="203">
        <v>2019</v>
      </c>
      <c r="G5" s="203">
        <v>2020</v>
      </c>
      <c r="H5" s="203">
        <v>2021</v>
      </c>
      <c r="I5" s="203">
        <v>2022</v>
      </c>
      <c r="J5" s="203">
        <v>2023</v>
      </c>
      <c r="K5" s="203">
        <v>2024</v>
      </c>
      <c r="L5" s="203">
        <v>2025</v>
      </c>
    </row>
    <row r="6" spans="1:12">
      <c r="A6" s="203" t="s">
        <v>15</v>
      </c>
      <c r="B6" s="203">
        <v>426</v>
      </c>
      <c r="C6" s="203">
        <v>423</v>
      </c>
      <c r="D6" s="203">
        <v>416</v>
      </c>
      <c r="E6" s="203">
        <v>487</v>
      </c>
      <c r="F6" s="203">
        <v>437</v>
      </c>
      <c r="G6" s="203">
        <v>387</v>
      </c>
      <c r="H6" s="203">
        <v>401</v>
      </c>
      <c r="I6" s="203">
        <v>500</v>
      </c>
      <c r="J6" s="203">
        <v>622</v>
      </c>
      <c r="K6" s="203">
        <v>686</v>
      </c>
      <c r="L6" s="203">
        <v>743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AE67-92D8-4C2C-8186-9D3F3DFC0C18}">
  <dimension ref="A2:L31"/>
  <sheetViews>
    <sheetView zoomScale="109" zoomScaleNormal="80" workbookViewId="0">
      <selection activeCell="I47" sqref="I47"/>
    </sheetView>
  </sheetViews>
  <sheetFormatPr defaultColWidth="9.140625" defaultRowHeight="15"/>
  <cols>
    <col min="3" max="3" width="17.5703125" customWidth="1"/>
    <col min="4" max="4" width="19.140625" customWidth="1"/>
    <col min="5" max="5" width="15.85546875" customWidth="1"/>
    <col min="6" max="6" width="14.140625" customWidth="1"/>
    <col min="7" max="7" width="17.85546875" customWidth="1"/>
    <col min="15" max="15" width="11.28515625" customWidth="1"/>
    <col min="30" max="30" width="38.7109375" customWidth="1"/>
  </cols>
  <sheetData>
    <row r="2" spans="1:12">
      <c r="A2" s="179" t="s">
        <v>73</v>
      </c>
      <c r="B2" s="179"/>
      <c r="C2" s="179"/>
      <c r="D2" s="179"/>
      <c r="E2" s="179"/>
      <c r="F2" s="179"/>
      <c r="G2" s="179"/>
    </row>
    <row r="4" spans="1:12" ht="45">
      <c r="A4" s="203"/>
      <c r="B4" s="203"/>
      <c r="C4" s="208" t="s">
        <v>74</v>
      </c>
      <c r="D4" s="208" t="s">
        <v>75</v>
      </c>
      <c r="E4" s="208" t="s">
        <v>76</v>
      </c>
      <c r="F4" s="208" t="s">
        <v>77</v>
      </c>
      <c r="G4" s="208" t="s">
        <v>78</v>
      </c>
      <c r="H4" s="203" t="s">
        <v>15</v>
      </c>
      <c r="I4" s="203"/>
      <c r="J4" s="203"/>
      <c r="K4" s="203"/>
      <c r="L4" s="203"/>
    </row>
    <row r="5" spans="1:12">
      <c r="A5" s="210" t="s">
        <v>79</v>
      </c>
      <c r="B5" s="210" t="s">
        <v>80</v>
      </c>
      <c r="C5" s="210" t="s">
        <v>81</v>
      </c>
      <c r="D5" s="210" t="s">
        <v>82</v>
      </c>
      <c r="E5" s="210" t="s">
        <v>83</v>
      </c>
      <c r="F5" s="210" t="s">
        <v>84</v>
      </c>
      <c r="G5" s="210" t="s">
        <v>85</v>
      </c>
      <c r="H5" s="210" t="s">
        <v>86</v>
      </c>
      <c r="I5" s="210" t="s">
        <v>87</v>
      </c>
      <c r="J5" s="210" t="s">
        <v>88</v>
      </c>
      <c r="K5" s="210" t="s">
        <v>89</v>
      </c>
      <c r="L5" s="210" t="s">
        <v>90</v>
      </c>
    </row>
    <row r="6" spans="1:12">
      <c r="A6" s="210" t="s">
        <v>91</v>
      </c>
      <c r="B6" s="186">
        <v>1</v>
      </c>
      <c r="C6" s="169">
        <v>0.10638297872340426</v>
      </c>
      <c r="D6" s="169">
        <v>0.18385650224215247</v>
      </c>
      <c r="E6" s="169">
        <v>0.15759312320916904</v>
      </c>
      <c r="F6" s="169">
        <v>8.2987551867219914E-2</v>
      </c>
      <c r="G6" s="169">
        <v>0.10891089108910891</v>
      </c>
      <c r="H6" s="169">
        <v>0.13647959183673469</v>
      </c>
      <c r="I6" s="169">
        <v>0.08</v>
      </c>
      <c r="J6" s="169">
        <v>0.18385650224215247</v>
      </c>
      <c r="K6" s="169">
        <v>8.2987551867219914E-2</v>
      </c>
      <c r="L6" s="186">
        <v>0.1</v>
      </c>
    </row>
    <row r="7" spans="1:12">
      <c r="A7" s="210" t="s">
        <v>92</v>
      </c>
      <c r="B7" s="186">
        <v>2</v>
      </c>
      <c r="C7" s="169">
        <v>0.14361702127659576</v>
      </c>
      <c r="D7" s="169">
        <v>0.13452914798206278</v>
      </c>
      <c r="E7" s="169">
        <v>9.1690544412607447E-2</v>
      </c>
      <c r="F7" s="169">
        <v>6.6390041493775934E-2</v>
      </c>
      <c r="G7" s="169">
        <v>0.1617161716171617</v>
      </c>
      <c r="H7" s="169">
        <v>0.116921768707483</v>
      </c>
      <c r="I7" s="169">
        <v>7.0000000000000007E-2</v>
      </c>
      <c r="J7" s="169">
        <v>0.1617161716171617</v>
      </c>
      <c r="K7" s="169">
        <v>6.6390041493775934E-2</v>
      </c>
      <c r="L7" s="186">
        <v>0.09</v>
      </c>
    </row>
    <row r="8" spans="1:12">
      <c r="A8" s="210" t="s">
        <v>93</v>
      </c>
      <c r="B8" s="186">
        <v>3</v>
      </c>
      <c r="C8" s="169">
        <v>0.26595744680851063</v>
      </c>
      <c r="D8" s="169">
        <v>9.8654708520179366E-2</v>
      </c>
      <c r="E8" s="169">
        <v>0.36389684813753581</v>
      </c>
      <c r="F8" s="169">
        <v>7.8838174273858919E-2</v>
      </c>
      <c r="G8" s="169">
        <v>6.2706270627062702E-2</v>
      </c>
      <c r="H8" s="169">
        <v>0.21853741496598639</v>
      </c>
      <c r="I8" s="169">
        <v>0.06</v>
      </c>
      <c r="J8" s="169">
        <v>0.36389684813753581</v>
      </c>
      <c r="K8" s="169">
        <v>6.2706270627062702E-2</v>
      </c>
      <c r="L8" s="186">
        <v>0.3</v>
      </c>
    </row>
    <row r="9" spans="1:12">
      <c r="A9" s="210" t="s">
        <v>94</v>
      </c>
      <c r="B9" s="186">
        <v>4</v>
      </c>
      <c r="C9" s="169">
        <v>6.9148936170212769E-2</v>
      </c>
      <c r="D9" s="169">
        <v>0.13004484304932734</v>
      </c>
      <c r="E9" s="169">
        <v>0.48328557784145176</v>
      </c>
      <c r="F9" s="169">
        <v>0.11618257261410789</v>
      </c>
      <c r="G9" s="169">
        <v>1.65016501650165E-2</v>
      </c>
      <c r="H9" s="169">
        <v>0.25</v>
      </c>
      <c r="I9" s="169">
        <v>0.02</v>
      </c>
      <c r="J9" s="169">
        <v>0.48328557784145176</v>
      </c>
      <c r="K9" s="169">
        <v>1.65016501650165E-2</v>
      </c>
      <c r="L9" s="186">
        <v>0.46</v>
      </c>
    </row>
    <row r="31" spans="1:1">
      <c r="A31" t="s">
        <v>95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6DAA-AE54-44AC-A94D-BEBF19A60627}">
  <dimension ref="A2:O107"/>
  <sheetViews>
    <sheetView workbookViewId="0">
      <selection activeCell="R15" sqref="R15"/>
    </sheetView>
  </sheetViews>
  <sheetFormatPr defaultColWidth="11.42578125" defaultRowHeight="15"/>
  <sheetData>
    <row r="2" spans="1:8">
      <c r="A2" s="179" t="s">
        <v>96</v>
      </c>
      <c r="B2" s="179"/>
      <c r="C2" s="179"/>
      <c r="D2" s="179"/>
      <c r="E2" s="179"/>
      <c r="F2" s="179"/>
      <c r="G2" s="179"/>
      <c r="H2" s="179"/>
    </row>
    <row r="3" spans="1:8">
      <c r="A3" s="179" t="s">
        <v>97</v>
      </c>
      <c r="B3" s="179"/>
      <c r="C3" s="179"/>
      <c r="D3" s="179"/>
      <c r="E3" s="179"/>
      <c r="F3" s="179"/>
      <c r="G3" s="179"/>
      <c r="H3" s="179"/>
    </row>
    <row r="27" spans="1:15">
      <c r="A27" s="12" t="s">
        <v>98</v>
      </c>
      <c r="B27" s="12" t="s">
        <v>99</v>
      </c>
      <c r="C27" s="12" t="s">
        <v>100</v>
      </c>
      <c r="D27" s="12" t="s">
        <v>101</v>
      </c>
      <c r="E27" s="12" t="s">
        <v>102</v>
      </c>
      <c r="F27" s="12" t="s">
        <v>103</v>
      </c>
      <c r="G27" s="12" t="s">
        <v>104</v>
      </c>
      <c r="H27" s="12" t="s">
        <v>105</v>
      </c>
      <c r="I27" s="12" t="s">
        <v>106</v>
      </c>
      <c r="J27" s="12" t="s">
        <v>107</v>
      </c>
      <c r="K27" s="12" t="s">
        <v>108</v>
      </c>
      <c r="L27" s="12" t="s">
        <v>109</v>
      </c>
      <c r="M27" s="12" t="s">
        <v>110</v>
      </c>
      <c r="N27" s="12" t="s">
        <v>111</v>
      </c>
      <c r="O27" s="12" t="s">
        <v>112</v>
      </c>
    </row>
    <row r="28" spans="1:15">
      <c r="A28" t="s">
        <v>113</v>
      </c>
      <c r="B28" t="s">
        <v>114</v>
      </c>
      <c r="C28">
        <v>2016</v>
      </c>
      <c r="D28" t="s">
        <v>115</v>
      </c>
      <c r="E28" t="s">
        <v>68</v>
      </c>
      <c r="F28" t="s">
        <v>116</v>
      </c>
      <c r="G28" t="s">
        <v>117</v>
      </c>
      <c r="H28" t="s">
        <v>118</v>
      </c>
      <c r="I28" t="s">
        <v>119</v>
      </c>
      <c r="J28">
        <v>43900313.5</v>
      </c>
      <c r="K28">
        <v>6.2</v>
      </c>
      <c r="M28" t="s">
        <v>56</v>
      </c>
      <c r="N28">
        <v>1</v>
      </c>
      <c r="O28">
        <v>9</v>
      </c>
    </row>
    <row r="29" spans="1:15">
      <c r="A29" t="s">
        <v>120</v>
      </c>
      <c r="B29" t="s">
        <v>121</v>
      </c>
      <c r="C29">
        <v>2023</v>
      </c>
      <c r="D29" t="s">
        <v>115</v>
      </c>
      <c r="E29" t="s">
        <v>68</v>
      </c>
      <c r="F29" t="s">
        <v>116</v>
      </c>
      <c r="G29" t="s">
        <v>117</v>
      </c>
      <c r="H29" t="s">
        <v>118</v>
      </c>
      <c r="I29" t="s">
        <v>119</v>
      </c>
      <c r="J29">
        <v>12244159.5</v>
      </c>
      <c r="K29">
        <v>2.6</v>
      </c>
      <c r="M29" t="s">
        <v>56</v>
      </c>
      <c r="N29">
        <v>1</v>
      </c>
      <c r="O29">
        <v>9</v>
      </c>
    </row>
    <row r="30" spans="1:15">
      <c r="A30" t="s">
        <v>122</v>
      </c>
      <c r="B30" t="s">
        <v>123</v>
      </c>
      <c r="C30">
        <v>2023</v>
      </c>
      <c r="D30" t="s">
        <v>115</v>
      </c>
      <c r="E30" t="s">
        <v>68</v>
      </c>
      <c r="F30" t="s">
        <v>116</v>
      </c>
      <c r="G30" t="s">
        <v>117</v>
      </c>
      <c r="H30" t="s">
        <v>118</v>
      </c>
      <c r="I30" t="s">
        <v>119</v>
      </c>
      <c r="J30">
        <v>19658835</v>
      </c>
      <c r="K30">
        <v>4</v>
      </c>
      <c r="L30" t="s">
        <v>124</v>
      </c>
      <c r="M30" t="s">
        <v>56</v>
      </c>
      <c r="N30">
        <v>1</v>
      </c>
      <c r="O30">
        <v>9</v>
      </c>
    </row>
    <row r="31" spans="1:15">
      <c r="A31" t="s">
        <v>125</v>
      </c>
      <c r="B31" t="s">
        <v>126</v>
      </c>
      <c r="C31">
        <v>2023</v>
      </c>
      <c r="D31" t="s">
        <v>115</v>
      </c>
      <c r="E31" t="s">
        <v>68</v>
      </c>
      <c r="F31" t="s">
        <v>116</v>
      </c>
      <c r="G31" t="s">
        <v>117</v>
      </c>
      <c r="H31" t="s">
        <v>118</v>
      </c>
      <c r="I31" t="s">
        <v>119</v>
      </c>
      <c r="J31">
        <v>52321152.5</v>
      </c>
      <c r="K31">
        <v>2</v>
      </c>
      <c r="M31" t="s">
        <v>56</v>
      </c>
      <c r="N31">
        <v>1</v>
      </c>
      <c r="O31">
        <v>9</v>
      </c>
    </row>
    <row r="32" spans="1:15">
      <c r="A32" t="s">
        <v>127</v>
      </c>
      <c r="B32" t="s">
        <v>128</v>
      </c>
      <c r="C32">
        <v>2022</v>
      </c>
      <c r="D32" t="s">
        <v>129</v>
      </c>
      <c r="E32" t="s">
        <v>68</v>
      </c>
      <c r="F32" t="s">
        <v>116</v>
      </c>
      <c r="G32" t="s">
        <v>117</v>
      </c>
      <c r="H32" t="s">
        <v>118</v>
      </c>
      <c r="I32" t="s">
        <v>119</v>
      </c>
      <c r="J32">
        <v>11230733.5</v>
      </c>
      <c r="K32">
        <v>5.38</v>
      </c>
      <c r="M32" t="s">
        <v>56</v>
      </c>
      <c r="N32">
        <v>1</v>
      </c>
      <c r="O32">
        <v>9</v>
      </c>
    </row>
    <row r="33" spans="1:15">
      <c r="A33" t="s">
        <v>130</v>
      </c>
      <c r="B33" t="s">
        <v>131</v>
      </c>
      <c r="C33">
        <v>2023</v>
      </c>
      <c r="D33" t="s">
        <v>129</v>
      </c>
      <c r="E33" t="s">
        <v>68</v>
      </c>
      <c r="F33" t="s">
        <v>116</v>
      </c>
      <c r="G33" t="s">
        <v>117</v>
      </c>
      <c r="H33" t="s">
        <v>118</v>
      </c>
      <c r="I33" t="s">
        <v>119</v>
      </c>
      <c r="J33">
        <v>2839786</v>
      </c>
      <c r="K33">
        <v>1.6</v>
      </c>
      <c r="M33" t="s">
        <v>56</v>
      </c>
      <c r="N33">
        <v>1</v>
      </c>
      <c r="O33">
        <v>9</v>
      </c>
    </row>
    <row r="34" spans="1:15">
      <c r="A34" t="s">
        <v>132</v>
      </c>
      <c r="B34" t="s">
        <v>133</v>
      </c>
      <c r="C34">
        <v>2018</v>
      </c>
      <c r="D34" t="s">
        <v>129</v>
      </c>
      <c r="E34" t="s">
        <v>68</v>
      </c>
      <c r="F34" t="s">
        <v>116</v>
      </c>
      <c r="G34" t="s">
        <v>117</v>
      </c>
      <c r="H34" t="s">
        <v>118</v>
      </c>
      <c r="I34" t="s">
        <v>119</v>
      </c>
      <c r="J34">
        <v>177017</v>
      </c>
      <c r="K34">
        <v>0.6</v>
      </c>
      <c r="M34" t="s">
        <v>56</v>
      </c>
      <c r="N34">
        <v>1</v>
      </c>
      <c r="O34">
        <v>9</v>
      </c>
    </row>
    <row r="35" spans="1:15">
      <c r="A35" t="s">
        <v>134</v>
      </c>
      <c r="B35" t="s">
        <v>135</v>
      </c>
      <c r="C35">
        <v>2024</v>
      </c>
      <c r="D35" t="s">
        <v>136</v>
      </c>
      <c r="E35" t="s">
        <v>68</v>
      </c>
      <c r="F35" t="s">
        <v>116</v>
      </c>
      <c r="G35" t="s">
        <v>117</v>
      </c>
      <c r="H35" t="s">
        <v>118</v>
      </c>
      <c r="I35" t="s">
        <v>119</v>
      </c>
      <c r="J35">
        <v>130861007</v>
      </c>
      <c r="K35">
        <v>5</v>
      </c>
      <c r="L35" t="s">
        <v>137</v>
      </c>
      <c r="M35" t="s">
        <v>56</v>
      </c>
      <c r="N35">
        <v>1</v>
      </c>
      <c r="O35">
        <v>9</v>
      </c>
    </row>
    <row r="36" spans="1:15">
      <c r="A36" t="s">
        <v>138</v>
      </c>
      <c r="B36" t="s">
        <v>139</v>
      </c>
      <c r="C36">
        <v>2016</v>
      </c>
      <c r="D36" t="s">
        <v>136</v>
      </c>
      <c r="E36" t="s">
        <v>68</v>
      </c>
      <c r="F36" t="s">
        <v>116</v>
      </c>
      <c r="G36" t="s">
        <v>117</v>
      </c>
      <c r="H36" t="s">
        <v>118</v>
      </c>
      <c r="I36" t="s">
        <v>140</v>
      </c>
      <c r="J36">
        <v>4029086.5</v>
      </c>
      <c r="K36">
        <v>1.7</v>
      </c>
      <c r="L36" t="s">
        <v>141</v>
      </c>
      <c r="M36" t="s">
        <v>56</v>
      </c>
      <c r="N36">
        <v>1</v>
      </c>
      <c r="O36">
        <v>9</v>
      </c>
    </row>
    <row r="37" spans="1:15">
      <c r="A37" t="s">
        <v>142</v>
      </c>
      <c r="B37" t="s">
        <v>143</v>
      </c>
      <c r="C37">
        <v>2023</v>
      </c>
      <c r="D37" t="s">
        <v>115</v>
      </c>
      <c r="E37" t="s">
        <v>68</v>
      </c>
      <c r="F37" t="s">
        <v>116</v>
      </c>
      <c r="G37" t="s">
        <v>117</v>
      </c>
      <c r="H37" t="s">
        <v>118</v>
      </c>
      <c r="I37" t="s">
        <v>119</v>
      </c>
      <c r="J37">
        <v>33845617</v>
      </c>
      <c r="K37">
        <v>16.46908922801822</v>
      </c>
      <c r="L37" t="s">
        <v>144</v>
      </c>
      <c r="M37" t="s">
        <v>56</v>
      </c>
      <c r="N37">
        <v>1</v>
      </c>
      <c r="O37">
        <v>9</v>
      </c>
    </row>
    <row r="38" spans="1:15">
      <c r="A38" t="s">
        <v>145</v>
      </c>
      <c r="B38" t="s">
        <v>146</v>
      </c>
      <c r="C38">
        <v>2019</v>
      </c>
      <c r="D38" t="s">
        <v>115</v>
      </c>
      <c r="E38" t="s">
        <v>68</v>
      </c>
      <c r="F38" t="s">
        <v>116</v>
      </c>
      <c r="G38" t="s">
        <v>117</v>
      </c>
      <c r="H38" t="s">
        <v>118</v>
      </c>
      <c r="I38" t="s">
        <v>119</v>
      </c>
      <c r="J38">
        <v>6515058</v>
      </c>
      <c r="K38">
        <v>5.6000000000000014</v>
      </c>
      <c r="M38" t="s">
        <v>56</v>
      </c>
      <c r="N38">
        <v>1</v>
      </c>
      <c r="O38">
        <v>9</v>
      </c>
    </row>
    <row r="39" spans="1:15">
      <c r="A39" t="s">
        <v>147</v>
      </c>
      <c r="B39" t="s">
        <v>148</v>
      </c>
      <c r="C39">
        <v>2019</v>
      </c>
      <c r="D39" t="s">
        <v>136</v>
      </c>
      <c r="E39" t="s">
        <v>68</v>
      </c>
      <c r="F39" t="s">
        <v>116</v>
      </c>
      <c r="G39" t="s">
        <v>117</v>
      </c>
      <c r="H39" t="s">
        <v>118</v>
      </c>
      <c r="I39" t="s">
        <v>119</v>
      </c>
      <c r="J39">
        <v>6222317.5</v>
      </c>
      <c r="K39">
        <v>3.1</v>
      </c>
      <c r="M39" t="s">
        <v>56</v>
      </c>
      <c r="N39">
        <v>1</v>
      </c>
      <c r="O39">
        <v>9</v>
      </c>
    </row>
    <row r="40" spans="1:15">
      <c r="A40" t="s">
        <v>149</v>
      </c>
      <c r="B40" t="s">
        <v>150</v>
      </c>
      <c r="C40">
        <v>2015</v>
      </c>
      <c r="D40" t="s">
        <v>129</v>
      </c>
      <c r="E40" t="s">
        <v>68</v>
      </c>
      <c r="F40" t="s">
        <v>116</v>
      </c>
      <c r="G40" t="s">
        <v>117</v>
      </c>
      <c r="H40" t="s">
        <v>118</v>
      </c>
      <c r="I40" t="s">
        <v>119</v>
      </c>
      <c r="J40">
        <v>1429188.5</v>
      </c>
      <c r="K40">
        <v>0.9</v>
      </c>
      <c r="M40" t="s">
        <v>56</v>
      </c>
      <c r="N40">
        <v>1</v>
      </c>
      <c r="O40">
        <v>9</v>
      </c>
    </row>
    <row r="41" spans="1:15">
      <c r="A41" t="s">
        <v>113</v>
      </c>
      <c r="B41" t="s">
        <v>114</v>
      </c>
      <c r="C41">
        <v>2016</v>
      </c>
      <c r="D41" t="s">
        <v>115</v>
      </c>
      <c r="E41" t="s">
        <v>68</v>
      </c>
      <c r="F41" t="s">
        <v>116</v>
      </c>
      <c r="G41" t="s">
        <v>151</v>
      </c>
      <c r="H41" t="s">
        <v>152</v>
      </c>
      <c r="I41" t="s">
        <v>119</v>
      </c>
      <c r="J41">
        <v>43900313.5</v>
      </c>
      <c r="K41">
        <v>2.2999999999999998</v>
      </c>
      <c r="M41" t="s">
        <v>56</v>
      </c>
      <c r="N41">
        <v>2</v>
      </c>
      <c r="O41">
        <v>10</v>
      </c>
    </row>
    <row r="42" spans="1:15">
      <c r="A42" t="s">
        <v>120</v>
      </c>
      <c r="B42" t="s">
        <v>121</v>
      </c>
      <c r="C42">
        <v>2023</v>
      </c>
      <c r="D42" t="s">
        <v>115</v>
      </c>
      <c r="E42" t="s">
        <v>68</v>
      </c>
      <c r="F42" t="s">
        <v>116</v>
      </c>
      <c r="G42" t="s">
        <v>151</v>
      </c>
      <c r="H42" t="s">
        <v>152</v>
      </c>
      <c r="I42" t="s">
        <v>119</v>
      </c>
      <c r="J42">
        <v>12244159.5</v>
      </c>
      <c r="K42">
        <v>0.5</v>
      </c>
      <c r="M42" t="s">
        <v>56</v>
      </c>
      <c r="N42">
        <v>2</v>
      </c>
      <c r="O42">
        <v>10</v>
      </c>
    </row>
    <row r="43" spans="1:15">
      <c r="A43" t="s">
        <v>122</v>
      </c>
      <c r="B43" t="s">
        <v>123</v>
      </c>
      <c r="C43">
        <v>2023</v>
      </c>
      <c r="D43" t="s">
        <v>115</v>
      </c>
      <c r="E43" t="s">
        <v>68</v>
      </c>
      <c r="F43" t="s">
        <v>116</v>
      </c>
      <c r="G43" t="s">
        <v>151</v>
      </c>
      <c r="H43" t="s">
        <v>152</v>
      </c>
      <c r="I43" t="s">
        <v>119</v>
      </c>
      <c r="J43">
        <v>19658835</v>
      </c>
      <c r="K43">
        <v>0.8999999999999998</v>
      </c>
      <c r="L43" t="s">
        <v>153</v>
      </c>
      <c r="M43" t="s">
        <v>56</v>
      </c>
      <c r="N43">
        <v>2</v>
      </c>
      <c r="O43">
        <v>10</v>
      </c>
    </row>
    <row r="44" spans="1:15">
      <c r="A44" t="s">
        <v>125</v>
      </c>
      <c r="B44" t="s">
        <v>126</v>
      </c>
      <c r="C44">
        <v>2023</v>
      </c>
      <c r="D44" t="s">
        <v>115</v>
      </c>
      <c r="E44" t="s">
        <v>68</v>
      </c>
      <c r="F44" t="s">
        <v>116</v>
      </c>
      <c r="G44" t="s">
        <v>151</v>
      </c>
      <c r="H44" t="s">
        <v>152</v>
      </c>
      <c r="I44" t="s">
        <v>119</v>
      </c>
      <c r="J44">
        <v>52321152.5</v>
      </c>
      <c r="K44">
        <v>0.5</v>
      </c>
      <c r="M44" t="s">
        <v>56</v>
      </c>
      <c r="N44">
        <v>2</v>
      </c>
      <c r="O44">
        <v>10</v>
      </c>
    </row>
    <row r="45" spans="1:15">
      <c r="A45" t="s">
        <v>127</v>
      </c>
      <c r="B45" t="s">
        <v>128</v>
      </c>
      <c r="C45">
        <v>2022</v>
      </c>
      <c r="D45" t="s">
        <v>129</v>
      </c>
      <c r="E45" t="s">
        <v>68</v>
      </c>
      <c r="F45" t="s">
        <v>116</v>
      </c>
      <c r="G45" t="s">
        <v>151</v>
      </c>
      <c r="H45" t="s">
        <v>152</v>
      </c>
      <c r="I45" t="s">
        <v>119</v>
      </c>
      <c r="J45">
        <v>11230733.5</v>
      </c>
      <c r="K45">
        <v>2.81</v>
      </c>
      <c r="M45" t="s">
        <v>56</v>
      </c>
      <c r="N45">
        <v>2</v>
      </c>
      <c r="O45">
        <v>10</v>
      </c>
    </row>
    <row r="46" spans="1:15">
      <c r="A46" t="s">
        <v>130</v>
      </c>
      <c r="B46" t="s">
        <v>131</v>
      </c>
      <c r="C46">
        <v>2023</v>
      </c>
      <c r="D46" t="s">
        <v>129</v>
      </c>
      <c r="E46" t="s">
        <v>68</v>
      </c>
      <c r="F46" t="s">
        <v>116</v>
      </c>
      <c r="G46" t="s">
        <v>151</v>
      </c>
      <c r="H46" t="s">
        <v>152</v>
      </c>
      <c r="I46" t="s">
        <v>119</v>
      </c>
      <c r="J46">
        <v>2839786</v>
      </c>
      <c r="K46">
        <v>1.7</v>
      </c>
      <c r="M46" t="s">
        <v>56</v>
      </c>
      <c r="N46">
        <v>2</v>
      </c>
      <c r="O46">
        <v>10</v>
      </c>
    </row>
    <row r="47" spans="1:15">
      <c r="A47" t="s">
        <v>132</v>
      </c>
      <c r="B47" t="s">
        <v>133</v>
      </c>
      <c r="C47">
        <v>2018</v>
      </c>
      <c r="D47" t="s">
        <v>129</v>
      </c>
      <c r="E47" t="s">
        <v>68</v>
      </c>
      <c r="F47" t="s">
        <v>116</v>
      </c>
      <c r="G47" t="s">
        <v>151</v>
      </c>
      <c r="H47" t="s">
        <v>152</v>
      </c>
      <c r="I47" t="s">
        <v>119</v>
      </c>
      <c r="J47">
        <v>177017</v>
      </c>
      <c r="K47">
        <v>0.6</v>
      </c>
      <c r="M47" t="s">
        <v>56</v>
      </c>
      <c r="N47">
        <v>2</v>
      </c>
      <c r="O47">
        <v>10</v>
      </c>
    </row>
    <row r="48" spans="1:15">
      <c r="A48" t="s">
        <v>134</v>
      </c>
      <c r="B48" t="s">
        <v>135</v>
      </c>
      <c r="C48">
        <v>2024</v>
      </c>
      <c r="D48" t="s">
        <v>136</v>
      </c>
      <c r="E48" t="s">
        <v>68</v>
      </c>
      <c r="F48" t="s">
        <v>116</v>
      </c>
      <c r="G48" t="s">
        <v>151</v>
      </c>
      <c r="H48" t="s">
        <v>152</v>
      </c>
      <c r="I48" t="s">
        <v>119</v>
      </c>
      <c r="J48">
        <v>130861007</v>
      </c>
      <c r="K48">
        <v>1.3</v>
      </c>
      <c r="L48" t="s">
        <v>137</v>
      </c>
      <c r="M48" t="s">
        <v>56</v>
      </c>
      <c r="N48">
        <v>2</v>
      </c>
      <c r="O48">
        <v>10</v>
      </c>
    </row>
    <row r="49" spans="1:15">
      <c r="A49" t="s">
        <v>138</v>
      </c>
      <c r="B49" t="s">
        <v>139</v>
      </c>
      <c r="C49">
        <v>2016</v>
      </c>
      <c r="D49" t="s">
        <v>136</v>
      </c>
      <c r="E49" t="s">
        <v>68</v>
      </c>
      <c r="F49" t="s">
        <v>116</v>
      </c>
      <c r="G49" t="s">
        <v>151</v>
      </c>
      <c r="H49" t="s">
        <v>152</v>
      </c>
      <c r="I49" t="s">
        <v>119</v>
      </c>
      <c r="J49">
        <v>4029086.5</v>
      </c>
      <c r="K49">
        <v>1.4</v>
      </c>
      <c r="M49" t="s">
        <v>56</v>
      </c>
      <c r="N49">
        <v>2</v>
      </c>
      <c r="O49">
        <v>10</v>
      </c>
    </row>
    <row r="50" spans="1:15">
      <c r="A50" t="s">
        <v>142</v>
      </c>
      <c r="B50" t="s">
        <v>143</v>
      </c>
      <c r="C50">
        <v>2023</v>
      </c>
      <c r="D50" t="s">
        <v>115</v>
      </c>
      <c r="E50" t="s">
        <v>68</v>
      </c>
      <c r="F50" t="s">
        <v>116</v>
      </c>
      <c r="G50" t="s">
        <v>151</v>
      </c>
      <c r="H50" t="s">
        <v>152</v>
      </c>
      <c r="I50" t="s">
        <v>119</v>
      </c>
      <c r="J50">
        <v>33845617</v>
      </c>
      <c r="K50">
        <v>2.2914515783677909</v>
      </c>
      <c r="L50" t="s">
        <v>154</v>
      </c>
      <c r="M50" t="s">
        <v>56</v>
      </c>
      <c r="N50">
        <v>2</v>
      </c>
      <c r="O50">
        <v>10</v>
      </c>
    </row>
    <row r="51" spans="1:15">
      <c r="A51" t="s">
        <v>145</v>
      </c>
      <c r="B51" t="s">
        <v>146</v>
      </c>
      <c r="C51">
        <v>2019</v>
      </c>
      <c r="D51" t="s">
        <v>115</v>
      </c>
      <c r="E51" t="s">
        <v>68</v>
      </c>
      <c r="F51" t="s">
        <v>116</v>
      </c>
      <c r="G51" t="s">
        <v>151</v>
      </c>
      <c r="H51" t="s">
        <v>152</v>
      </c>
      <c r="I51" t="s">
        <v>119</v>
      </c>
      <c r="J51">
        <v>6515058</v>
      </c>
      <c r="K51">
        <v>2.6</v>
      </c>
      <c r="M51" t="s">
        <v>56</v>
      </c>
      <c r="N51">
        <v>2</v>
      </c>
      <c r="O51">
        <v>10</v>
      </c>
    </row>
    <row r="52" spans="1:15">
      <c r="A52" t="s">
        <v>147</v>
      </c>
      <c r="B52" t="s">
        <v>148</v>
      </c>
      <c r="C52">
        <v>2019</v>
      </c>
      <c r="D52" t="s">
        <v>136</v>
      </c>
      <c r="E52" t="s">
        <v>68</v>
      </c>
      <c r="F52" t="s">
        <v>116</v>
      </c>
      <c r="G52" t="s">
        <v>151</v>
      </c>
      <c r="H52" t="s">
        <v>152</v>
      </c>
      <c r="I52" t="s">
        <v>119</v>
      </c>
      <c r="J52">
        <v>6222317.5</v>
      </c>
      <c r="K52">
        <v>9.4</v>
      </c>
      <c r="M52" t="s">
        <v>56</v>
      </c>
      <c r="N52">
        <v>2</v>
      </c>
      <c r="O52">
        <v>10</v>
      </c>
    </row>
    <row r="53" spans="1:15">
      <c r="A53" t="s">
        <v>149</v>
      </c>
      <c r="B53" t="s">
        <v>150</v>
      </c>
      <c r="C53">
        <v>2015</v>
      </c>
      <c r="D53" t="s">
        <v>129</v>
      </c>
      <c r="E53" t="s">
        <v>68</v>
      </c>
      <c r="F53" t="s">
        <v>116</v>
      </c>
      <c r="G53" t="s">
        <v>151</v>
      </c>
      <c r="H53" t="s">
        <v>152</v>
      </c>
      <c r="I53" t="s">
        <v>119</v>
      </c>
      <c r="J53">
        <v>1429188.5</v>
      </c>
      <c r="K53">
        <v>0.5</v>
      </c>
      <c r="M53" t="s">
        <v>56</v>
      </c>
      <c r="N53">
        <v>2</v>
      </c>
      <c r="O53">
        <v>10</v>
      </c>
    </row>
    <row r="54" spans="1:15">
      <c r="A54" t="s">
        <v>155</v>
      </c>
      <c r="B54" t="s">
        <v>156</v>
      </c>
      <c r="C54">
        <v>2019</v>
      </c>
      <c r="D54" t="s">
        <v>157</v>
      </c>
      <c r="E54" t="s">
        <v>68</v>
      </c>
      <c r="F54" t="s">
        <v>158</v>
      </c>
      <c r="G54" t="s">
        <v>117</v>
      </c>
      <c r="H54" t="s">
        <v>118</v>
      </c>
      <c r="I54" t="s">
        <v>159</v>
      </c>
      <c r="J54">
        <v>37782934.5</v>
      </c>
      <c r="K54">
        <v>0.6</v>
      </c>
      <c r="M54" t="s">
        <v>160</v>
      </c>
      <c r="N54">
        <v>3</v>
      </c>
      <c r="O54">
        <v>9</v>
      </c>
    </row>
    <row r="55" spans="1:15">
      <c r="A55" t="s">
        <v>161</v>
      </c>
      <c r="B55" t="s">
        <v>162</v>
      </c>
      <c r="C55">
        <v>2021</v>
      </c>
      <c r="D55" t="s">
        <v>163</v>
      </c>
      <c r="E55" t="s">
        <v>70</v>
      </c>
      <c r="F55" t="s">
        <v>158</v>
      </c>
      <c r="G55" t="s">
        <v>117</v>
      </c>
      <c r="H55" t="s">
        <v>118</v>
      </c>
      <c r="I55" t="s">
        <v>119</v>
      </c>
      <c r="J55">
        <v>8707023.5</v>
      </c>
      <c r="K55">
        <v>0.4</v>
      </c>
      <c r="M55" t="s">
        <v>160</v>
      </c>
      <c r="N55">
        <v>3</v>
      </c>
      <c r="O55">
        <v>9</v>
      </c>
    </row>
    <row r="56" spans="1:15">
      <c r="A56" t="s">
        <v>164</v>
      </c>
      <c r="B56" t="s">
        <v>165</v>
      </c>
      <c r="C56">
        <v>2020</v>
      </c>
      <c r="D56" t="s">
        <v>163</v>
      </c>
      <c r="E56" t="s">
        <v>70</v>
      </c>
      <c r="F56" t="s">
        <v>158</v>
      </c>
      <c r="G56" t="s">
        <v>117</v>
      </c>
      <c r="H56" t="s">
        <v>118</v>
      </c>
      <c r="I56" t="s">
        <v>119</v>
      </c>
      <c r="J56">
        <v>83628708.5</v>
      </c>
      <c r="K56">
        <v>0.6</v>
      </c>
      <c r="M56" t="s">
        <v>160</v>
      </c>
      <c r="N56">
        <v>3</v>
      </c>
      <c r="O56">
        <v>9</v>
      </c>
    </row>
    <row r="57" spans="1:15">
      <c r="A57" t="s">
        <v>166</v>
      </c>
      <c r="B57" t="s">
        <v>167</v>
      </c>
      <c r="C57">
        <v>2018</v>
      </c>
      <c r="D57" t="s">
        <v>168</v>
      </c>
      <c r="E57" t="s">
        <v>70</v>
      </c>
      <c r="F57" t="s">
        <v>158</v>
      </c>
      <c r="G57" t="s">
        <v>117</v>
      </c>
      <c r="H57" t="s">
        <v>118</v>
      </c>
      <c r="I57" t="s">
        <v>119</v>
      </c>
      <c r="J57">
        <v>1321964.5</v>
      </c>
      <c r="K57">
        <v>0.70000000000000007</v>
      </c>
      <c r="M57" t="s">
        <v>160</v>
      </c>
      <c r="N57">
        <v>3</v>
      </c>
      <c r="O57">
        <v>9</v>
      </c>
    </row>
    <row r="58" spans="1:15">
      <c r="A58" t="s">
        <v>169</v>
      </c>
      <c r="B58" t="s">
        <v>170</v>
      </c>
      <c r="C58">
        <v>2023</v>
      </c>
      <c r="D58" t="s">
        <v>163</v>
      </c>
      <c r="E58" t="s">
        <v>70</v>
      </c>
      <c r="F58" t="s">
        <v>158</v>
      </c>
      <c r="G58" t="s">
        <v>117</v>
      </c>
      <c r="H58" t="s">
        <v>118</v>
      </c>
      <c r="I58" t="s">
        <v>159</v>
      </c>
      <c r="J58">
        <v>66438822</v>
      </c>
      <c r="K58">
        <v>0.6</v>
      </c>
      <c r="M58" t="s">
        <v>160</v>
      </c>
      <c r="N58">
        <v>3</v>
      </c>
      <c r="O58">
        <v>9</v>
      </c>
    </row>
    <row r="59" spans="1:15">
      <c r="A59" t="s">
        <v>171</v>
      </c>
      <c r="B59" t="s">
        <v>172</v>
      </c>
      <c r="C59">
        <v>2018</v>
      </c>
      <c r="D59" t="s">
        <v>168</v>
      </c>
      <c r="E59" t="s">
        <v>70</v>
      </c>
      <c r="F59" t="s">
        <v>158</v>
      </c>
      <c r="G59" t="s">
        <v>117</v>
      </c>
      <c r="H59" t="s">
        <v>118</v>
      </c>
      <c r="I59" t="s">
        <v>159</v>
      </c>
      <c r="J59">
        <v>59115809</v>
      </c>
      <c r="K59">
        <v>0.4</v>
      </c>
      <c r="M59" t="s">
        <v>160</v>
      </c>
      <c r="N59">
        <v>3</v>
      </c>
      <c r="O59">
        <v>9</v>
      </c>
    </row>
    <row r="60" spans="1:15">
      <c r="A60" t="s">
        <v>173</v>
      </c>
      <c r="B60" t="s">
        <v>174</v>
      </c>
      <c r="C60">
        <v>2019</v>
      </c>
      <c r="D60" t="s">
        <v>168</v>
      </c>
      <c r="E60" t="s">
        <v>70</v>
      </c>
      <c r="F60" t="s">
        <v>158</v>
      </c>
      <c r="G60" t="s">
        <v>117</v>
      </c>
      <c r="H60" t="s">
        <v>118</v>
      </c>
      <c r="I60" t="s">
        <v>119</v>
      </c>
      <c r="J60">
        <v>1893667</v>
      </c>
      <c r="K60">
        <v>0.1</v>
      </c>
      <c r="M60" t="s">
        <v>160</v>
      </c>
      <c r="N60">
        <v>3</v>
      </c>
      <c r="O60">
        <v>9</v>
      </c>
    </row>
    <row r="61" spans="1:15">
      <c r="A61" t="s">
        <v>175</v>
      </c>
      <c r="B61" t="s">
        <v>176</v>
      </c>
      <c r="C61">
        <v>2023</v>
      </c>
      <c r="D61" t="s">
        <v>168</v>
      </c>
      <c r="E61" t="s">
        <v>70</v>
      </c>
      <c r="F61" t="s">
        <v>158</v>
      </c>
      <c r="G61" t="s">
        <v>117</v>
      </c>
      <c r="H61" t="s">
        <v>118</v>
      </c>
      <c r="I61" t="s">
        <v>119</v>
      </c>
      <c r="J61">
        <v>5490100</v>
      </c>
      <c r="K61">
        <v>0.2</v>
      </c>
      <c r="M61" t="s">
        <v>160</v>
      </c>
      <c r="N61">
        <v>3</v>
      </c>
      <c r="O61">
        <v>9</v>
      </c>
    </row>
    <row r="62" spans="1:15">
      <c r="A62" t="s">
        <v>177</v>
      </c>
      <c r="B62" t="s">
        <v>178</v>
      </c>
      <c r="C62">
        <v>2019</v>
      </c>
      <c r="D62" t="s">
        <v>168</v>
      </c>
      <c r="E62" t="s">
        <v>70</v>
      </c>
      <c r="F62" t="s">
        <v>158</v>
      </c>
      <c r="G62" t="s">
        <v>117</v>
      </c>
      <c r="H62" t="s">
        <v>118</v>
      </c>
      <c r="I62" t="s">
        <v>119</v>
      </c>
      <c r="J62">
        <v>4933491</v>
      </c>
      <c r="K62">
        <v>1.7</v>
      </c>
      <c r="M62" t="s">
        <v>160</v>
      </c>
      <c r="N62">
        <v>3</v>
      </c>
      <c r="O62">
        <v>9</v>
      </c>
    </row>
    <row r="63" spans="1:15">
      <c r="A63" t="s">
        <v>179</v>
      </c>
      <c r="B63" t="s">
        <v>180</v>
      </c>
      <c r="C63">
        <v>2023</v>
      </c>
      <c r="D63" t="s">
        <v>181</v>
      </c>
      <c r="E63" t="s">
        <v>70</v>
      </c>
      <c r="F63" t="s">
        <v>158</v>
      </c>
      <c r="G63" t="s">
        <v>117</v>
      </c>
      <c r="H63" t="s">
        <v>118</v>
      </c>
      <c r="I63" t="s">
        <v>119</v>
      </c>
      <c r="J63">
        <v>59499453</v>
      </c>
      <c r="K63">
        <v>0.2</v>
      </c>
      <c r="M63" t="s">
        <v>160</v>
      </c>
      <c r="N63">
        <v>3</v>
      </c>
      <c r="O63">
        <v>9</v>
      </c>
    </row>
    <row r="64" spans="1:15">
      <c r="A64" t="s">
        <v>182</v>
      </c>
      <c r="B64" t="s">
        <v>183</v>
      </c>
      <c r="C64">
        <v>2024</v>
      </c>
      <c r="D64" t="s">
        <v>184</v>
      </c>
      <c r="E64" t="s">
        <v>70</v>
      </c>
      <c r="F64" t="s">
        <v>158</v>
      </c>
      <c r="G64" t="s">
        <v>117</v>
      </c>
      <c r="H64" t="s">
        <v>118</v>
      </c>
      <c r="I64" t="s">
        <v>119</v>
      </c>
      <c r="J64">
        <v>38539201</v>
      </c>
      <c r="K64">
        <v>1.3</v>
      </c>
      <c r="L64" t="s">
        <v>185</v>
      </c>
      <c r="M64" t="s">
        <v>160</v>
      </c>
      <c r="N64">
        <v>3</v>
      </c>
      <c r="O64">
        <v>9</v>
      </c>
    </row>
    <row r="65" spans="1:15">
      <c r="A65" t="s">
        <v>186</v>
      </c>
      <c r="B65" t="s">
        <v>187</v>
      </c>
      <c r="C65">
        <v>2022</v>
      </c>
      <c r="D65" t="s">
        <v>181</v>
      </c>
      <c r="E65" t="s">
        <v>70</v>
      </c>
      <c r="F65" t="s">
        <v>158</v>
      </c>
      <c r="G65" t="s">
        <v>117</v>
      </c>
      <c r="H65" t="s">
        <v>118</v>
      </c>
      <c r="I65" t="s">
        <v>159</v>
      </c>
      <c r="J65">
        <v>10417072.5</v>
      </c>
      <c r="K65">
        <v>1.9</v>
      </c>
      <c r="M65" t="s">
        <v>160</v>
      </c>
      <c r="N65">
        <v>3</v>
      </c>
      <c r="O65">
        <v>9</v>
      </c>
    </row>
    <row r="66" spans="1:15">
      <c r="A66" t="s">
        <v>188</v>
      </c>
      <c r="B66" t="s">
        <v>189</v>
      </c>
      <c r="C66">
        <v>2020</v>
      </c>
      <c r="D66" t="s">
        <v>181</v>
      </c>
      <c r="E66" t="s">
        <v>70</v>
      </c>
      <c r="F66" t="s">
        <v>158</v>
      </c>
      <c r="G66" t="s">
        <v>117</v>
      </c>
      <c r="H66" t="s">
        <v>118</v>
      </c>
      <c r="I66" t="s">
        <v>119</v>
      </c>
      <c r="J66">
        <v>2102419.5</v>
      </c>
      <c r="K66">
        <v>0.57000000000000006</v>
      </c>
      <c r="M66" t="s">
        <v>160</v>
      </c>
      <c r="N66">
        <v>3</v>
      </c>
      <c r="O66">
        <v>9</v>
      </c>
    </row>
    <row r="67" spans="1:15">
      <c r="A67" t="s">
        <v>190</v>
      </c>
      <c r="B67" t="s">
        <v>191</v>
      </c>
      <c r="C67">
        <v>2024</v>
      </c>
      <c r="D67" t="s">
        <v>168</v>
      </c>
      <c r="E67" t="s">
        <v>70</v>
      </c>
      <c r="F67" t="s">
        <v>158</v>
      </c>
      <c r="G67" t="s">
        <v>117</v>
      </c>
      <c r="H67" t="s">
        <v>118</v>
      </c>
      <c r="I67" t="s">
        <v>159</v>
      </c>
      <c r="J67">
        <v>10606999</v>
      </c>
      <c r="K67">
        <v>0.9</v>
      </c>
      <c r="M67" t="s">
        <v>160</v>
      </c>
      <c r="N67">
        <v>3</v>
      </c>
      <c r="O67">
        <v>9</v>
      </c>
    </row>
    <row r="68" spans="1:15">
      <c r="A68" t="s">
        <v>192</v>
      </c>
      <c r="B68" t="s">
        <v>193</v>
      </c>
      <c r="C68">
        <v>2023</v>
      </c>
      <c r="D68" t="s">
        <v>157</v>
      </c>
      <c r="E68" t="s">
        <v>68</v>
      </c>
      <c r="F68" t="s">
        <v>158</v>
      </c>
      <c r="G68" t="s">
        <v>117</v>
      </c>
      <c r="H68" t="s">
        <v>118</v>
      </c>
      <c r="I68" t="s">
        <v>119</v>
      </c>
      <c r="J68">
        <v>343477335</v>
      </c>
      <c r="K68">
        <v>0.2</v>
      </c>
      <c r="L68" t="s">
        <v>194</v>
      </c>
      <c r="M68" t="s">
        <v>160</v>
      </c>
      <c r="N68">
        <v>3</v>
      </c>
      <c r="O68">
        <v>9</v>
      </c>
    </row>
    <row r="69" spans="1:15">
      <c r="A69" t="s">
        <v>155</v>
      </c>
      <c r="B69" t="s">
        <v>156</v>
      </c>
      <c r="C69">
        <v>2019</v>
      </c>
      <c r="D69" t="s">
        <v>157</v>
      </c>
      <c r="E69" t="s">
        <v>68</v>
      </c>
      <c r="F69" t="s">
        <v>158</v>
      </c>
      <c r="G69" t="s">
        <v>151</v>
      </c>
      <c r="H69" t="s">
        <v>152</v>
      </c>
      <c r="I69" t="s">
        <v>159</v>
      </c>
      <c r="J69">
        <v>37782934.5</v>
      </c>
      <c r="K69">
        <v>2.5</v>
      </c>
      <c r="M69" t="s">
        <v>160</v>
      </c>
      <c r="N69">
        <v>4</v>
      </c>
      <c r="O69">
        <v>10</v>
      </c>
    </row>
    <row r="70" spans="1:15">
      <c r="A70" t="s">
        <v>161</v>
      </c>
      <c r="B70" t="s">
        <v>162</v>
      </c>
      <c r="C70">
        <v>2021</v>
      </c>
      <c r="D70" t="s">
        <v>163</v>
      </c>
      <c r="E70" t="s">
        <v>70</v>
      </c>
      <c r="F70" t="s">
        <v>158</v>
      </c>
      <c r="G70" t="s">
        <v>151</v>
      </c>
      <c r="H70" t="s">
        <v>152</v>
      </c>
      <c r="I70" t="s">
        <v>119</v>
      </c>
      <c r="J70">
        <v>8707023.5</v>
      </c>
      <c r="K70">
        <v>1</v>
      </c>
      <c r="M70" t="s">
        <v>160</v>
      </c>
      <c r="N70">
        <v>4</v>
      </c>
      <c r="O70">
        <v>10</v>
      </c>
    </row>
    <row r="71" spans="1:15">
      <c r="A71" t="s">
        <v>164</v>
      </c>
      <c r="B71" t="s">
        <v>165</v>
      </c>
      <c r="C71">
        <v>2020</v>
      </c>
      <c r="D71" t="s">
        <v>163</v>
      </c>
      <c r="E71" t="s">
        <v>70</v>
      </c>
      <c r="F71" t="s">
        <v>158</v>
      </c>
      <c r="G71" t="s">
        <v>151</v>
      </c>
      <c r="H71" t="s">
        <v>152</v>
      </c>
      <c r="I71" t="s">
        <v>119</v>
      </c>
      <c r="J71">
        <v>83628708.5</v>
      </c>
      <c r="K71">
        <v>2</v>
      </c>
      <c r="M71" t="s">
        <v>160</v>
      </c>
      <c r="N71">
        <v>4</v>
      </c>
      <c r="O71">
        <v>10</v>
      </c>
    </row>
    <row r="72" spans="1:15">
      <c r="A72" t="s">
        <v>166</v>
      </c>
      <c r="B72" t="s">
        <v>167</v>
      </c>
      <c r="C72">
        <v>2018</v>
      </c>
      <c r="D72" t="s">
        <v>168</v>
      </c>
      <c r="E72" t="s">
        <v>70</v>
      </c>
      <c r="F72" t="s">
        <v>158</v>
      </c>
      <c r="G72" t="s">
        <v>151</v>
      </c>
      <c r="H72" t="s">
        <v>152</v>
      </c>
      <c r="I72" t="s">
        <v>119</v>
      </c>
      <c r="J72">
        <v>1321964.5</v>
      </c>
      <c r="K72">
        <v>1.5</v>
      </c>
      <c r="M72" t="s">
        <v>160</v>
      </c>
      <c r="N72">
        <v>4</v>
      </c>
      <c r="O72">
        <v>10</v>
      </c>
    </row>
    <row r="73" spans="1:15">
      <c r="A73" t="s">
        <v>169</v>
      </c>
      <c r="B73" t="s">
        <v>170</v>
      </c>
      <c r="C73">
        <v>2023</v>
      </c>
      <c r="D73" t="s">
        <v>163</v>
      </c>
      <c r="E73" t="s">
        <v>70</v>
      </c>
      <c r="F73" t="s">
        <v>158</v>
      </c>
      <c r="G73" t="s">
        <v>151</v>
      </c>
      <c r="H73" t="s">
        <v>152</v>
      </c>
      <c r="I73" t="s">
        <v>159</v>
      </c>
      <c r="J73">
        <v>66438822</v>
      </c>
      <c r="K73">
        <v>1.2</v>
      </c>
      <c r="M73" t="s">
        <v>160</v>
      </c>
      <c r="N73">
        <v>4</v>
      </c>
      <c r="O73">
        <v>10</v>
      </c>
    </row>
    <row r="74" spans="1:15">
      <c r="A74" t="s">
        <v>171</v>
      </c>
      <c r="B74" t="s">
        <v>172</v>
      </c>
      <c r="C74">
        <v>2018</v>
      </c>
      <c r="D74" t="s">
        <v>168</v>
      </c>
      <c r="E74" t="s">
        <v>70</v>
      </c>
      <c r="F74" t="s">
        <v>158</v>
      </c>
      <c r="G74" t="s">
        <v>151</v>
      </c>
      <c r="H74" t="s">
        <v>152</v>
      </c>
      <c r="I74" t="s">
        <v>119</v>
      </c>
      <c r="J74">
        <v>59115809</v>
      </c>
      <c r="K74">
        <v>1.7</v>
      </c>
      <c r="M74" t="s">
        <v>160</v>
      </c>
      <c r="N74">
        <v>4</v>
      </c>
      <c r="O74">
        <v>10</v>
      </c>
    </row>
    <row r="75" spans="1:15">
      <c r="A75" t="s">
        <v>173</v>
      </c>
      <c r="B75" t="s">
        <v>174</v>
      </c>
      <c r="C75">
        <v>2019</v>
      </c>
      <c r="D75" t="s">
        <v>168</v>
      </c>
      <c r="E75" t="s">
        <v>70</v>
      </c>
      <c r="F75" t="s">
        <v>158</v>
      </c>
      <c r="G75" t="s">
        <v>151</v>
      </c>
      <c r="H75" t="s">
        <v>152</v>
      </c>
      <c r="I75" t="s">
        <v>119</v>
      </c>
      <c r="J75">
        <v>1893667</v>
      </c>
      <c r="K75">
        <v>1.4</v>
      </c>
      <c r="M75" t="s">
        <v>160</v>
      </c>
      <c r="N75">
        <v>4</v>
      </c>
      <c r="O75">
        <v>10</v>
      </c>
    </row>
    <row r="76" spans="1:15">
      <c r="A76" t="s">
        <v>175</v>
      </c>
      <c r="B76" t="s">
        <v>176</v>
      </c>
      <c r="C76">
        <v>2023</v>
      </c>
      <c r="D76" t="s">
        <v>168</v>
      </c>
      <c r="E76" t="s">
        <v>70</v>
      </c>
      <c r="F76" t="s">
        <v>158</v>
      </c>
      <c r="G76" t="s">
        <v>151</v>
      </c>
      <c r="H76" t="s">
        <v>152</v>
      </c>
      <c r="I76" t="s">
        <v>119</v>
      </c>
      <c r="J76">
        <v>5490100</v>
      </c>
      <c r="K76">
        <v>2.6</v>
      </c>
      <c r="M76" t="s">
        <v>160</v>
      </c>
      <c r="N76">
        <v>4</v>
      </c>
      <c r="O76">
        <v>10</v>
      </c>
    </row>
    <row r="77" spans="1:15">
      <c r="A77" t="s">
        <v>177</v>
      </c>
      <c r="B77" t="s">
        <v>178</v>
      </c>
      <c r="C77">
        <v>2019</v>
      </c>
      <c r="D77" t="s">
        <v>168</v>
      </c>
      <c r="E77" t="s">
        <v>70</v>
      </c>
      <c r="F77" t="s">
        <v>158</v>
      </c>
      <c r="G77" t="s">
        <v>151</v>
      </c>
      <c r="H77" t="s">
        <v>152</v>
      </c>
      <c r="I77" t="s">
        <v>159</v>
      </c>
      <c r="J77">
        <v>4933491</v>
      </c>
      <c r="K77">
        <v>2</v>
      </c>
      <c r="M77" t="s">
        <v>160</v>
      </c>
      <c r="N77">
        <v>4</v>
      </c>
      <c r="O77">
        <v>10</v>
      </c>
    </row>
    <row r="78" spans="1:15">
      <c r="A78" t="s">
        <v>179</v>
      </c>
      <c r="B78" t="s">
        <v>180</v>
      </c>
      <c r="C78">
        <v>2023</v>
      </c>
      <c r="D78" t="s">
        <v>181</v>
      </c>
      <c r="E78" t="s">
        <v>70</v>
      </c>
      <c r="F78" t="s">
        <v>158</v>
      </c>
      <c r="G78" t="s">
        <v>151</v>
      </c>
      <c r="H78" t="s">
        <v>152</v>
      </c>
      <c r="I78" t="s">
        <v>119</v>
      </c>
      <c r="J78">
        <v>59499453</v>
      </c>
      <c r="K78">
        <v>0.89999999999999991</v>
      </c>
      <c r="M78" t="s">
        <v>160</v>
      </c>
      <c r="N78">
        <v>4</v>
      </c>
      <c r="O78">
        <v>10</v>
      </c>
    </row>
    <row r="79" spans="1:15">
      <c r="A79" t="s">
        <v>182</v>
      </c>
      <c r="B79" t="s">
        <v>183</v>
      </c>
      <c r="C79">
        <v>2024</v>
      </c>
      <c r="D79" t="s">
        <v>184</v>
      </c>
      <c r="E79" t="s">
        <v>70</v>
      </c>
      <c r="F79" t="s">
        <v>158</v>
      </c>
      <c r="G79" t="s">
        <v>151</v>
      </c>
      <c r="H79" t="s">
        <v>152</v>
      </c>
      <c r="I79" t="s">
        <v>119</v>
      </c>
      <c r="J79">
        <v>38539201</v>
      </c>
      <c r="K79">
        <v>0.8999999999999998</v>
      </c>
      <c r="L79" t="s">
        <v>185</v>
      </c>
      <c r="M79" t="s">
        <v>160</v>
      </c>
      <c r="N79">
        <v>4</v>
      </c>
      <c r="O79">
        <v>10</v>
      </c>
    </row>
    <row r="80" spans="1:15">
      <c r="A80" t="s">
        <v>186</v>
      </c>
      <c r="B80" t="s">
        <v>187</v>
      </c>
      <c r="C80">
        <v>2022</v>
      </c>
      <c r="D80" t="s">
        <v>181</v>
      </c>
      <c r="E80" t="s">
        <v>70</v>
      </c>
      <c r="F80" t="s">
        <v>158</v>
      </c>
      <c r="G80" t="s">
        <v>151</v>
      </c>
      <c r="H80" t="s">
        <v>152</v>
      </c>
      <c r="I80" t="s">
        <v>159</v>
      </c>
      <c r="J80">
        <v>10417072.5</v>
      </c>
      <c r="K80">
        <v>1.5</v>
      </c>
      <c r="M80" t="s">
        <v>160</v>
      </c>
      <c r="N80">
        <v>4</v>
      </c>
      <c r="O80">
        <v>10</v>
      </c>
    </row>
    <row r="81" spans="1:15">
      <c r="A81" t="s">
        <v>188</v>
      </c>
      <c r="B81" t="s">
        <v>189</v>
      </c>
      <c r="C81">
        <v>2020</v>
      </c>
      <c r="D81" t="s">
        <v>181</v>
      </c>
      <c r="E81" t="s">
        <v>70</v>
      </c>
      <c r="F81" t="s">
        <v>158</v>
      </c>
      <c r="G81" t="s">
        <v>151</v>
      </c>
      <c r="H81" t="s">
        <v>152</v>
      </c>
      <c r="I81" t="s">
        <v>119</v>
      </c>
      <c r="J81">
        <v>2102419.5</v>
      </c>
      <c r="K81">
        <v>0.84</v>
      </c>
      <c r="M81" t="s">
        <v>160</v>
      </c>
      <c r="N81">
        <v>4</v>
      </c>
      <c r="O81">
        <v>10</v>
      </c>
    </row>
    <row r="82" spans="1:15">
      <c r="A82" t="s">
        <v>190</v>
      </c>
      <c r="B82" t="s">
        <v>191</v>
      </c>
      <c r="C82">
        <v>2024</v>
      </c>
      <c r="D82" t="s">
        <v>168</v>
      </c>
      <c r="E82" t="s">
        <v>70</v>
      </c>
      <c r="F82" t="s">
        <v>158</v>
      </c>
      <c r="G82" t="s">
        <v>151</v>
      </c>
      <c r="H82" t="s">
        <v>152</v>
      </c>
      <c r="I82" t="s">
        <v>159</v>
      </c>
      <c r="J82">
        <v>10606999</v>
      </c>
      <c r="K82">
        <v>2.6</v>
      </c>
      <c r="M82" t="s">
        <v>160</v>
      </c>
      <c r="N82">
        <v>4</v>
      </c>
      <c r="O82">
        <v>10</v>
      </c>
    </row>
    <row r="83" spans="1:15">
      <c r="A83" t="s">
        <v>192</v>
      </c>
      <c r="B83" t="s">
        <v>193</v>
      </c>
      <c r="C83">
        <v>2023</v>
      </c>
      <c r="D83" t="s">
        <v>157</v>
      </c>
      <c r="E83" t="s">
        <v>68</v>
      </c>
      <c r="F83" t="s">
        <v>158</v>
      </c>
      <c r="G83" t="s">
        <v>151</v>
      </c>
      <c r="H83" t="s">
        <v>152</v>
      </c>
      <c r="I83" t="s">
        <v>119</v>
      </c>
      <c r="J83">
        <v>343477335</v>
      </c>
      <c r="K83">
        <v>1.2</v>
      </c>
      <c r="L83" t="s">
        <v>194</v>
      </c>
      <c r="M83" t="s">
        <v>160</v>
      </c>
      <c r="N83">
        <v>4</v>
      </c>
      <c r="O83">
        <v>10</v>
      </c>
    </row>
    <row r="84" spans="1:15">
      <c r="A84" t="s">
        <v>195</v>
      </c>
      <c r="B84" t="s">
        <v>196</v>
      </c>
      <c r="C84">
        <v>2024</v>
      </c>
      <c r="D84" t="s">
        <v>197</v>
      </c>
      <c r="E84" t="s">
        <v>58</v>
      </c>
      <c r="F84" t="s">
        <v>198</v>
      </c>
      <c r="G84" t="s">
        <v>117</v>
      </c>
      <c r="H84" t="s">
        <v>118</v>
      </c>
      <c r="I84" t="s">
        <v>119</v>
      </c>
      <c r="J84">
        <v>26713205</v>
      </c>
      <c r="K84">
        <v>0.2</v>
      </c>
      <c r="M84" t="s">
        <v>199</v>
      </c>
      <c r="N84">
        <v>5</v>
      </c>
      <c r="O84">
        <v>9</v>
      </c>
    </row>
    <row r="85" spans="1:15">
      <c r="A85" t="s">
        <v>200</v>
      </c>
      <c r="B85" t="s">
        <v>201</v>
      </c>
      <c r="C85">
        <v>2024</v>
      </c>
      <c r="D85" t="s">
        <v>202</v>
      </c>
      <c r="E85" t="s">
        <v>69</v>
      </c>
      <c r="F85" t="s">
        <v>203</v>
      </c>
      <c r="G85" t="s">
        <v>117</v>
      </c>
      <c r="H85" t="s">
        <v>118</v>
      </c>
      <c r="I85" t="s">
        <v>119</v>
      </c>
      <c r="J85">
        <v>283487930.5</v>
      </c>
      <c r="K85">
        <v>1.25328460299753E-2</v>
      </c>
      <c r="M85" t="s">
        <v>199</v>
      </c>
      <c r="N85">
        <v>5</v>
      </c>
      <c r="O85">
        <v>9</v>
      </c>
    </row>
    <row r="86" spans="1:15">
      <c r="A86" t="s">
        <v>204</v>
      </c>
      <c r="B86" t="s">
        <v>205</v>
      </c>
      <c r="C86">
        <v>2024</v>
      </c>
      <c r="D86" t="s">
        <v>206</v>
      </c>
      <c r="E86" t="s">
        <v>69</v>
      </c>
      <c r="F86" t="s">
        <v>207</v>
      </c>
      <c r="G86" t="s">
        <v>117</v>
      </c>
      <c r="H86" t="s">
        <v>118</v>
      </c>
      <c r="I86" t="s">
        <v>119</v>
      </c>
      <c r="J86">
        <v>9387021</v>
      </c>
      <c r="K86">
        <v>0.31659999999999999</v>
      </c>
      <c r="M86" t="s">
        <v>199</v>
      </c>
      <c r="N86">
        <v>5</v>
      </c>
      <c r="O86">
        <v>9</v>
      </c>
    </row>
    <row r="87" spans="1:15">
      <c r="A87" t="s">
        <v>208</v>
      </c>
      <c r="B87" t="s">
        <v>209</v>
      </c>
      <c r="C87">
        <v>2015</v>
      </c>
      <c r="D87" t="s">
        <v>210</v>
      </c>
      <c r="E87" t="s">
        <v>69</v>
      </c>
      <c r="F87" t="s">
        <v>211</v>
      </c>
      <c r="G87" t="s">
        <v>117</v>
      </c>
      <c r="H87" t="s">
        <v>118</v>
      </c>
      <c r="I87" t="s">
        <v>119</v>
      </c>
      <c r="J87">
        <v>6001882</v>
      </c>
      <c r="K87">
        <v>1.08</v>
      </c>
      <c r="M87" t="s">
        <v>199</v>
      </c>
      <c r="N87">
        <v>5</v>
      </c>
      <c r="O87">
        <v>9</v>
      </c>
    </row>
    <row r="88" spans="1:15">
      <c r="A88" t="s">
        <v>212</v>
      </c>
      <c r="B88" t="s">
        <v>213</v>
      </c>
      <c r="C88">
        <v>2022</v>
      </c>
      <c r="D88" t="s">
        <v>214</v>
      </c>
      <c r="E88" t="s">
        <v>69</v>
      </c>
      <c r="F88" t="s">
        <v>203</v>
      </c>
      <c r="G88" t="s">
        <v>117</v>
      </c>
      <c r="H88" t="s">
        <v>118</v>
      </c>
      <c r="I88" t="s">
        <v>119</v>
      </c>
      <c r="J88">
        <v>51782511.5</v>
      </c>
      <c r="K88">
        <v>0.1</v>
      </c>
      <c r="M88" t="s">
        <v>199</v>
      </c>
      <c r="N88">
        <v>5</v>
      </c>
      <c r="O88">
        <v>9</v>
      </c>
    </row>
    <row r="89" spans="1:15">
      <c r="A89" t="s">
        <v>215</v>
      </c>
      <c r="B89" t="s">
        <v>216</v>
      </c>
      <c r="C89">
        <v>2020</v>
      </c>
      <c r="D89" t="s">
        <v>206</v>
      </c>
      <c r="E89" t="s">
        <v>69</v>
      </c>
      <c r="F89" t="s">
        <v>207</v>
      </c>
      <c r="G89" t="s">
        <v>117</v>
      </c>
      <c r="H89" t="s">
        <v>118</v>
      </c>
      <c r="I89" t="s">
        <v>159</v>
      </c>
      <c r="J89">
        <v>5069692</v>
      </c>
      <c r="K89">
        <v>3.2</v>
      </c>
      <c r="M89" t="s">
        <v>199</v>
      </c>
      <c r="N89">
        <v>5</v>
      </c>
      <c r="O89">
        <v>9</v>
      </c>
    </row>
    <row r="90" spans="1:15">
      <c r="A90" t="s">
        <v>217</v>
      </c>
      <c r="B90" t="s">
        <v>218</v>
      </c>
      <c r="C90">
        <v>2019</v>
      </c>
      <c r="D90" t="s">
        <v>206</v>
      </c>
      <c r="E90" t="s">
        <v>69</v>
      </c>
      <c r="F90" t="s">
        <v>207</v>
      </c>
      <c r="G90" t="s">
        <v>117</v>
      </c>
      <c r="H90" t="s">
        <v>118</v>
      </c>
      <c r="I90" t="s">
        <v>119</v>
      </c>
      <c r="J90">
        <v>30472811.5</v>
      </c>
      <c r="K90">
        <v>0.8999999999999998</v>
      </c>
      <c r="M90" t="s">
        <v>199</v>
      </c>
      <c r="N90">
        <v>5</v>
      </c>
      <c r="O90">
        <v>9</v>
      </c>
    </row>
    <row r="91" spans="1:15">
      <c r="A91" t="s">
        <v>219</v>
      </c>
      <c r="B91" t="s">
        <v>220</v>
      </c>
      <c r="C91">
        <v>2024</v>
      </c>
      <c r="D91" t="s">
        <v>202</v>
      </c>
      <c r="E91" t="s">
        <v>69</v>
      </c>
      <c r="F91" t="s">
        <v>203</v>
      </c>
      <c r="G91" t="s">
        <v>117</v>
      </c>
      <c r="H91" t="s">
        <v>118</v>
      </c>
      <c r="I91" t="s">
        <v>119</v>
      </c>
      <c r="J91">
        <v>71668011</v>
      </c>
      <c r="K91">
        <v>6.9999999999999993E-2</v>
      </c>
      <c r="M91" t="s">
        <v>199</v>
      </c>
      <c r="N91">
        <v>5</v>
      </c>
      <c r="O91">
        <v>9</v>
      </c>
    </row>
    <row r="92" spans="1:15">
      <c r="A92" t="s">
        <v>221</v>
      </c>
      <c r="B92" t="s">
        <v>222</v>
      </c>
      <c r="C92">
        <v>2016</v>
      </c>
      <c r="D92" t="s">
        <v>223</v>
      </c>
      <c r="E92" t="s">
        <v>67</v>
      </c>
      <c r="F92" t="s">
        <v>224</v>
      </c>
      <c r="G92" t="s">
        <v>117</v>
      </c>
      <c r="H92" t="s">
        <v>118</v>
      </c>
      <c r="I92" t="s">
        <v>119</v>
      </c>
      <c r="J92">
        <v>512554.49999999988</v>
      </c>
      <c r="K92">
        <v>2.2999999999999998</v>
      </c>
      <c r="M92" t="s">
        <v>199</v>
      </c>
      <c r="N92">
        <v>5</v>
      </c>
      <c r="O92">
        <v>9</v>
      </c>
    </row>
    <row r="93" spans="1:15">
      <c r="A93" t="s">
        <v>225</v>
      </c>
      <c r="B93" t="s">
        <v>226</v>
      </c>
      <c r="C93">
        <v>2023</v>
      </c>
      <c r="D93" t="s">
        <v>223</v>
      </c>
      <c r="E93" t="s">
        <v>67</v>
      </c>
      <c r="F93" t="s">
        <v>224</v>
      </c>
      <c r="G93" t="s">
        <v>117</v>
      </c>
      <c r="H93" t="s">
        <v>118</v>
      </c>
      <c r="I93" t="s">
        <v>227</v>
      </c>
      <c r="J93">
        <v>227882945</v>
      </c>
      <c r="K93">
        <v>5.16</v>
      </c>
      <c r="L93" t="s">
        <v>228</v>
      </c>
      <c r="M93" t="s">
        <v>199</v>
      </c>
      <c r="N93">
        <v>5</v>
      </c>
      <c r="O93">
        <v>9</v>
      </c>
    </row>
    <row r="94" spans="1:15">
      <c r="A94" t="s">
        <v>229</v>
      </c>
      <c r="B94" t="s">
        <v>230</v>
      </c>
      <c r="C94">
        <v>2024</v>
      </c>
      <c r="D94" t="s">
        <v>231</v>
      </c>
      <c r="E94" t="s">
        <v>67</v>
      </c>
      <c r="F94" t="s">
        <v>224</v>
      </c>
      <c r="G94" t="s">
        <v>117</v>
      </c>
      <c r="H94" t="s">
        <v>118</v>
      </c>
      <c r="I94" t="s">
        <v>232</v>
      </c>
      <c r="J94">
        <v>50015092.5</v>
      </c>
      <c r="K94">
        <v>1.8</v>
      </c>
      <c r="L94" t="s">
        <v>233</v>
      </c>
      <c r="M94" t="s">
        <v>199</v>
      </c>
      <c r="N94">
        <v>5</v>
      </c>
      <c r="O94">
        <v>9</v>
      </c>
    </row>
    <row r="95" spans="1:15">
      <c r="A95" t="s">
        <v>234</v>
      </c>
      <c r="B95" t="s">
        <v>235</v>
      </c>
      <c r="C95">
        <v>2019</v>
      </c>
      <c r="D95" t="s">
        <v>236</v>
      </c>
      <c r="E95" t="s">
        <v>67</v>
      </c>
      <c r="F95" t="s">
        <v>224</v>
      </c>
      <c r="G95" t="s">
        <v>117</v>
      </c>
      <c r="H95" t="s">
        <v>118</v>
      </c>
      <c r="I95" t="s">
        <v>159</v>
      </c>
      <c r="J95">
        <v>59587885.5</v>
      </c>
      <c r="K95">
        <v>1.1000000000000001</v>
      </c>
      <c r="M95" t="s">
        <v>199</v>
      </c>
      <c r="N95">
        <v>5</v>
      </c>
      <c r="O95">
        <v>9</v>
      </c>
    </row>
    <row r="96" spans="1:15">
      <c r="A96" t="s">
        <v>195</v>
      </c>
      <c r="B96" t="s">
        <v>196</v>
      </c>
      <c r="C96">
        <v>2024</v>
      </c>
      <c r="D96" t="s">
        <v>197</v>
      </c>
      <c r="E96" t="s">
        <v>58</v>
      </c>
      <c r="F96" t="s">
        <v>198</v>
      </c>
      <c r="G96" t="s">
        <v>151</v>
      </c>
      <c r="H96" t="s">
        <v>152</v>
      </c>
      <c r="I96" t="s">
        <v>119</v>
      </c>
      <c r="J96">
        <v>26713205</v>
      </c>
      <c r="K96">
        <v>1.7</v>
      </c>
      <c r="M96" t="s">
        <v>199</v>
      </c>
      <c r="N96">
        <v>6</v>
      </c>
      <c r="O96">
        <v>10</v>
      </c>
    </row>
    <row r="97" spans="1:15">
      <c r="A97" t="s">
        <v>200</v>
      </c>
      <c r="B97" t="s">
        <v>201</v>
      </c>
      <c r="C97">
        <v>2024</v>
      </c>
      <c r="D97" t="s">
        <v>202</v>
      </c>
      <c r="E97" t="s">
        <v>69</v>
      </c>
      <c r="F97" t="s">
        <v>203</v>
      </c>
      <c r="G97" t="s">
        <v>151</v>
      </c>
      <c r="H97" t="s">
        <v>152</v>
      </c>
      <c r="I97" t="s">
        <v>119</v>
      </c>
      <c r="J97">
        <v>283487930.5</v>
      </c>
      <c r="K97">
        <v>2.5228972791112001E-2</v>
      </c>
      <c r="M97" t="s">
        <v>199</v>
      </c>
      <c r="N97">
        <v>6</v>
      </c>
      <c r="O97">
        <v>10</v>
      </c>
    </row>
    <row r="98" spans="1:15">
      <c r="A98" t="s">
        <v>204</v>
      </c>
      <c r="B98" t="s">
        <v>205</v>
      </c>
      <c r="C98">
        <v>2024</v>
      </c>
      <c r="D98" t="s">
        <v>206</v>
      </c>
      <c r="E98" t="s">
        <v>69</v>
      </c>
      <c r="F98" t="s">
        <v>207</v>
      </c>
      <c r="G98" t="s">
        <v>151</v>
      </c>
      <c r="H98" t="s">
        <v>152</v>
      </c>
      <c r="I98" t="s">
        <v>119</v>
      </c>
      <c r="J98">
        <v>9387021</v>
      </c>
      <c r="K98">
        <v>0.92969999999999997</v>
      </c>
      <c r="M98" t="s">
        <v>199</v>
      </c>
      <c r="N98">
        <v>6</v>
      </c>
      <c r="O98">
        <v>10</v>
      </c>
    </row>
    <row r="99" spans="1:15">
      <c r="A99" t="s">
        <v>208</v>
      </c>
      <c r="B99" t="s">
        <v>209</v>
      </c>
      <c r="C99">
        <v>2015</v>
      </c>
      <c r="D99" t="s">
        <v>210</v>
      </c>
      <c r="E99" t="s">
        <v>69</v>
      </c>
      <c r="F99" t="s">
        <v>211</v>
      </c>
      <c r="G99" t="s">
        <v>151</v>
      </c>
      <c r="H99" t="s">
        <v>152</v>
      </c>
      <c r="I99" t="s">
        <v>119</v>
      </c>
      <c r="J99">
        <v>6001882</v>
      </c>
      <c r="K99">
        <v>0.97</v>
      </c>
      <c r="M99" t="s">
        <v>199</v>
      </c>
      <c r="N99">
        <v>6</v>
      </c>
      <c r="O99">
        <v>10</v>
      </c>
    </row>
    <row r="100" spans="1:15">
      <c r="A100" t="s">
        <v>212</v>
      </c>
      <c r="B100" t="s">
        <v>213</v>
      </c>
      <c r="C100">
        <v>2022</v>
      </c>
      <c r="D100" t="s">
        <v>214</v>
      </c>
      <c r="E100" t="s">
        <v>69</v>
      </c>
      <c r="F100" t="s">
        <v>203</v>
      </c>
      <c r="G100" t="s">
        <v>151</v>
      </c>
      <c r="H100" t="s">
        <v>152</v>
      </c>
      <c r="I100" t="s">
        <v>119</v>
      </c>
      <c r="J100">
        <v>51782511.5</v>
      </c>
      <c r="K100">
        <v>0.3</v>
      </c>
      <c r="M100" t="s">
        <v>199</v>
      </c>
      <c r="N100">
        <v>6</v>
      </c>
      <c r="O100">
        <v>10</v>
      </c>
    </row>
    <row r="101" spans="1:15">
      <c r="A101" t="s">
        <v>215</v>
      </c>
      <c r="B101" t="s">
        <v>216</v>
      </c>
      <c r="C101">
        <v>2020</v>
      </c>
      <c r="D101" t="s">
        <v>206</v>
      </c>
      <c r="E101" t="s">
        <v>69</v>
      </c>
      <c r="F101" t="s">
        <v>207</v>
      </c>
      <c r="G101" t="s">
        <v>151</v>
      </c>
      <c r="H101" t="s">
        <v>152</v>
      </c>
      <c r="I101" t="s">
        <v>159</v>
      </c>
      <c r="J101">
        <v>5069692</v>
      </c>
      <c r="K101">
        <v>0.6</v>
      </c>
      <c r="M101" t="s">
        <v>199</v>
      </c>
      <c r="N101">
        <v>6</v>
      </c>
      <c r="O101">
        <v>10</v>
      </c>
    </row>
    <row r="102" spans="1:15">
      <c r="A102" t="s">
        <v>217</v>
      </c>
      <c r="B102" t="s">
        <v>218</v>
      </c>
      <c r="C102">
        <v>2019</v>
      </c>
      <c r="D102" t="s">
        <v>206</v>
      </c>
      <c r="E102" t="s">
        <v>69</v>
      </c>
      <c r="F102" t="s">
        <v>207</v>
      </c>
      <c r="G102" t="s">
        <v>151</v>
      </c>
      <c r="H102" t="s">
        <v>152</v>
      </c>
      <c r="I102" t="s">
        <v>119</v>
      </c>
      <c r="J102">
        <v>30472811.5</v>
      </c>
      <c r="K102">
        <v>0.5</v>
      </c>
      <c r="M102" t="s">
        <v>199</v>
      </c>
      <c r="N102">
        <v>6</v>
      </c>
      <c r="O102">
        <v>10</v>
      </c>
    </row>
    <row r="103" spans="1:15">
      <c r="A103" t="s">
        <v>219</v>
      </c>
      <c r="B103" t="s">
        <v>220</v>
      </c>
      <c r="C103">
        <v>2024</v>
      </c>
      <c r="D103" t="s">
        <v>202</v>
      </c>
      <c r="E103" t="s">
        <v>69</v>
      </c>
      <c r="F103" t="s">
        <v>203</v>
      </c>
      <c r="G103" t="s">
        <v>151</v>
      </c>
      <c r="H103" t="s">
        <v>152</v>
      </c>
      <c r="I103" t="s">
        <v>119</v>
      </c>
      <c r="J103">
        <v>71668011</v>
      </c>
      <c r="K103">
        <v>1.85</v>
      </c>
      <c r="M103" t="s">
        <v>199</v>
      </c>
      <c r="N103">
        <v>6</v>
      </c>
      <c r="O103">
        <v>10</v>
      </c>
    </row>
    <row r="104" spans="1:15">
      <c r="A104" t="s">
        <v>221</v>
      </c>
      <c r="B104" t="s">
        <v>222</v>
      </c>
      <c r="C104">
        <v>2016</v>
      </c>
      <c r="D104" t="s">
        <v>223</v>
      </c>
      <c r="E104" t="s">
        <v>67</v>
      </c>
      <c r="F104" t="s">
        <v>224</v>
      </c>
      <c r="G104" t="s">
        <v>151</v>
      </c>
      <c r="H104" t="s">
        <v>152</v>
      </c>
      <c r="I104" t="s">
        <v>119</v>
      </c>
      <c r="J104">
        <v>512554.49999999988</v>
      </c>
      <c r="K104">
        <v>3.6</v>
      </c>
      <c r="M104" t="s">
        <v>199</v>
      </c>
      <c r="N104">
        <v>6</v>
      </c>
      <c r="O104">
        <v>10</v>
      </c>
    </row>
    <row r="105" spans="1:15">
      <c r="A105" t="s">
        <v>225</v>
      </c>
      <c r="B105" t="s">
        <v>226</v>
      </c>
      <c r="C105">
        <v>2023</v>
      </c>
      <c r="D105" t="s">
        <v>223</v>
      </c>
      <c r="E105" t="s">
        <v>67</v>
      </c>
      <c r="F105" t="s">
        <v>224</v>
      </c>
      <c r="G105" t="s">
        <v>151</v>
      </c>
      <c r="H105" t="s">
        <v>152</v>
      </c>
      <c r="I105" t="s">
        <v>227</v>
      </c>
      <c r="J105">
        <v>227882945</v>
      </c>
      <c r="K105">
        <v>2.13</v>
      </c>
      <c r="L105" t="s">
        <v>228</v>
      </c>
      <c r="M105" t="s">
        <v>199</v>
      </c>
      <c r="N105">
        <v>6</v>
      </c>
      <c r="O105">
        <v>10</v>
      </c>
    </row>
    <row r="106" spans="1:15">
      <c r="A106" t="s">
        <v>229</v>
      </c>
      <c r="B106" t="s">
        <v>230</v>
      </c>
      <c r="C106">
        <v>2024</v>
      </c>
      <c r="D106" t="s">
        <v>231</v>
      </c>
      <c r="E106" t="s">
        <v>67</v>
      </c>
      <c r="F106" t="s">
        <v>224</v>
      </c>
      <c r="G106" t="s">
        <v>151</v>
      </c>
      <c r="H106" t="s">
        <v>152</v>
      </c>
      <c r="I106" t="s">
        <v>232</v>
      </c>
      <c r="J106">
        <v>50015092.5</v>
      </c>
      <c r="K106">
        <v>5.44</v>
      </c>
      <c r="L106" t="s">
        <v>233</v>
      </c>
      <c r="M106" t="s">
        <v>199</v>
      </c>
      <c r="N106">
        <v>6</v>
      </c>
      <c r="O106">
        <v>10</v>
      </c>
    </row>
    <row r="107" spans="1:15">
      <c r="A107" t="s">
        <v>234</v>
      </c>
      <c r="B107" t="s">
        <v>235</v>
      </c>
      <c r="C107">
        <v>2019</v>
      </c>
      <c r="D107" t="s">
        <v>236</v>
      </c>
      <c r="E107" t="s">
        <v>67</v>
      </c>
      <c r="F107" t="s">
        <v>224</v>
      </c>
      <c r="G107" t="s">
        <v>151</v>
      </c>
      <c r="H107" t="s">
        <v>152</v>
      </c>
      <c r="I107" t="s">
        <v>159</v>
      </c>
      <c r="J107">
        <v>59587885.5</v>
      </c>
      <c r="K107">
        <v>0.6</v>
      </c>
      <c r="M107" t="s">
        <v>199</v>
      </c>
      <c r="N107">
        <v>6</v>
      </c>
      <c r="O107">
        <v>10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54DD5-7827-43C5-ADBF-D1EEA9795CD8}">
  <dimension ref="A2:N197"/>
  <sheetViews>
    <sheetView workbookViewId="0">
      <selection activeCell="M17" sqref="M17"/>
    </sheetView>
  </sheetViews>
  <sheetFormatPr defaultColWidth="11.42578125" defaultRowHeight="15"/>
  <sheetData>
    <row r="2" spans="1:9">
      <c r="A2" s="179" t="s">
        <v>237</v>
      </c>
      <c r="B2" s="179"/>
      <c r="C2" s="179"/>
      <c r="D2" s="179"/>
      <c r="E2" s="179"/>
      <c r="F2" s="179"/>
      <c r="G2" s="179"/>
      <c r="H2" s="179"/>
      <c r="I2" s="179"/>
    </row>
    <row r="3" spans="1:9">
      <c r="A3" s="179" t="s">
        <v>238</v>
      </c>
      <c r="B3" s="179"/>
      <c r="C3" s="179"/>
      <c r="D3" s="179"/>
      <c r="E3" s="179"/>
      <c r="F3" s="179"/>
      <c r="G3" s="179"/>
      <c r="H3" s="179"/>
      <c r="I3" s="179"/>
    </row>
    <row r="35" spans="1:14">
      <c r="A35" s="12" t="s">
        <v>98</v>
      </c>
      <c r="B35" s="12" t="s">
        <v>99</v>
      </c>
      <c r="C35" s="12" t="s">
        <v>100</v>
      </c>
      <c r="D35" s="12" t="s">
        <v>101</v>
      </c>
      <c r="E35" s="12" t="s">
        <v>102</v>
      </c>
      <c r="F35" s="12" t="s">
        <v>103</v>
      </c>
      <c r="G35" s="12" t="s">
        <v>104</v>
      </c>
      <c r="H35" s="12" t="s">
        <v>105</v>
      </c>
      <c r="I35" s="12" t="s">
        <v>106</v>
      </c>
      <c r="J35" s="12" t="s">
        <v>107</v>
      </c>
      <c r="K35" s="12" t="s">
        <v>108</v>
      </c>
      <c r="L35" s="12" t="s">
        <v>109</v>
      </c>
      <c r="M35" s="12" t="s">
        <v>239</v>
      </c>
      <c r="N35" s="12" t="s">
        <v>240</v>
      </c>
    </row>
    <row r="36" spans="1:14">
      <c r="A36" t="s">
        <v>113</v>
      </c>
      <c r="B36" t="s">
        <v>114</v>
      </c>
      <c r="C36">
        <v>2016</v>
      </c>
      <c r="D36" t="s">
        <v>115</v>
      </c>
      <c r="E36" t="s">
        <v>68</v>
      </c>
      <c r="F36" t="s">
        <v>116</v>
      </c>
      <c r="G36" t="s">
        <v>241</v>
      </c>
      <c r="H36" t="s">
        <v>242</v>
      </c>
      <c r="I36" t="s">
        <v>119</v>
      </c>
      <c r="J36">
        <v>43900313.5</v>
      </c>
      <c r="K36">
        <v>7.1</v>
      </c>
      <c r="M36" t="s">
        <v>243</v>
      </c>
      <c r="N36">
        <v>1</v>
      </c>
    </row>
    <row r="37" spans="1:14">
      <c r="A37" t="s">
        <v>244</v>
      </c>
      <c r="B37" t="s">
        <v>245</v>
      </c>
      <c r="C37">
        <v>2024</v>
      </c>
      <c r="D37" t="s">
        <v>163</v>
      </c>
      <c r="E37" t="s">
        <v>70</v>
      </c>
      <c r="F37" t="s">
        <v>158</v>
      </c>
      <c r="G37" t="s">
        <v>241</v>
      </c>
      <c r="H37" t="s">
        <v>242</v>
      </c>
      <c r="I37" t="s">
        <v>119</v>
      </c>
      <c r="J37">
        <v>11738763.5</v>
      </c>
      <c r="K37">
        <v>2.6</v>
      </c>
      <c r="M37" t="s">
        <v>243</v>
      </c>
      <c r="N37">
        <v>1</v>
      </c>
    </row>
    <row r="38" spans="1:14">
      <c r="A38" t="s">
        <v>246</v>
      </c>
      <c r="B38" t="s">
        <v>247</v>
      </c>
      <c r="C38">
        <v>2021</v>
      </c>
      <c r="D38" t="s">
        <v>223</v>
      </c>
      <c r="E38" t="s">
        <v>67</v>
      </c>
      <c r="F38" t="s">
        <v>224</v>
      </c>
      <c r="G38" t="s">
        <v>241</v>
      </c>
      <c r="H38" t="s">
        <v>242</v>
      </c>
      <c r="I38" t="s">
        <v>232</v>
      </c>
      <c r="J38">
        <v>13413417</v>
      </c>
      <c r="K38">
        <v>3.3408625125885001</v>
      </c>
      <c r="L38" t="s">
        <v>248</v>
      </c>
      <c r="M38" t="s">
        <v>243</v>
      </c>
      <c r="N38">
        <v>1</v>
      </c>
    </row>
    <row r="39" spans="1:14">
      <c r="A39" t="s">
        <v>249</v>
      </c>
      <c r="B39" t="s">
        <v>250</v>
      </c>
      <c r="C39">
        <v>2019</v>
      </c>
      <c r="D39" t="s">
        <v>184</v>
      </c>
      <c r="E39" t="s">
        <v>70</v>
      </c>
      <c r="F39" t="s">
        <v>158</v>
      </c>
      <c r="G39" t="s">
        <v>241</v>
      </c>
      <c r="H39" t="s">
        <v>242</v>
      </c>
      <c r="I39" t="s">
        <v>232</v>
      </c>
      <c r="J39">
        <v>9435419.5</v>
      </c>
      <c r="K39">
        <v>1.4786748886108401</v>
      </c>
      <c r="L39" t="s">
        <v>251</v>
      </c>
      <c r="M39" t="s">
        <v>243</v>
      </c>
      <c r="N39">
        <v>1</v>
      </c>
    </row>
    <row r="40" spans="1:14">
      <c r="A40" t="s">
        <v>120</v>
      </c>
      <c r="B40" t="s">
        <v>121</v>
      </c>
      <c r="C40">
        <v>2018</v>
      </c>
      <c r="D40" t="s">
        <v>115</v>
      </c>
      <c r="E40" t="s">
        <v>68</v>
      </c>
      <c r="F40" t="s">
        <v>116</v>
      </c>
      <c r="G40" t="s">
        <v>241</v>
      </c>
      <c r="H40" t="s">
        <v>242</v>
      </c>
      <c r="I40" t="s">
        <v>119</v>
      </c>
      <c r="J40">
        <v>11508368</v>
      </c>
      <c r="K40">
        <v>4.2</v>
      </c>
      <c r="M40" t="s">
        <v>243</v>
      </c>
      <c r="N40">
        <v>1</v>
      </c>
    </row>
    <row r="41" spans="1:14">
      <c r="A41" t="s">
        <v>252</v>
      </c>
      <c r="B41" t="s">
        <v>253</v>
      </c>
      <c r="C41">
        <v>2019</v>
      </c>
      <c r="D41" t="s">
        <v>115</v>
      </c>
      <c r="E41" t="s">
        <v>68</v>
      </c>
      <c r="F41" t="s">
        <v>116</v>
      </c>
      <c r="G41" t="s">
        <v>241</v>
      </c>
      <c r="H41" t="s">
        <v>242</v>
      </c>
      <c r="I41" t="s">
        <v>159</v>
      </c>
      <c r="J41">
        <v>207455459.5</v>
      </c>
      <c r="K41">
        <v>4</v>
      </c>
      <c r="M41" t="s">
        <v>243</v>
      </c>
      <c r="N41">
        <v>1</v>
      </c>
    </row>
    <row r="42" spans="1:14">
      <c r="A42" t="s">
        <v>254</v>
      </c>
      <c r="B42" t="s">
        <v>255</v>
      </c>
      <c r="C42">
        <v>2018</v>
      </c>
      <c r="D42" t="s">
        <v>256</v>
      </c>
      <c r="E42" t="s">
        <v>67</v>
      </c>
      <c r="F42" t="s">
        <v>224</v>
      </c>
      <c r="G42" t="s">
        <v>241</v>
      </c>
      <c r="H42" t="s">
        <v>242</v>
      </c>
      <c r="I42" t="s">
        <v>232</v>
      </c>
      <c r="J42">
        <v>4878657</v>
      </c>
      <c r="K42">
        <v>9.6564607620239205</v>
      </c>
      <c r="L42" t="s">
        <v>248</v>
      </c>
      <c r="M42" t="s">
        <v>243</v>
      </c>
      <c r="N42">
        <v>1</v>
      </c>
    </row>
    <row r="43" spans="1:14">
      <c r="A43" t="s">
        <v>155</v>
      </c>
      <c r="B43" t="s">
        <v>156</v>
      </c>
      <c r="C43">
        <v>2019</v>
      </c>
      <c r="D43" t="s">
        <v>157</v>
      </c>
      <c r="E43" t="s">
        <v>68</v>
      </c>
      <c r="F43" t="s">
        <v>158</v>
      </c>
      <c r="G43" t="s">
        <v>241</v>
      </c>
      <c r="H43" t="s">
        <v>242</v>
      </c>
      <c r="I43" t="s">
        <v>159</v>
      </c>
      <c r="J43">
        <v>37782934.5</v>
      </c>
      <c r="K43">
        <v>2.5</v>
      </c>
      <c r="M43" t="s">
        <v>243</v>
      </c>
      <c r="N43">
        <v>1</v>
      </c>
    </row>
    <row r="44" spans="1:14">
      <c r="A44" t="s">
        <v>161</v>
      </c>
      <c r="B44" t="s">
        <v>162</v>
      </c>
      <c r="C44">
        <v>2021</v>
      </c>
      <c r="D44" t="s">
        <v>163</v>
      </c>
      <c r="E44" t="s">
        <v>70</v>
      </c>
      <c r="F44" t="s">
        <v>158</v>
      </c>
      <c r="G44" t="s">
        <v>241</v>
      </c>
      <c r="H44" t="s">
        <v>242</v>
      </c>
      <c r="I44" t="s">
        <v>119</v>
      </c>
      <c r="J44">
        <v>8707023.5</v>
      </c>
      <c r="K44">
        <v>1.5</v>
      </c>
      <c r="M44" t="s">
        <v>243</v>
      </c>
      <c r="N44">
        <v>1</v>
      </c>
    </row>
    <row r="45" spans="1:14">
      <c r="A45" t="s">
        <v>122</v>
      </c>
      <c r="B45" t="s">
        <v>123</v>
      </c>
      <c r="C45">
        <v>2023</v>
      </c>
      <c r="D45" t="s">
        <v>115</v>
      </c>
      <c r="E45" t="s">
        <v>68</v>
      </c>
      <c r="F45" t="s">
        <v>116</v>
      </c>
      <c r="G45" t="s">
        <v>241</v>
      </c>
      <c r="H45" t="s">
        <v>242</v>
      </c>
      <c r="I45" t="s">
        <v>119</v>
      </c>
      <c r="J45">
        <v>19658835</v>
      </c>
      <c r="K45">
        <v>3.4</v>
      </c>
      <c r="M45" t="s">
        <v>243</v>
      </c>
      <c r="N45">
        <v>1</v>
      </c>
    </row>
    <row r="46" spans="1:14">
      <c r="A46" t="s">
        <v>257</v>
      </c>
      <c r="B46" t="s">
        <v>258</v>
      </c>
      <c r="C46">
        <v>2018</v>
      </c>
      <c r="D46" t="s">
        <v>256</v>
      </c>
      <c r="E46" t="s">
        <v>67</v>
      </c>
      <c r="F46" t="s">
        <v>224</v>
      </c>
      <c r="G46" t="s">
        <v>241</v>
      </c>
      <c r="H46" t="s">
        <v>242</v>
      </c>
      <c r="I46" t="s">
        <v>159</v>
      </c>
      <c r="J46">
        <v>24806383</v>
      </c>
      <c r="K46">
        <v>14.1</v>
      </c>
      <c r="M46" t="s">
        <v>243</v>
      </c>
      <c r="N46">
        <v>1</v>
      </c>
    </row>
    <row r="47" spans="1:14">
      <c r="A47" t="s">
        <v>259</v>
      </c>
      <c r="B47" t="s">
        <v>260</v>
      </c>
      <c r="C47">
        <v>2017</v>
      </c>
      <c r="D47" t="s">
        <v>256</v>
      </c>
      <c r="E47" t="s">
        <v>67</v>
      </c>
      <c r="F47" t="s">
        <v>224</v>
      </c>
      <c r="G47" t="s">
        <v>241</v>
      </c>
      <c r="H47" t="s">
        <v>242</v>
      </c>
      <c r="I47" t="s">
        <v>232</v>
      </c>
      <c r="J47">
        <v>87083398</v>
      </c>
      <c r="K47">
        <v>13.196969032287599</v>
      </c>
      <c r="L47" t="s">
        <v>248</v>
      </c>
      <c r="M47" t="s">
        <v>243</v>
      </c>
      <c r="N47">
        <v>1</v>
      </c>
    </row>
    <row r="48" spans="1:14">
      <c r="A48" t="s">
        <v>261</v>
      </c>
      <c r="B48" t="s">
        <v>262</v>
      </c>
      <c r="C48">
        <v>2022</v>
      </c>
      <c r="D48" t="s">
        <v>231</v>
      </c>
      <c r="E48" t="s">
        <v>67</v>
      </c>
      <c r="F48" t="s">
        <v>224</v>
      </c>
      <c r="G48" t="s">
        <v>241</v>
      </c>
      <c r="H48" t="s">
        <v>242</v>
      </c>
      <c r="I48" t="s">
        <v>232</v>
      </c>
      <c r="J48">
        <v>834188</v>
      </c>
      <c r="K48">
        <v>6.4124860763549796</v>
      </c>
      <c r="L48" t="s">
        <v>248</v>
      </c>
      <c r="M48" t="s">
        <v>243</v>
      </c>
      <c r="N48">
        <v>1</v>
      </c>
    </row>
    <row r="49" spans="1:14">
      <c r="A49" t="s">
        <v>221</v>
      </c>
      <c r="B49" t="s">
        <v>222</v>
      </c>
      <c r="C49">
        <v>2016</v>
      </c>
      <c r="D49" t="s">
        <v>223</v>
      </c>
      <c r="E49" t="s">
        <v>67</v>
      </c>
      <c r="F49" t="s">
        <v>224</v>
      </c>
      <c r="G49" t="s">
        <v>241</v>
      </c>
      <c r="H49" t="s">
        <v>242</v>
      </c>
      <c r="I49" t="s">
        <v>119</v>
      </c>
      <c r="J49">
        <v>512554.49999999988</v>
      </c>
      <c r="K49">
        <v>6.3</v>
      </c>
      <c r="M49" t="s">
        <v>243</v>
      </c>
      <c r="N49">
        <v>1</v>
      </c>
    </row>
    <row r="50" spans="1:14">
      <c r="A50" t="s">
        <v>263</v>
      </c>
      <c r="B50" t="s">
        <v>264</v>
      </c>
      <c r="C50">
        <v>2019</v>
      </c>
      <c r="D50" t="s">
        <v>129</v>
      </c>
      <c r="E50" t="s">
        <v>68</v>
      </c>
      <c r="F50" t="s">
        <v>116</v>
      </c>
      <c r="G50" t="s">
        <v>241</v>
      </c>
      <c r="H50" t="s">
        <v>242</v>
      </c>
      <c r="I50" t="s">
        <v>232</v>
      </c>
      <c r="J50">
        <v>11202846.5</v>
      </c>
      <c r="K50">
        <v>0.76280790567398005</v>
      </c>
      <c r="L50" t="s">
        <v>248</v>
      </c>
      <c r="M50" t="s">
        <v>243</v>
      </c>
      <c r="N50">
        <v>1</v>
      </c>
    </row>
    <row r="51" spans="1:14">
      <c r="A51" t="s">
        <v>164</v>
      </c>
      <c r="B51" t="s">
        <v>165</v>
      </c>
      <c r="C51">
        <v>2020</v>
      </c>
      <c r="D51" t="s">
        <v>163</v>
      </c>
      <c r="E51" t="s">
        <v>70</v>
      </c>
      <c r="F51" t="s">
        <v>158</v>
      </c>
      <c r="G51" t="s">
        <v>241</v>
      </c>
      <c r="H51" t="s">
        <v>242</v>
      </c>
      <c r="I51" t="s">
        <v>119</v>
      </c>
      <c r="J51">
        <v>83628708.5</v>
      </c>
      <c r="K51">
        <v>3</v>
      </c>
      <c r="M51" t="s">
        <v>243</v>
      </c>
      <c r="N51">
        <v>1</v>
      </c>
    </row>
    <row r="52" spans="1:14">
      <c r="A52" t="s">
        <v>265</v>
      </c>
      <c r="B52" t="s">
        <v>266</v>
      </c>
      <c r="C52">
        <v>2021</v>
      </c>
      <c r="D52" t="s">
        <v>267</v>
      </c>
      <c r="E52" t="s">
        <v>58</v>
      </c>
      <c r="F52" t="s">
        <v>268</v>
      </c>
      <c r="G52" t="s">
        <v>241</v>
      </c>
      <c r="H52" t="s">
        <v>242</v>
      </c>
      <c r="I52" t="s">
        <v>232</v>
      </c>
      <c r="J52">
        <v>916711</v>
      </c>
      <c r="K52">
        <v>7.0004963874816797</v>
      </c>
      <c r="L52" t="s">
        <v>248</v>
      </c>
      <c r="M52" t="s">
        <v>243</v>
      </c>
      <c r="N52">
        <v>1</v>
      </c>
    </row>
    <row r="53" spans="1:14">
      <c r="A53" t="s">
        <v>169</v>
      </c>
      <c r="B53" t="s">
        <v>170</v>
      </c>
      <c r="C53">
        <v>2019</v>
      </c>
      <c r="D53" t="s">
        <v>163</v>
      </c>
      <c r="E53" t="s">
        <v>70</v>
      </c>
      <c r="F53" t="s">
        <v>158</v>
      </c>
      <c r="G53" t="s">
        <v>241</v>
      </c>
      <c r="H53" t="s">
        <v>242</v>
      </c>
      <c r="I53" t="s">
        <v>119</v>
      </c>
      <c r="J53">
        <v>65729459</v>
      </c>
      <c r="K53">
        <v>2.6</v>
      </c>
      <c r="M53" t="s">
        <v>243</v>
      </c>
      <c r="N53">
        <v>1</v>
      </c>
    </row>
    <row r="54" spans="1:14">
      <c r="A54" t="s">
        <v>171</v>
      </c>
      <c r="B54" t="s">
        <v>172</v>
      </c>
      <c r="C54">
        <v>2024</v>
      </c>
      <c r="D54" t="s">
        <v>168</v>
      </c>
      <c r="E54" t="s">
        <v>70</v>
      </c>
      <c r="F54" t="s">
        <v>158</v>
      </c>
      <c r="G54" t="s">
        <v>241</v>
      </c>
      <c r="H54" t="s">
        <v>242</v>
      </c>
      <c r="I54" t="s">
        <v>159</v>
      </c>
      <c r="K54">
        <v>1.6</v>
      </c>
      <c r="M54" t="s">
        <v>243</v>
      </c>
      <c r="N54">
        <v>1</v>
      </c>
    </row>
    <row r="55" spans="1:14">
      <c r="A55" t="s">
        <v>175</v>
      </c>
      <c r="B55" t="s">
        <v>176</v>
      </c>
      <c r="C55">
        <v>2023</v>
      </c>
      <c r="D55" t="s">
        <v>168</v>
      </c>
      <c r="E55" t="s">
        <v>70</v>
      </c>
      <c r="F55" t="s">
        <v>158</v>
      </c>
      <c r="G55" t="s">
        <v>241</v>
      </c>
      <c r="H55" t="s">
        <v>242</v>
      </c>
      <c r="I55" t="s">
        <v>119</v>
      </c>
      <c r="J55">
        <v>5490100</v>
      </c>
      <c r="K55">
        <v>3.4</v>
      </c>
      <c r="M55" t="s">
        <v>243</v>
      </c>
      <c r="N55">
        <v>1</v>
      </c>
    </row>
    <row r="56" spans="1:14">
      <c r="A56" t="s">
        <v>269</v>
      </c>
      <c r="B56" t="s">
        <v>270</v>
      </c>
      <c r="C56">
        <v>2018</v>
      </c>
      <c r="D56" t="s">
        <v>206</v>
      </c>
      <c r="E56" t="s">
        <v>69</v>
      </c>
      <c r="F56" t="s">
        <v>207</v>
      </c>
      <c r="G56" t="s">
        <v>241</v>
      </c>
      <c r="H56" t="s">
        <v>242</v>
      </c>
      <c r="I56" t="s">
        <v>232</v>
      </c>
      <c r="J56">
        <v>3794877</v>
      </c>
      <c r="K56">
        <v>0.59646868705749501</v>
      </c>
      <c r="L56" t="s">
        <v>248</v>
      </c>
      <c r="M56" t="s">
        <v>243</v>
      </c>
      <c r="N56">
        <v>1</v>
      </c>
    </row>
    <row r="57" spans="1:14">
      <c r="A57" t="s">
        <v>271</v>
      </c>
      <c r="B57" t="s">
        <v>272</v>
      </c>
      <c r="C57">
        <v>2019</v>
      </c>
      <c r="D57" t="s">
        <v>115</v>
      </c>
      <c r="E57" t="s">
        <v>68</v>
      </c>
      <c r="F57" t="s">
        <v>116</v>
      </c>
      <c r="G57" t="s">
        <v>241</v>
      </c>
      <c r="H57" t="s">
        <v>242</v>
      </c>
      <c r="I57" t="s">
        <v>232</v>
      </c>
      <c r="J57">
        <v>807665</v>
      </c>
      <c r="K57">
        <v>9.7617311477661097</v>
      </c>
      <c r="L57" t="s">
        <v>248</v>
      </c>
      <c r="M57" t="s">
        <v>243</v>
      </c>
      <c r="N57">
        <v>1</v>
      </c>
    </row>
    <row r="58" spans="1:14">
      <c r="A58" t="s">
        <v>273</v>
      </c>
      <c r="B58" t="s">
        <v>274</v>
      </c>
      <c r="C58">
        <v>2019</v>
      </c>
      <c r="D58" t="s">
        <v>136</v>
      </c>
      <c r="E58" t="s">
        <v>68</v>
      </c>
      <c r="F58" t="s">
        <v>116</v>
      </c>
      <c r="G58" t="s">
        <v>241</v>
      </c>
      <c r="H58" t="s">
        <v>242</v>
      </c>
      <c r="I58" t="s">
        <v>232</v>
      </c>
      <c r="J58">
        <v>9943633.5</v>
      </c>
      <c r="K58">
        <v>7.2060346603393501</v>
      </c>
      <c r="L58" t="s">
        <v>251</v>
      </c>
      <c r="M58" t="s">
        <v>243</v>
      </c>
      <c r="N58">
        <v>1</v>
      </c>
    </row>
    <row r="59" spans="1:14">
      <c r="A59" t="s">
        <v>204</v>
      </c>
      <c r="B59" t="s">
        <v>205</v>
      </c>
      <c r="C59">
        <v>2024</v>
      </c>
      <c r="D59" t="s">
        <v>206</v>
      </c>
      <c r="E59" t="s">
        <v>69</v>
      </c>
      <c r="F59" t="s">
        <v>207</v>
      </c>
      <c r="G59" t="s">
        <v>241</v>
      </c>
      <c r="H59" t="s">
        <v>242</v>
      </c>
      <c r="I59" t="s">
        <v>119</v>
      </c>
      <c r="J59">
        <v>9387021</v>
      </c>
      <c r="K59">
        <v>1.7182999999999999</v>
      </c>
      <c r="M59" t="s">
        <v>243</v>
      </c>
      <c r="N59">
        <v>1</v>
      </c>
    </row>
    <row r="60" spans="1:14">
      <c r="A60" t="s">
        <v>179</v>
      </c>
      <c r="B60" t="s">
        <v>180</v>
      </c>
      <c r="C60">
        <v>2023</v>
      </c>
      <c r="D60" t="s">
        <v>181</v>
      </c>
      <c r="E60" t="s">
        <v>70</v>
      </c>
      <c r="F60" t="s">
        <v>158</v>
      </c>
      <c r="G60" t="s">
        <v>241</v>
      </c>
      <c r="H60" t="s">
        <v>242</v>
      </c>
      <c r="I60" t="s">
        <v>119</v>
      </c>
      <c r="J60">
        <v>59499453</v>
      </c>
      <c r="K60">
        <v>1.2</v>
      </c>
      <c r="M60" t="s">
        <v>243</v>
      </c>
      <c r="N60">
        <v>1</v>
      </c>
    </row>
    <row r="61" spans="1:14">
      <c r="A61" t="s">
        <v>275</v>
      </c>
      <c r="B61" t="s">
        <v>276</v>
      </c>
      <c r="C61">
        <v>2018</v>
      </c>
      <c r="D61" t="s">
        <v>277</v>
      </c>
      <c r="E61" t="s">
        <v>58</v>
      </c>
      <c r="F61" t="s">
        <v>268</v>
      </c>
      <c r="G61" t="s">
        <v>241</v>
      </c>
      <c r="H61" t="s">
        <v>242</v>
      </c>
      <c r="I61" t="s">
        <v>232</v>
      </c>
      <c r="J61">
        <v>122083.5</v>
      </c>
      <c r="K61">
        <v>7.5021190643310494</v>
      </c>
      <c r="L61" t="s">
        <v>248</v>
      </c>
      <c r="M61" t="s">
        <v>243</v>
      </c>
      <c r="N61">
        <v>1</v>
      </c>
    </row>
    <row r="62" spans="1:14">
      <c r="A62" t="s">
        <v>212</v>
      </c>
      <c r="B62" t="s">
        <v>213</v>
      </c>
      <c r="C62">
        <v>2016</v>
      </c>
      <c r="D62" t="s">
        <v>214</v>
      </c>
      <c r="E62" t="s">
        <v>69</v>
      </c>
      <c r="F62" t="s">
        <v>203</v>
      </c>
      <c r="G62" t="s">
        <v>241</v>
      </c>
      <c r="H62" t="s">
        <v>242</v>
      </c>
      <c r="I62" t="s">
        <v>119</v>
      </c>
      <c r="J62">
        <v>51297839</v>
      </c>
      <c r="K62">
        <v>0.3</v>
      </c>
      <c r="M62" t="s">
        <v>243</v>
      </c>
      <c r="N62">
        <v>1</v>
      </c>
    </row>
    <row r="63" spans="1:14">
      <c r="A63" t="s">
        <v>278</v>
      </c>
      <c r="B63" t="s">
        <v>279</v>
      </c>
      <c r="C63">
        <v>2018</v>
      </c>
      <c r="D63" t="s">
        <v>236</v>
      </c>
      <c r="E63" t="s">
        <v>67</v>
      </c>
      <c r="F63" t="s">
        <v>224</v>
      </c>
      <c r="G63" t="s">
        <v>241</v>
      </c>
      <c r="H63" t="s">
        <v>242</v>
      </c>
      <c r="I63" t="s">
        <v>232</v>
      </c>
      <c r="J63">
        <v>2183603</v>
      </c>
      <c r="K63">
        <v>11.470979690551699</v>
      </c>
      <c r="L63" t="s">
        <v>248</v>
      </c>
      <c r="M63" t="s">
        <v>243</v>
      </c>
      <c r="N63">
        <v>1</v>
      </c>
    </row>
    <row r="64" spans="1:14">
      <c r="A64" t="s">
        <v>280</v>
      </c>
      <c r="B64" t="s">
        <v>281</v>
      </c>
      <c r="C64">
        <v>2020</v>
      </c>
      <c r="D64" t="s">
        <v>163</v>
      </c>
      <c r="E64" t="s">
        <v>70</v>
      </c>
      <c r="F64" t="s">
        <v>158</v>
      </c>
      <c r="G64" t="s">
        <v>241</v>
      </c>
      <c r="H64" t="s">
        <v>242</v>
      </c>
      <c r="I64" t="s">
        <v>119</v>
      </c>
      <c r="J64">
        <v>630597</v>
      </c>
      <c r="K64">
        <v>4.8199148092449624</v>
      </c>
      <c r="M64" t="s">
        <v>243</v>
      </c>
      <c r="N64">
        <v>1</v>
      </c>
    </row>
    <row r="65" spans="1:14">
      <c r="A65" t="s">
        <v>282</v>
      </c>
      <c r="B65" t="s">
        <v>283</v>
      </c>
      <c r="C65">
        <v>2021</v>
      </c>
      <c r="D65" t="s">
        <v>168</v>
      </c>
      <c r="E65" t="s">
        <v>70</v>
      </c>
      <c r="F65" t="s">
        <v>158</v>
      </c>
      <c r="G65" t="s">
        <v>241</v>
      </c>
      <c r="H65" t="s">
        <v>242</v>
      </c>
      <c r="I65" t="s">
        <v>159</v>
      </c>
      <c r="J65">
        <v>1885587</v>
      </c>
      <c r="K65">
        <v>19</v>
      </c>
      <c r="M65" t="s">
        <v>243</v>
      </c>
      <c r="N65">
        <v>1</v>
      </c>
    </row>
    <row r="66" spans="1:14">
      <c r="A66" t="s">
        <v>284</v>
      </c>
      <c r="B66" t="s">
        <v>285</v>
      </c>
      <c r="C66">
        <v>2018</v>
      </c>
      <c r="D66" t="s">
        <v>231</v>
      </c>
      <c r="E66" t="s">
        <v>67</v>
      </c>
      <c r="F66" t="s">
        <v>224</v>
      </c>
      <c r="G66" t="s">
        <v>241</v>
      </c>
      <c r="H66" t="s">
        <v>242</v>
      </c>
      <c r="I66" t="s">
        <v>232</v>
      </c>
      <c r="J66">
        <v>27494926</v>
      </c>
      <c r="K66">
        <v>10.6927890777587</v>
      </c>
      <c r="L66" t="s">
        <v>248</v>
      </c>
      <c r="M66" t="s">
        <v>243</v>
      </c>
      <c r="N66">
        <v>1</v>
      </c>
    </row>
    <row r="67" spans="1:14">
      <c r="A67" t="s">
        <v>134</v>
      </c>
      <c r="B67" t="s">
        <v>135</v>
      </c>
      <c r="C67">
        <v>2024</v>
      </c>
      <c r="D67" t="s">
        <v>136</v>
      </c>
      <c r="E67" t="s">
        <v>68</v>
      </c>
      <c r="F67" t="s">
        <v>116</v>
      </c>
      <c r="G67" t="s">
        <v>241</v>
      </c>
      <c r="H67" t="s">
        <v>242</v>
      </c>
      <c r="I67" t="s">
        <v>119</v>
      </c>
      <c r="J67">
        <v>130861007</v>
      </c>
      <c r="K67">
        <v>6.8000000000000007</v>
      </c>
      <c r="L67" t="s">
        <v>137</v>
      </c>
      <c r="M67" t="s">
        <v>243</v>
      </c>
      <c r="N67">
        <v>1</v>
      </c>
    </row>
    <row r="68" spans="1:14">
      <c r="A68" t="s">
        <v>286</v>
      </c>
      <c r="B68" t="s">
        <v>287</v>
      </c>
      <c r="C68">
        <v>2018</v>
      </c>
      <c r="D68" t="s">
        <v>181</v>
      </c>
      <c r="E68" t="s">
        <v>70</v>
      </c>
      <c r="F68" t="s">
        <v>158</v>
      </c>
      <c r="G68" t="s">
        <v>241</v>
      </c>
      <c r="H68" t="s">
        <v>242</v>
      </c>
      <c r="I68" t="s">
        <v>232</v>
      </c>
      <c r="J68">
        <v>615795</v>
      </c>
      <c r="K68">
        <v>4.4225606918334899</v>
      </c>
      <c r="L68" t="s">
        <v>248</v>
      </c>
      <c r="M68" t="s">
        <v>243</v>
      </c>
      <c r="N68">
        <v>1</v>
      </c>
    </row>
    <row r="69" spans="1:14">
      <c r="A69" t="s">
        <v>288</v>
      </c>
      <c r="B69" t="s">
        <v>289</v>
      </c>
      <c r="C69">
        <v>2018</v>
      </c>
      <c r="D69" t="s">
        <v>214</v>
      </c>
      <c r="E69" t="s">
        <v>69</v>
      </c>
      <c r="F69" t="s">
        <v>203</v>
      </c>
      <c r="G69" t="s">
        <v>241</v>
      </c>
      <c r="H69" t="s">
        <v>242</v>
      </c>
      <c r="I69" t="s">
        <v>232</v>
      </c>
      <c r="J69">
        <v>3167706</v>
      </c>
      <c r="K69">
        <v>7.2189216613769496</v>
      </c>
      <c r="L69" t="s">
        <v>248</v>
      </c>
      <c r="M69" t="s">
        <v>243</v>
      </c>
      <c r="N69">
        <v>1</v>
      </c>
    </row>
    <row r="70" spans="1:14">
      <c r="A70" t="s">
        <v>290</v>
      </c>
      <c r="B70" t="s">
        <v>291</v>
      </c>
      <c r="C70">
        <v>2019</v>
      </c>
      <c r="D70" t="s">
        <v>231</v>
      </c>
      <c r="E70" t="s">
        <v>67</v>
      </c>
      <c r="F70" t="s">
        <v>224</v>
      </c>
      <c r="G70" t="s">
        <v>241</v>
      </c>
      <c r="H70" t="s">
        <v>242</v>
      </c>
      <c r="I70" t="s">
        <v>232</v>
      </c>
      <c r="J70">
        <v>19025752</v>
      </c>
      <c r="K70">
        <v>15.1094007492065</v>
      </c>
      <c r="L70" t="s">
        <v>248</v>
      </c>
      <c r="M70" t="s">
        <v>243</v>
      </c>
      <c r="N70">
        <v>1</v>
      </c>
    </row>
    <row r="71" spans="1:14">
      <c r="A71" t="s">
        <v>292</v>
      </c>
      <c r="B71" t="s">
        <v>293</v>
      </c>
      <c r="C71">
        <v>2024</v>
      </c>
      <c r="D71" t="s">
        <v>197</v>
      </c>
      <c r="E71" t="s">
        <v>58</v>
      </c>
      <c r="F71" t="s">
        <v>198</v>
      </c>
      <c r="G71" t="s">
        <v>241</v>
      </c>
      <c r="H71" t="s">
        <v>242</v>
      </c>
      <c r="I71" t="s">
        <v>119</v>
      </c>
      <c r="J71">
        <v>5213944</v>
      </c>
      <c r="K71">
        <v>2.8</v>
      </c>
      <c r="M71" t="s">
        <v>243</v>
      </c>
      <c r="N71">
        <v>1</v>
      </c>
    </row>
    <row r="72" spans="1:14">
      <c r="A72" t="s">
        <v>294</v>
      </c>
      <c r="B72" t="s">
        <v>295</v>
      </c>
      <c r="C72">
        <v>2019</v>
      </c>
      <c r="D72" t="s">
        <v>296</v>
      </c>
      <c r="E72" t="s">
        <v>69</v>
      </c>
      <c r="F72" t="s">
        <v>211</v>
      </c>
      <c r="G72" t="s">
        <v>241</v>
      </c>
      <c r="H72" t="s">
        <v>242</v>
      </c>
      <c r="I72" t="s">
        <v>232</v>
      </c>
      <c r="J72">
        <v>230800898.5</v>
      </c>
      <c r="K72">
        <v>4.10817098617553</v>
      </c>
      <c r="L72" t="s">
        <v>248</v>
      </c>
      <c r="M72" t="s">
        <v>243</v>
      </c>
      <c r="N72">
        <v>1</v>
      </c>
    </row>
    <row r="73" spans="1:14">
      <c r="A73" t="s">
        <v>186</v>
      </c>
      <c r="B73" t="s">
        <v>187</v>
      </c>
      <c r="C73">
        <v>2022</v>
      </c>
      <c r="D73" t="s">
        <v>181</v>
      </c>
      <c r="E73" t="s">
        <v>70</v>
      </c>
      <c r="F73" t="s">
        <v>158</v>
      </c>
      <c r="G73" t="s">
        <v>241</v>
      </c>
      <c r="H73" t="s">
        <v>242</v>
      </c>
      <c r="I73" t="s">
        <v>159</v>
      </c>
      <c r="J73">
        <v>10417072.5</v>
      </c>
      <c r="K73">
        <v>3.2</v>
      </c>
      <c r="M73" t="s">
        <v>243</v>
      </c>
      <c r="N73">
        <v>1</v>
      </c>
    </row>
    <row r="74" spans="1:14">
      <c r="A74" t="s">
        <v>297</v>
      </c>
      <c r="B74" t="s">
        <v>298</v>
      </c>
      <c r="C74">
        <v>2018</v>
      </c>
      <c r="D74" t="s">
        <v>115</v>
      </c>
      <c r="E74" t="s">
        <v>68</v>
      </c>
      <c r="F74" t="s">
        <v>116</v>
      </c>
      <c r="G74" t="s">
        <v>241</v>
      </c>
      <c r="H74" t="s">
        <v>242</v>
      </c>
      <c r="I74" t="s">
        <v>232</v>
      </c>
      <c r="J74">
        <v>599512.5</v>
      </c>
      <c r="K74">
        <v>4.18354988098144</v>
      </c>
      <c r="L74" t="s">
        <v>248</v>
      </c>
      <c r="M74" t="s">
        <v>243</v>
      </c>
      <c r="N74">
        <v>1</v>
      </c>
    </row>
    <row r="75" spans="1:14">
      <c r="A75" t="s">
        <v>188</v>
      </c>
      <c r="B75" t="s">
        <v>189</v>
      </c>
      <c r="C75">
        <v>2020</v>
      </c>
      <c r="D75" t="s">
        <v>181</v>
      </c>
      <c r="E75" t="s">
        <v>70</v>
      </c>
      <c r="F75" t="s">
        <v>158</v>
      </c>
      <c r="G75" t="s">
        <v>241</v>
      </c>
      <c r="H75" t="s">
        <v>242</v>
      </c>
      <c r="I75" t="s">
        <v>119</v>
      </c>
      <c r="J75">
        <v>2102419.5</v>
      </c>
      <c r="K75">
        <v>1.22</v>
      </c>
      <c r="M75" t="s">
        <v>243</v>
      </c>
      <c r="N75">
        <v>1</v>
      </c>
    </row>
    <row r="76" spans="1:14">
      <c r="A76" t="s">
        <v>299</v>
      </c>
      <c r="B76" t="s">
        <v>300</v>
      </c>
      <c r="C76">
        <v>2021</v>
      </c>
      <c r="D76" t="s">
        <v>236</v>
      </c>
      <c r="E76" t="s">
        <v>67</v>
      </c>
      <c r="F76" t="s">
        <v>224</v>
      </c>
      <c r="G76" t="s">
        <v>241</v>
      </c>
      <c r="H76" t="s">
        <v>242</v>
      </c>
      <c r="I76" t="s">
        <v>232</v>
      </c>
      <c r="J76">
        <v>1206593.5</v>
      </c>
      <c r="K76">
        <v>6.4037966728210396</v>
      </c>
      <c r="L76" t="s">
        <v>248</v>
      </c>
      <c r="M76" t="s">
        <v>243</v>
      </c>
      <c r="N76">
        <v>1</v>
      </c>
    </row>
    <row r="77" spans="1:14">
      <c r="A77" t="s">
        <v>301</v>
      </c>
      <c r="B77" t="s">
        <v>302</v>
      </c>
      <c r="C77">
        <v>2019</v>
      </c>
      <c r="D77" t="s">
        <v>129</v>
      </c>
      <c r="E77" t="s">
        <v>68</v>
      </c>
      <c r="F77" t="s">
        <v>116</v>
      </c>
      <c r="G77" t="s">
        <v>241</v>
      </c>
      <c r="H77" t="s">
        <v>242</v>
      </c>
      <c r="I77" t="s">
        <v>232</v>
      </c>
      <c r="J77">
        <v>43165.5</v>
      </c>
      <c r="K77">
        <v>2.3620688915252601</v>
      </c>
      <c r="L77" t="s">
        <v>248</v>
      </c>
      <c r="M77" t="s">
        <v>243</v>
      </c>
      <c r="N77">
        <v>1</v>
      </c>
    </row>
    <row r="78" spans="1:14">
      <c r="A78" t="s">
        <v>303</v>
      </c>
      <c r="B78" t="s">
        <v>304</v>
      </c>
      <c r="C78">
        <v>2019</v>
      </c>
      <c r="D78" t="s">
        <v>256</v>
      </c>
      <c r="E78" t="s">
        <v>67</v>
      </c>
      <c r="F78" t="s">
        <v>224</v>
      </c>
      <c r="G78" t="s">
        <v>241</v>
      </c>
      <c r="H78" t="s">
        <v>242</v>
      </c>
      <c r="I78" t="s">
        <v>232</v>
      </c>
      <c r="J78">
        <v>16685223</v>
      </c>
      <c r="K78">
        <v>4.5870456695556596</v>
      </c>
      <c r="L78" t="s">
        <v>248</v>
      </c>
      <c r="M78" t="s">
        <v>243</v>
      </c>
      <c r="N78">
        <v>1</v>
      </c>
    </row>
    <row r="79" spans="1:14">
      <c r="A79" t="s">
        <v>219</v>
      </c>
      <c r="B79" t="s">
        <v>220</v>
      </c>
      <c r="C79">
        <v>2022</v>
      </c>
      <c r="D79" t="s">
        <v>202</v>
      </c>
      <c r="E79" t="s">
        <v>69</v>
      </c>
      <c r="F79" t="s">
        <v>203</v>
      </c>
      <c r="G79" t="s">
        <v>241</v>
      </c>
      <c r="H79" t="s">
        <v>242</v>
      </c>
      <c r="I79" t="s">
        <v>232</v>
      </c>
      <c r="J79">
        <v>71735329</v>
      </c>
      <c r="K79">
        <v>0.40514644980430597</v>
      </c>
      <c r="L79" t="s">
        <v>248</v>
      </c>
      <c r="M79" t="s">
        <v>243</v>
      </c>
      <c r="N79">
        <v>1</v>
      </c>
    </row>
    <row r="80" spans="1:14">
      <c r="A80" t="s">
        <v>305</v>
      </c>
      <c r="B80" t="s">
        <v>306</v>
      </c>
      <c r="C80">
        <v>2019</v>
      </c>
      <c r="D80" t="s">
        <v>307</v>
      </c>
      <c r="E80" t="s">
        <v>58</v>
      </c>
      <c r="F80" t="s">
        <v>268</v>
      </c>
      <c r="G80" t="s">
        <v>241</v>
      </c>
      <c r="H80" t="s">
        <v>242</v>
      </c>
      <c r="I80" t="s">
        <v>232</v>
      </c>
      <c r="J80">
        <v>105669.5</v>
      </c>
      <c r="K80">
        <v>3.3108437061309801</v>
      </c>
      <c r="L80" t="s">
        <v>248</v>
      </c>
      <c r="M80" t="s">
        <v>243</v>
      </c>
      <c r="N80">
        <v>1</v>
      </c>
    </row>
    <row r="81" spans="1:14">
      <c r="A81" t="s">
        <v>308</v>
      </c>
      <c r="B81" t="s">
        <v>309</v>
      </c>
      <c r="C81">
        <v>2023</v>
      </c>
      <c r="D81" t="s">
        <v>310</v>
      </c>
      <c r="E81" t="s">
        <v>67</v>
      </c>
      <c r="F81" t="s">
        <v>207</v>
      </c>
      <c r="G81" t="s">
        <v>241</v>
      </c>
      <c r="H81" t="s">
        <v>242</v>
      </c>
      <c r="I81" t="s">
        <v>232</v>
      </c>
      <c r="J81">
        <v>12200431</v>
      </c>
      <c r="K81">
        <v>2.5047357082366899</v>
      </c>
      <c r="L81" t="s">
        <v>248</v>
      </c>
      <c r="M81" t="s">
        <v>243</v>
      </c>
      <c r="N81">
        <v>1</v>
      </c>
    </row>
    <row r="82" spans="1:14">
      <c r="A82" t="s">
        <v>311</v>
      </c>
      <c r="B82" t="s">
        <v>312</v>
      </c>
      <c r="C82">
        <v>2019</v>
      </c>
      <c r="D82" t="s">
        <v>307</v>
      </c>
      <c r="E82" t="s">
        <v>58</v>
      </c>
      <c r="F82" t="s">
        <v>268</v>
      </c>
      <c r="G82" t="s">
        <v>241</v>
      </c>
      <c r="H82" t="s">
        <v>242</v>
      </c>
      <c r="I82" t="s">
        <v>232</v>
      </c>
      <c r="J82">
        <v>10581</v>
      </c>
      <c r="K82">
        <v>4.7243833541870099</v>
      </c>
      <c r="L82" t="s">
        <v>248</v>
      </c>
      <c r="M82" t="s">
        <v>243</v>
      </c>
      <c r="N82">
        <v>1</v>
      </c>
    </row>
    <row r="83" spans="1:14">
      <c r="A83" t="s">
        <v>229</v>
      </c>
      <c r="B83" t="s">
        <v>230</v>
      </c>
      <c r="C83">
        <v>2022</v>
      </c>
      <c r="D83" t="s">
        <v>231</v>
      </c>
      <c r="E83" t="s">
        <v>67</v>
      </c>
      <c r="F83" t="s">
        <v>224</v>
      </c>
      <c r="G83" t="s">
        <v>241</v>
      </c>
      <c r="H83" t="s">
        <v>242</v>
      </c>
      <c r="I83" t="s">
        <v>159</v>
      </c>
      <c r="J83">
        <v>47312719.5</v>
      </c>
      <c r="K83">
        <v>8.6999999999999993</v>
      </c>
      <c r="M83" t="s">
        <v>243</v>
      </c>
      <c r="N83">
        <v>1</v>
      </c>
    </row>
    <row r="84" spans="1:14">
      <c r="A84" t="s">
        <v>313</v>
      </c>
      <c r="B84" t="s">
        <v>314</v>
      </c>
      <c r="C84">
        <v>2020</v>
      </c>
      <c r="D84" t="s">
        <v>202</v>
      </c>
      <c r="E84" t="s">
        <v>69</v>
      </c>
      <c r="F84" t="s">
        <v>203</v>
      </c>
      <c r="G84" t="s">
        <v>241</v>
      </c>
      <c r="H84" t="s">
        <v>242</v>
      </c>
      <c r="I84" t="s">
        <v>232</v>
      </c>
      <c r="J84">
        <v>98079191</v>
      </c>
      <c r="K84">
        <v>1.2032723426818801</v>
      </c>
      <c r="L84" t="s">
        <v>248</v>
      </c>
      <c r="M84" t="s">
        <v>243</v>
      </c>
      <c r="N84">
        <v>1</v>
      </c>
    </row>
    <row r="85" spans="1:14">
      <c r="A85" t="s">
        <v>315</v>
      </c>
      <c r="B85" t="s">
        <v>316</v>
      </c>
      <c r="C85">
        <v>2019</v>
      </c>
      <c r="D85" t="s">
        <v>307</v>
      </c>
      <c r="E85" t="s">
        <v>58</v>
      </c>
      <c r="F85" t="s">
        <v>268</v>
      </c>
      <c r="G85" t="s">
        <v>241</v>
      </c>
      <c r="H85" t="s">
        <v>242</v>
      </c>
      <c r="I85" t="s">
        <v>232</v>
      </c>
      <c r="J85">
        <v>209779.5</v>
      </c>
      <c r="K85">
        <v>5.6916036605834899</v>
      </c>
      <c r="L85" t="s">
        <v>248</v>
      </c>
      <c r="M85" t="s">
        <v>243</v>
      </c>
      <c r="N85">
        <v>1</v>
      </c>
    </row>
    <row r="86" spans="1:14">
      <c r="A86" t="s">
        <v>317</v>
      </c>
      <c r="B86" t="s">
        <v>318</v>
      </c>
      <c r="C86">
        <v>2019</v>
      </c>
      <c r="D86" t="s">
        <v>231</v>
      </c>
      <c r="E86" t="s">
        <v>67</v>
      </c>
      <c r="F86" t="s">
        <v>224</v>
      </c>
      <c r="G86" t="s">
        <v>241</v>
      </c>
      <c r="H86" t="s">
        <v>242</v>
      </c>
      <c r="I86" t="s">
        <v>232</v>
      </c>
      <c r="J86">
        <v>15271367.5</v>
      </c>
      <c r="K86">
        <v>11.1401710510253</v>
      </c>
      <c r="L86" t="s">
        <v>248</v>
      </c>
      <c r="M86" t="s">
        <v>243</v>
      </c>
      <c r="N86">
        <v>1</v>
      </c>
    </row>
    <row r="87" spans="1:14">
      <c r="A87" t="s">
        <v>113</v>
      </c>
      <c r="B87" t="s">
        <v>114</v>
      </c>
      <c r="C87">
        <v>2016</v>
      </c>
      <c r="D87" t="s">
        <v>115</v>
      </c>
      <c r="E87" t="s">
        <v>68</v>
      </c>
      <c r="F87" t="s">
        <v>116</v>
      </c>
      <c r="G87" t="s">
        <v>319</v>
      </c>
      <c r="H87" t="s">
        <v>242</v>
      </c>
      <c r="I87" t="s">
        <v>119</v>
      </c>
      <c r="J87">
        <v>43900313.5</v>
      </c>
      <c r="K87">
        <v>8.4</v>
      </c>
      <c r="M87" t="s">
        <v>320</v>
      </c>
      <c r="N87">
        <v>2</v>
      </c>
    </row>
    <row r="88" spans="1:14">
      <c r="A88" t="s">
        <v>244</v>
      </c>
      <c r="B88" t="s">
        <v>245</v>
      </c>
      <c r="C88">
        <v>2024</v>
      </c>
      <c r="D88" t="s">
        <v>163</v>
      </c>
      <c r="E88" t="s">
        <v>70</v>
      </c>
      <c r="F88" t="s">
        <v>158</v>
      </c>
      <c r="G88" t="s">
        <v>319</v>
      </c>
      <c r="H88" t="s">
        <v>242</v>
      </c>
      <c r="I88" t="s">
        <v>119</v>
      </c>
      <c r="J88">
        <v>11738763.5</v>
      </c>
      <c r="K88">
        <v>2.2999999999999998</v>
      </c>
      <c r="M88" t="s">
        <v>320</v>
      </c>
      <c r="N88">
        <v>2</v>
      </c>
    </row>
    <row r="89" spans="1:14">
      <c r="A89" t="s">
        <v>246</v>
      </c>
      <c r="B89" t="s">
        <v>247</v>
      </c>
      <c r="C89">
        <v>2021</v>
      </c>
      <c r="D89" t="s">
        <v>223</v>
      </c>
      <c r="E89" t="s">
        <v>67</v>
      </c>
      <c r="F89" t="s">
        <v>224</v>
      </c>
      <c r="G89" t="s">
        <v>319</v>
      </c>
      <c r="H89" t="s">
        <v>242</v>
      </c>
      <c r="I89" t="s">
        <v>232</v>
      </c>
      <c r="J89">
        <v>13413417</v>
      </c>
      <c r="K89">
        <v>3.3990204334259002</v>
      </c>
      <c r="L89" t="s">
        <v>248</v>
      </c>
      <c r="M89" t="s">
        <v>320</v>
      </c>
      <c r="N89">
        <v>2</v>
      </c>
    </row>
    <row r="90" spans="1:14">
      <c r="A90" t="s">
        <v>249</v>
      </c>
      <c r="B90" t="s">
        <v>250</v>
      </c>
      <c r="C90">
        <v>2019</v>
      </c>
      <c r="D90" t="s">
        <v>184</v>
      </c>
      <c r="E90" t="s">
        <v>70</v>
      </c>
      <c r="F90" t="s">
        <v>158</v>
      </c>
      <c r="G90" t="s">
        <v>319</v>
      </c>
      <c r="H90" t="s">
        <v>242</v>
      </c>
      <c r="I90" t="s">
        <v>232</v>
      </c>
      <c r="J90">
        <v>9435419.5</v>
      </c>
      <c r="K90">
        <v>0.74456661939620916</v>
      </c>
      <c r="L90" t="s">
        <v>251</v>
      </c>
      <c r="M90" t="s">
        <v>320</v>
      </c>
      <c r="N90">
        <v>2</v>
      </c>
    </row>
    <row r="91" spans="1:14">
      <c r="A91" t="s">
        <v>120</v>
      </c>
      <c r="B91" t="s">
        <v>121</v>
      </c>
      <c r="C91">
        <v>2018</v>
      </c>
      <c r="D91" t="s">
        <v>115</v>
      </c>
      <c r="E91" t="s">
        <v>68</v>
      </c>
      <c r="F91" t="s">
        <v>116</v>
      </c>
      <c r="G91" t="s">
        <v>319</v>
      </c>
      <c r="H91" t="s">
        <v>242</v>
      </c>
      <c r="I91" t="s">
        <v>119</v>
      </c>
      <c r="J91">
        <v>11508368</v>
      </c>
      <c r="K91">
        <v>3.7</v>
      </c>
      <c r="M91" t="s">
        <v>320</v>
      </c>
      <c r="N91">
        <v>2</v>
      </c>
    </row>
    <row r="92" spans="1:14">
      <c r="A92" t="s">
        <v>252</v>
      </c>
      <c r="B92" t="s">
        <v>253</v>
      </c>
      <c r="C92">
        <v>2019</v>
      </c>
      <c r="D92" t="s">
        <v>115</v>
      </c>
      <c r="E92" t="s">
        <v>68</v>
      </c>
      <c r="F92" t="s">
        <v>116</v>
      </c>
      <c r="G92" t="s">
        <v>319</v>
      </c>
      <c r="H92" t="s">
        <v>242</v>
      </c>
      <c r="I92" t="s">
        <v>159</v>
      </c>
      <c r="J92">
        <v>207455459.5</v>
      </c>
      <c r="K92">
        <v>4.2</v>
      </c>
      <c r="M92" t="s">
        <v>320</v>
      </c>
      <c r="N92">
        <v>2</v>
      </c>
    </row>
    <row r="93" spans="1:14">
      <c r="A93" t="s">
        <v>254</v>
      </c>
      <c r="B93" t="s">
        <v>255</v>
      </c>
      <c r="C93">
        <v>2018</v>
      </c>
      <c r="D93" t="s">
        <v>256</v>
      </c>
      <c r="E93" t="s">
        <v>67</v>
      </c>
      <c r="F93" t="s">
        <v>224</v>
      </c>
      <c r="G93" t="s">
        <v>319</v>
      </c>
      <c r="H93" t="s">
        <v>242</v>
      </c>
      <c r="I93" t="s">
        <v>232</v>
      </c>
      <c r="J93">
        <v>4878657</v>
      </c>
      <c r="K93">
        <v>4.8439369201660103</v>
      </c>
      <c r="L93" t="s">
        <v>248</v>
      </c>
      <c r="M93" t="s">
        <v>320</v>
      </c>
      <c r="N93">
        <v>2</v>
      </c>
    </row>
    <row r="94" spans="1:14">
      <c r="A94" t="s">
        <v>155</v>
      </c>
      <c r="B94" t="s">
        <v>156</v>
      </c>
      <c r="C94">
        <v>2019</v>
      </c>
      <c r="D94" t="s">
        <v>157</v>
      </c>
      <c r="E94" t="s">
        <v>68</v>
      </c>
      <c r="F94" t="s">
        <v>158</v>
      </c>
      <c r="G94" t="s">
        <v>319</v>
      </c>
      <c r="H94" t="s">
        <v>242</v>
      </c>
      <c r="I94" t="s">
        <v>159</v>
      </c>
      <c r="J94">
        <v>37782934.5</v>
      </c>
      <c r="K94">
        <v>2.5</v>
      </c>
      <c r="M94" t="s">
        <v>320</v>
      </c>
      <c r="N94">
        <v>2</v>
      </c>
    </row>
    <row r="95" spans="1:14">
      <c r="A95" t="s">
        <v>161</v>
      </c>
      <c r="B95" t="s">
        <v>162</v>
      </c>
      <c r="C95">
        <v>2021</v>
      </c>
      <c r="D95" t="s">
        <v>163</v>
      </c>
      <c r="E95" t="s">
        <v>70</v>
      </c>
      <c r="F95" t="s">
        <v>158</v>
      </c>
      <c r="G95" t="s">
        <v>319</v>
      </c>
      <c r="H95" t="s">
        <v>242</v>
      </c>
      <c r="I95" t="s">
        <v>119</v>
      </c>
      <c r="J95">
        <v>8707023.5</v>
      </c>
      <c r="K95">
        <v>1.1000000000000001</v>
      </c>
      <c r="M95" t="s">
        <v>320</v>
      </c>
      <c r="N95">
        <v>2</v>
      </c>
    </row>
    <row r="96" spans="1:14">
      <c r="A96" t="s">
        <v>122</v>
      </c>
      <c r="B96" t="s">
        <v>123</v>
      </c>
      <c r="C96">
        <v>2023</v>
      </c>
      <c r="D96" t="s">
        <v>115</v>
      </c>
      <c r="E96" t="s">
        <v>68</v>
      </c>
      <c r="F96" t="s">
        <v>116</v>
      </c>
      <c r="G96" t="s">
        <v>319</v>
      </c>
      <c r="H96" t="s">
        <v>242</v>
      </c>
      <c r="I96" t="s">
        <v>119</v>
      </c>
      <c r="J96">
        <v>19658835</v>
      </c>
      <c r="K96">
        <v>2.7</v>
      </c>
      <c r="M96" t="s">
        <v>320</v>
      </c>
      <c r="N96">
        <v>2</v>
      </c>
    </row>
    <row r="97" spans="1:14">
      <c r="A97" t="s">
        <v>257</v>
      </c>
      <c r="B97" t="s">
        <v>258</v>
      </c>
      <c r="C97">
        <v>2018</v>
      </c>
      <c r="D97" t="s">
        <v>256</v>
      </c>
      <c r="E97" t="s">
        <v>67</v>
      </c>
      <c r="F97" t="s">
        <v>224</v>
      </c>
      <c r="G97" t="s">
        <v>319</v>
      </c>
      <c r="H97" t="s">
        <v>242</v>
      </c>
      <c r="I97" t="s">
        <v>159</v>
      </c>
      <c r="J97">
        <v>24806383</v>
      </c>
      <c r="K97">
        <v>18.399999999999999</v>
      </c>
      <c r="M97" t="s">
        <v>320</v>
      </c>
      <c r="N97">
        <v>2</v>
      </c>
    </row>
    <row r="98" spans="1:14">
      <c r="A98" t="s">
        <v>259</v>
      </c>
      <c r="B98" t="s">
        <v>260</v>
      </c>
      <c r="C98">
        <v>2017</v>
      </c>
      <c r="D98" t="s">
        <v>256</v>
      </c>
      <c r="E98" t="s">
        <v>67</v>
      </c>
      <c r="F98" t="s">
        <v>224</v>
      </c>
      <c r="G98" t="s">
        <v>319</v>
      </c>
      <c r="H98" t="s">
        <v>242</v>
      </c>
      <c r="I98" t="s">
        <v>232</v>
      </c>
      <c r="J98">
        <v>87083398</v>
      </c>
      <c r="K98">
        <v>5.5471706390380797</v>
      </c>
      <c r="L98" t="s">
        <v>248</v>
      </c>
      <c r="M98" t="s">
        <v>320</v>
      </c>
      <c r="N98">
        <v>2</v>
      </c>
    </row>
    <row r="99" spans="1:14">
      <c r="A99" t="s">
        <v>261</v>
      </c>
      <c r="B99" t="s">
        <v>262</v>
      </c>
      <c r="C99">
        <v>2022</v>
      </c>
      <c r="D99" t="s">
        <v>231</v>
      </c>
      <c r="E99" t="s">
        <v>67</v>
      </c>
      <c r="F99" t="s">
        <v>224</v>
      </c>
      <c r="G99" t="s">
        <v>319</v>
      </c>
      <c r="H99" t="s">
        <v>242</v>
      </c>
      <c r="I99" t="s">
        <v>232</v>
      </c>
      <c r="J99">
        <v>834188</v>
      </c>
      <c r="K99">
        <v>3.2696061134338299</v>
      </c>
      <c r="L99" t="s">
        <v>248</v>
      </c>
      <c r="M99" t="s">
        <v>320</v>
      </c>
      <c r="N99">
        <v>2</v>
      </c>
    </row>
    <row r="100" spans="1:14">
      <c r="A100" t="s">
        <v>221</v>
      </c>
      <c r="B100" t="s">
        <v>222</v>
      </c>
      <c r="C100">
        <v>2016</v>
      </c>
      <c r="D100" t="s">
        <v>223</v>
      </c>
      <c r="E100" t="s">
        <v>67</v>
      </c>
      <c r="F100" t="s">
        <v>224</v>
      </c>
      <c r="G100" t="s">
        <v>319</v>
      </c>
      <c r="H100" t="s">
        <v>242</v>
      </c>
      <c r="I100" t="s">
        <v>119</v>
      </c>
      <c r="J100">
        <v>512554.49999999988</v>
      </c>
      <c r="K100">
        <v>4.5</v>
      </c>
      <c r="M100" t="s">
        <v>320</v>
      </c>
      <c r="N100">
        <v>2</v>
      </c>
    </row>
    <row r="101" spans="1:14">
      <c r="A101" t="s">
        <v>263</v>
      </c>
      <c r="B101" t="s">
        <v>264</v>
      </c>
      <c r="C101">
        <v>2019</v>
      </c>
      <c r="D101" t="s">
        <v>129</v>
      </c>
      <c r="E101" t="s">
        <v>68</v>
      </c>
      <c r="F101" t="s">
        <v>116</v>
      </c>
      <c r="G101" t="s">
        <v>319</v>
      </c>
      <c r="H101" t="s">
        <v>242</v>
      </c>
      <c r="I101" t="s">
        <v>232</v>
      </c>
      <c r="J101">
        <v>11202846.5</v>
      </c>
      <c r="K101">
        <v>0.55611330270767201</v>
      </c>
      <c r="L101" t="s">
        <v>248</v>
      </c>
      <c r="M101" t="s">
        <v>320</v>
      </c>
      <c r="N101">
        <v>2</v>
      </c>
    </row>
    <row r="102" spans="1:14">
      <c r="A102" t="s">
        <v>164</v>
      </c>
      <c r="B102" t="s">
        <v>165</v>
      </c>
      <c r="C102">
        <v>2020</v>
      </c>
      <c r="D102" t="s">
        <v>163</v>
      </c>
      <c r="E102" t="s">
        <v>70</v>
      </c>
      <c r="F102" t="s">
        <v>158</v>
      </c>
      <c r="G102" t="s">
        <v>319</v>
      </c>
      <c r="H102" t="s">
        <v>242</v>
      </c>
      <c r="I102" t="s">
        <v>119</v>
      </c>
      <c r="J102">
        <v>83628708.5</v>
      </c>
      <c r="K102">
        <v>1.6</v>
      </c>
      <c r="M102" t="s">
        <v>320</v>
      </c>
      <c r="N102">
        <v>2</v>
      </c>
    </row>
    <row r="103" spans="1:14">
      <c r="A103" t="s">
        <v>265</v>
      </c>
      <c r="B103" t="s">
        <v>266</v>
      </c>
      <c r="C103">
        <v>2021</v>
      </c>
      <c r="D103" t="s">
        <v>267</v>
      </c>
      <c r="E103" t="s">
        <v>58</v>
      </c>
      <c r="F103" t="s">
        <v>268</v>
      </c>
      <c r="G103" t="s">
        <v>319</v>
      </c>
      <c r="H103" t="s">
        <v>242</v>
      </c>
      <c r="I103" t="s">
        <v>232</v>
      </c>
      <c r="J103">
        <v>916711</v>
      </c>
      <c r="K103">
        <v>5.6577396392822203</v>
      </c>
      <c r="L103" t="s">
        <v>248</v>
      </c>
      <c r="M103" t="s">
        <v>320</v>
      </c>
      <c r="N103">
        <v>2</v>
      </c>
    </row>
    <row r="104" spans="1:14">
      <c r="A104" t="s">
        <v>169</v>
      </c>
      <c r="B104" t="s">
        <v>170</v>
      </c>
      <c r="C104">
        <v>2019</v>
      </c>
      <c r="D104" t="s">
        <v>163</v>
      </c>
      <c r="E104" t="s">
        <v>70</v>
      </c>
      <c r="F104" t="s">
        <v>158</v>
      </c>
      <c r="G104" t="s">
        <v>319</v>
      </c>
      <c r="H104" t="s">
        <v>242</v>
      </c>
      <c r="I104" t="s">
        <v>119</v>
      </c>
      <c r="J104">
        <v>65729459</v>
      </c>
      <c r="K104">
        <v>2.2999999999999998</v>
      </c>
      <c r="M104" t="s">
        <v>320</v>
      </c>
      <c r="N104">
        <v>2</v>
      </c>
    </row>
    <row r="105" spans="1:14">
      <c r="A105" t="s">
        <v>171</v>
      </c>
      <c r="B105" t="s">
        <v>172</v>
      </c>
      <c r="C105">
        <v>2024</v>
      </c>
      <c r="D105" t="s">
        <v>168</v>
      </c>
      <c r="E105" t="s">
        <v>70</v>
      </c>
      <c r="F105" t="s">
        <v>158</v>
      </c>
      <c r="G105" t="s">
        <v>319</v>
      </c>
      <c r="H105" t="s">
        <v>242</v>
      </c>
      <c r="I105" t="s">
        <v>159</v>
      </c>
      <c r="K105">
        <v>1.2</v>
      </c>
      <c r="M105" t="s">
        <v>320</v>
      </c>
      <c r="N105">
        <v>2</v>
      </c>
    </row>
    <row r="106" spans="1:14">
      <c r="A106" t="s">
        <v>175</v>
      </c>
      <c r="B106" t="s">
        <v>176</v>
      </c>
      <c r="C106">
        <v>2023</v>
      </c>
      <c r="D106" t="s">
        <v>168</v>
      </c>
      <c r="E106" t="s">
        <v>70</v>
      </c>
      <c r="F106" t="s">
        <v>158</v>
      </c>
      <c r="G106" t="s">
        <v>319</v>
      </c>
      <c r="H106" t="s">
        <v>242</v>
      </c>
      <c r="I106" t="s">
        <v>119</v>
      </c>
      <c r="J106">
        <v>5490100</v>
      </c>
      <c r="K106">
        <v>2.4</v>
      </c>
      <c r="M106" t="s">
        <v>320</v>
      </c>
      <c r="N106">
        <v>2</v>
      </c>
    </row>
    <row r="107" spans="1:14">
      <c r="A107" t="s">
        <v>269</v>
      </c>
      <c r="B107" t="s">
        <v>270</v>
      </c>
      <c r="C107">
        <v>2018</v>
      </c>
      <c r="D107" t="s">
        <v>206</v>
      </c>
      <c r="E107" t="s">
        <v>69</v>
      </c>
      <c r="F107" t="s">
        <v>207</v>
      </c>
      <c r="G107" t="s">
        <v>319</v>
      </c>
      <c r="H107" t="s">
        <v>242</v>
      </c>
      <c r="I107" t="s">
        <v>232</v>
      </c>
      <c r="J107">
        <v>3794877</v>
      </c>
      <c r="K107">
        <v>0.94048035144805908</v>
      </c>
      <c r="L107" t="s">
        <v>248</v>
      </c>
      <c r="M107" t="s">
        <v>320</v>
      </c>
      <c r="N107">
        <v>2</v>
      </c>
    </row>
    <row r="108" spans="1:14">
      <c r="A108" t="s">
        <v>271</v>
      </c>
      <c r="B108" t="s">
        <v>272</v>
      </c>
      <c r="C108">
        <v>2019</v>
      </c>
      <c r="D108" t="s">
        <v>115</v>
      </c>
      <c r="E108" t="s">
        <v>68</v>
      </c>
      <c r="F108" t="s">
        <v>116</v>
      </c>
      <c r="G108" t="s">
        <v>319</v>
      </c>
      <c r="H108" t="s">
        <v>242</v>
      </c>
      <c r="I108" t="s">
        <v>232</v>
      </c>
      <c r="J108">
        <v>807665</v>
      </c>
      <c r="K108">
        <v>5.6120829582214302</v>
      </c>
      <c r="L108" t="s">
        <v>248</v>
      </c>
      <c r="M108" t="s">
        <v>320</v>
      </c>
      <c r="N108">
        <v>2</v>
      </c>
    </row>
    <row r="109" spans="1:14">
      <c r="A109" t="s">
        <v>273</v>
      </c>
      <c r="B109" t="s">
        <v>274</v>
      </c>
      <c r="C109">
        <v>2019</v>
      </c>
      <c r="D109" t="s">
        <v>136</v>
      </c>
      <c r="E109" t="s">
        <v>68</v>
      </c>
      <c r="F109" t="s">
        <v>116</v>
      </c>
      <c r="G109" t="s">
        <v>319</v>
      </c>
      <c r="H109" t="s">
        <v>242</v>
      </c>
      <c r="I109" t="s">
        <v>232</v>
      </c>
      <c r="J109">
        <v>9943633.5</v>
      </c>
      <c r="K109">
        <v>5.1609649658203098</v>
      </c>
      <c r="L109" t="s">
        <v>251</v>
      </c>
      <c r="M109" t="s">
        <v>320</v>
      </c>
      <c r="N109">
        <v>2</v>
      </c>
    </row>
    <row r="110" spans="1:14">
      <c r="A110" t="s">
        <v>204</v>
      </c>
      <c r="B110" t="s">
        <v>205</v>
      </c>
      <c r="C110">
        <v>2024</v>
      </c>
      <c r="D110" t="s">
        <v>206</v>
      </c>
      <c r="E110" t="s">
        <v>69</v>
      </c>
      <c r="F110" t="s">
        <v>207</v>
      </c>
      <c r="G110" t="s">
        <v>319</v>
      </c>
      <c r="H110" t="s">
        <v>242</v>
      </c>
      <c r="I110" t="s">
        <v>119</v>
      </c>
      <c r="J110">
        <v>9387021</v>
      </c>
      <c r="K110">
        <v>0.91149999999999998</v>
      </c>
      <c r="M110" t="s">
        <v>320</v>
      </c>
      <c r="N110">
        <v>2</v>
      </c>
    </row>
    <row r="111" spans="1:14">
      <c r="A111" t="s">
        <v>179</v>
      </c>
      <c r="B111" t="s">
        <v>180</v>
      </c>
      <c r="C111">
        <v>2023</v>
      </c>
      <c r="D111" t="s">
        <v>181</v>
      </c>
      <c r="E111" t="s">
        <v>70</v>
      </c>
      <c r="F111" t="s">
        <v>158</v>
      </c>
      <c r="G111" t="s">
        <v>319</v>
      </c>
      <c r="H111" t="s">
        <v>242</v>
      </c>
      <c r="I111" t="s">
        <v>119</v>
      </c>
      <c r="J111">
        <v>59499453</v>
      </c>
      <c r="K111">
        <v>0.89999999999999991</v>
      </c>
      <c r="M111" t="s">
        <v>320</v>
      </c>
      <c r="N111">
        <v>2</v>
      </c>
    </row>
    <row r="112" spans="1:14">
      <c r="A112" t="s">
        <v>275</v>
      </c>
      <c r="B112" t="s">
        <v>276</v>
      </c>
      <c r="C112">
        <v>2018</v>
      </c>
      <c r="D112" t="s">
        <v>277</v>
      </c>
      <c r="E112" t="s">
        <v>58</v>
      </c>
      <c r="F112" t="s">
        <v>268</v>
      </c>
      <c r="G112" t="s">
        <v>319</v>
      </c>
      <c r="H112" t="s">
        <v>242</v>
      </c>
      <c r="I112" t="s">
        <v>232</v>
      </c>
      <c r="J112">
        <v>122083.5</v>
      </c>
      <c r="K112">
        <v>4.5841250419616699</v>
      </c>
      <c r="L112" t="s">
        <v>248</v>
      </c>
      <c r="M112" t="s">
        <v>320</v>
      </c>
      <c r="N112">
        <v>2</v>
      </c>
    </row>
    <row r="113" spans="1:14">
      <c r="A113" t="s">
        <v>212</v>
      </c>
      <c r="B113" t="s">
        <v>213</v>
      </c>
      <c r="C113">
        <v>2016</v>
      </c>
      <c r="D113" t="s">
        <v>214</v>
      </c>
      <c r="E113" t="s">
        <v>69</v>
      </c>
      <c r="F113" t="s">
        <v>203</v>
      </c>
      <c r="G113" t="s">
        <v>319</v>
      </c>
      <c r="H113" t="s">
        <v>242</v>
      </c>
      <c r="I113" t="s">
        <v>119</v>
      </c>
      <c r="J113">
        <v>51297839</v>
      </c>
      <c r="K113">
        <v>0.2</v>
      </c>
      <c r="M113" t="s">
        <v>320</v>
      </c>
      <c r="N113">
        <v>2</v>
      </c>
    </row>
    <row r="114" spans="1:14">
      <c r="A114" t="s">
        <v>278</v>
      </c>
      <c r="B114" t="s">
        <v>279</v>
      </c>
      <c r="C114">
        <v>2018</v>
      </c>
      <c r="D114" t="s">
        <v>236</v>
      </c>
      <c r="E114" t="s">
        <v>67</v>
      </c>
      <c r="F114" t="s">
        <v>224</v>
      </c>
      <c r="G114" t="s">
        <v>319</v>
      </c>
      <c r="H114" t="s">
        <v>242</v>
      </c>
      <c r="I114" t="s">
        <v>232</v>
      </c>
      <c r="J114">
        <v>2183603</v>
      </c>
      <c r="K114">
        <v>6.1994314193725497</v>
      </c>
      <c r="L114" t="s">
        <v>248</v>
      </c>
      <c r="M114" t="s">
        <v>320</v>
      </c>
      <c r="N114">
        <v>2</v>
      </c>
    </row>
    <row r="115" spans="1:14">
      <c r="A115" t="s">
        <v>280</v>
      </c>
      <c r="B115" t="s">
        <v>281</v>
      </c>
      <c r="C115">
        <v>2020</v>
      </c>
      <c r="D115" t="s">
        <v>163</v>
      </c>
      <c r="E115" t="s">
        <v>70</v>
      </c>
      <c r="F115" t="s">
        <v>158</v>
      </c>
      <c r="G115" t="s">
        <v>319</v>
      </c>
      <c r="H115" t="s">
        <v>242</v>
      </c>
      <c r="I115" t="s">
        <v>119</v>
      </c>
      <c r="J115">
        <v>630597</v>
      </c>
      <c r="K115">
        <v>4.4493652199586657</v>
      </c>
      <c r="M115" t="s">
        <v>320</v>
      </c>
      <c r="N115">
        <v>2</v>
      </c>
    </row>
    <row r="116" spans="1:14">
      <c r="A116" t="s">
        <v>282</v>
      </c>
      <c r="B116" t="s">
        <v>283</v>
      </c>
      <c r="C116">
        <v>2021</v>
      </c>
      <c r="D116" t="s">
        <v>168</v>
      </c>
      <c r="E116" t="s">
        <v>70</v>
      </c>
      <c r="F116" t="s">
        <v>158</v>
      </c>
      <c r="G116" t="s">
        <v>319</v>
      </c>
      <c r="H116" t="s">
        <v>242</v>
      </c>
      <c r="I116" t="s">
        <v>159</v>
      </c>
      <c r="J116">
        <v>1885587</v>
      </c>
      <c r="K116">
        <v>16</v>
      </c>
      <c r="M116" t="s">
        <v>320</v>
      </c>
      <c r="N116">
        <v>2</v>
      </c>
    </row>
    <row r="117" spans="1:14">
      <c r="A117" t="s">
        <v>284</v>
      </c>
      <c r="B117" t="s">
        <v>285</v>
      </c>
      <c r="C117">
        <v>2018</v>
      </c>
      <c r="D117" t="s">
        <v>231</v>
      </c>
      <c r="E117" t="s">
        <v>67</v>
      </c>
      <c r="F117" t="s">
        <v>224</v>
      </c>
      <c r="G117" t="s">
        <v>319</v>
      </c>
      <c r="H117" t="s">
        <v>242</v>
      </c>
      <c r="I117" t="s">
        <v>232</v>
      </c>
      <c r="J117">
        <v>27494926</v>
      </c>
      <c r="K117">
        <v>5.0909843444824201</v>
      </c>
      <c r="L117" t="s">
        <v>248</v>
      </c>
      <c r="M117" t="s">
        <v>320</v>
      </c>
      <c r="N117">
        <v>2</v>
      </c>
    </row>
    <row r="118" spans="1:14">
      <c r="A118" t="s">
        <v>134</v>
      </c>
      <c r="B118" t="s">
        <v>135</v>
      </c>
      <c r="C118">
        <v>2024</v>
      </c>
      <c r="D118" t="s">
        <v>136</v>
      </c>
      <c r="E118" t="s">
        <v>68</v>
      </c>
      <c r="F118" t="s">
        <v>116</v>
      </c>
      <c r="G118" t="s">
        <v>319</v>
      </c>
      <c r="H118" t="s">
        <v>242</v>
      </c>
      <c r="I118" t="s">
        <v>119</v>
      </c>
      <c r="J118">
        <v>130861007</v>
      </c>
      <c r="K118">
        <v>5.5</v>
      </c>
      <c r="L118" t="s">
        <v>137</v>
      </c>
      <c r="M118" t="s">
        <v>320</v>
      </c>
      <c r="N118">
        <v>2</v>
      </c>
    </row>
    <row r="119" spans="1:14">
      <c r="A119" t="s">
        <v>286</v>
      </c>
      <c r="B119" t="s">
        <v>287</v>
      </c>
      <c r="C119">
        <v>2018</v>
      </c>
      <c r="D119" t="s">
        <v>181</v>
      </c>
      <c r="E119" t="s">
        <v>70</v>
      </c>
      <c r="F119" t="s">
        <v>158</v>
      </c>
      <c r="G119" t="s">
        <v>319</v>
      </c>
      <c r="H119" t="s">
        <v>242</v>
      </c>
      <c r="I119" t="s">
        <v>232</v>
      </c>
      <c r="J119">
        <v>615795</v>
      </c>
      <c r="K119">
        <v>1.18067967891693</v>
      </c>
      <c r="L119" t="s">
        <v>248</v>
      </c>
      <c r="M119" t="s">
        <v>320</v>
      </c>
      <c r="N119">
        <v>2</v>
      </c>
    </row>
    <row r="120" spans="1:14">
      <c r="A120" t="s">
        <v>288</v>
      </c>
      <c r="B120" t="s">
        <v>289</v>
      </c>
      <c r="C120">
        <v>2018</v>
      </c>
      <c r="D120" t="s">
        <v>214</v>
      </c>
      <c r="E120" t="s">
        <v>69</v>
      </c>
      <c r="F120" t="s">
        <v>203</v>
      </c>
      <c r="G120" t="s">
        <v>319</v>
      </c>
      <c r="H120" t="s">
        <v>242</v>
      </c>
      <c r="I120" t="s">
        <v>232</v>
      </c>
      <c r="J120">
        <v>3167706</v>
      </c>
      <c r="K120">
        <v>5.8809556961059499</v>
      </c>
      <c r="L120" t="s">
        <v>248</v>
      </c>
      <c r="M120" t="s">
        <v>320</v>
      </c>
      <c r="N120">
        <v>2</v>
      </c>
    </row>
    <row r="121" spans="1:14">
      <c r="A121" t="s">
        <v>290</v>
      </c>
      <c r="B121" t="s">
        <v>291</v>
      </c>
      <c r="C121">
        <v>2019</v>
      </c>
      <c r="D121" t="s">
        <v>231</v>
      </c>
      <c r="E121" t="s">
        <v>67</v>
      </c>
      <c r="F121" t="s">
        <v>224</v>
      </c>
      <c r="G121" t="s">
        <v>319</v>
      </c>
      <c r="H121" t="s">
        <v>242</v>
      </c>
      <c r="I121" t="s">
        <v>232</v>
      </c>
      <c r="J121">
        <v>19025752</v>
      </c>
      <c r="K121">
        <v>5.9217362403869602</v>
      </c>
      <c r="L121" t="s">
        <v>248</v>
      </c>
      <c r="M121" t="s">
        <v>320</v>
      </c>
      <c r="N121">
        <v>2</v>
      </c>
    </row>
    <row r="122" spans="1:14">
      <c r="A122" t="s">
        <v>292</v>
      </c>
      <c r="B122" t="s">
        <v>293</v>
      </c>
      <c r="C122">
        <v>2024</v>
      </c>
      <c r="D122" t="s">
        <v>197</v>
      </c>
      <c r="E122" t="s">
        <v>58</v>
      </c>
      <c r="F122" t="s">
        <v>198</v>
      </c>
      <c r="G122" t="s">
        <v>319</v>
      </c>
      <c r="H122" t="s">
        <v>242</v>
      </c>
      <c r="I122" t="s">
        <v>119</v>
      </c>
      <c r="J122">
        <v>5213944</v>
      </c>
      <c r="K122">
        <v>2.2000000000000002</v>
      </c>
      <c r="M122" t="s">
        <v>320</v>
      </c>
      <c r="N122">
        <v>2</v>
      </c>
    </row>
    <row r="123" spans="1:14">
      <c r="A123" t="s">
        <v>294</v>
      </c>
      <c r="B123" t="s">
        <v>295</v>
      </c>
      <c r="C123">
        <v>2019</v>
      </c>
      <c r="D123" t="s">
        <v>296</v>
      </c>
      <c r="E123" t="s">
        <v>69</v>
      </c>
      <c r="F123" t="s">
        <v>211</v>
      </c>
      <c r="G123" t="s">
        <v>319</v>
      </c>
      <c r="H123" t="s">
        <v>242</v>
      </c>
      <c r="I123" t="s">
        <v>232</v>
      </c>
      <c r="J123">
        <v>230800898.5</v>
      </c>
      <c r="K123">
        <v>0.85117781162261885</v>
      </c>
      <c r="L123" t="s">
        <v>248</v>
      </c>
      <c r="M123" t="s">
        <v>320</v>
      </c>
      <c r="N123">
        <v>2</v>
      </c>
    </row>
    <row r="124" spans="1:14">
      <c r="A124" t="s">
        <v>186</v>
      </c>
      <c r="B124" t="s">
        <v>187</v>
      </c>
      <c r="C124">
        <v>2022</v>
      </c>
      <c r="D124" t="s">
        <v>181</v>
      </c>
      <c r="E124" t="s">
        <v>70</v>
      </c>
      <c r="F124" t="s">
        <v>158</v>
      </c>
      <c r="G124" t="s">
        <v>319</v>
      </c>
      <c r="H124" t="s">
        <v>242</v>
      </c>
      <c r="I124" t="s">
        <v>159</v>
      </c>
      <c r="J124">
        <v>10417072.5</v>
      </c>
      <c r="K124">
        <v>3.2</v>
      </c>
      <c r="M124" t="s">
        <v>320</v>
      </c>
      <c r="N124">
        <v>2</v>
      </c>
    </row>
    <row r="125" spans="1:14">
      <c r="A125" t="s">
        <v>297</v>
      </c>
      <c r="B125" t="s">
        <v>298</v>
      </c>
      <c r="C125">
        <v>2018</v>
      </c>
      <c r="D125" t="s">
        <v>115</v>
      </c>
      <c r="E125" t="s">
        <v>68</v>
      </c>
      <c r="F125" t="s">
        <v>116</v>
      </c>
      <c r="G125" t="s">
        <v>319</v>
      </c>
      <c r="H125" t="s">
        <v>242</v>
      </c>
      <c r="I125" t="s">
        <v>232</v>
      </c>
      <c r="J125">
        <v>599512.5</v>
      </c>
      <c r="K125">
        <v>3.2528188228607098</v>
      </c>
      <c r="L125" t="s">
        <v>248</v>
      </c>
      <c r="M125" t="s">
        <v>320</v>
      </c>
      <c r="N125">
        <v>2</v>
      </c>
    </row>
    <row r="126" spans="1:14">
      <c r="A126" t="s">
        <v>188</v>
      </c>
      <c r="B126" t="s">
        <v>189</v>
      </c>
      <c r="C126">
        <v>2020</v>
      </c>
      <c r="D126" t="s">
        <v>181</v>
      </c>
      <c r="E126" t="s">
        <v>70</v>
      </c>
      <c r="F126" t="s">
        <v>158</v>
      </c>
      <c r="G126" t="s">
        <v>319</v>
      </c>
      <c r="H126" t="s">
        <v>242</v>
      </c>
      <c r="I126" t="s">
        <v>119</v>
      </c>
      <c r="J126">
        <v>2102419.5</v>
      </c>
      <c r="K126">
        <v>1.6</v>
      </c>
      <c r="M126" t="s">
        <v>320</v>
      </c>
      <c r="N126">
        <v>2</v>
      </c>
    </row>
    <row r="127" spans="1:14">
      <c r="A127" t="s">
        <v>299</v>
      </c>
      <c r="B127" t="s">
        <v>300</v>
      </c>
      <c r="C127">
        <v>2021</v>
      </c>
      <c r="D127" t="s">
        <v>236</v>
      </c>
      <c r="E127" t="s">
        <v>67</v>
      </c>
      <c r="F127" t="s">
        <v>224</v>
      </c>
      <c r="G127" t="s">
        <v>319</v>
      </c>
      <c r="H127" t="s">
        <v>242</v>
      </c>
      <c r="I127" t="s">
        <v>232</v>
      </c>
      <c r="J127">
        <v>1206593.5</v>
      </c>
      <c r="K127">
        <v>2.67371177673339</v>
      </c>
      <c r="L127" t="s">
        <v>248</v>
      </c>
      <c r="M127" t="s">
        <v>320</v>
      </c>
      <c r="N127">
        <v>2</v>
      </c>
    </row>
    <row r="128" spans="1:14">
      <c r="A128" t="s">
        <v>301</v>
      </c>
      <c r="B128" t="s">
        <v>302</v>
      </c>
      <c r="C128">
        <v>2019</v>
      </c>
      <c r="D128" t="s">
        <v>129</v>
      </c>
      <c r="E128" t="s">
        <v>68</v>
      </c>
      <c r="F128" t="s">
        <v>116</v>
      </c>
      <c r="G128" t="s">
        <v>319</v>
      </c>
      <c r="H128" t="s">
        <v>242</v>
      </c>
      <c r="I128" t="s">
        <v>232</v>
      </c>
      <c r="J128">
        <v>43165.5</v>
      </c>
      <c r="K128">
        <v>3.2122442722320499</v>
      </c>
      <c r="L128" t="s">
        <v>248</v>
      </c>
      <c r="M128" t="s">
        <v>320</v>
      </c>
      <c r="N128">
        <v>2</v>
      </c>
    </row>
    <row r="129" spans="1:14">
      <c r="A129" t="s">
        <v>303</v>
      </c>
      <c r="B129" t="s">
        <v>304</v>
      </c>
      <c r="C129">
        <v>2019</v>
      </c>
      <c r="D129" t="s">
        <v>256</v>
      </c>
      <c r="E129" t="s">
        <v>67</v>
      </c>
      <c r="F129" t="s">
        <v>224</v>
      </c>
      <c r="G129" t="s">
        <v>319</v>
      </c>
      <c r="H129" t="s">
        <v>242</v>
      </c>
      <c r="I129" t="s">
        <v>232</v>
      </c>
      <c r="J129">
        <v>16685223</v>
      </c>
      <c r="K129">
        <v>4.2985053062438903</v>
      </c>
      <c r="L129" t="s">
        <v>248</v>
      </c>
      <c r="M129" t="s">
        <v>320</v>
      </c>
      <c r="N129">
        <v>2</v>
      </c>
    </row>
    <row r="130" spans="1:14">
      <c r="A130" t="s">
        <v>219</v>
      </c>
      <c r="B130" t="s">
        <v>220</v>
      </c>
      <c r="C130">
        <v>2022</v>
      </c>
      <c r="D130" t="s">
        <v>202</v>
      </c>
      <c r="E130" t="s">
        <v>69</v>
      </c>
      <c r="F130" t="s">
        <v>203</v>
      </c>
      <c r="G130" t="s">
        <v>319</v>
      </c>
      <c r="H130" t="s">
        <v>242</v>
      </c>
      <c r="I130" t="s">
        <v>232</v>
      </c>
      <c r="J130">
        <v>71735329</v>
      </c>
      <c r="K130">
        <v>0.16182835400104501</v>
      </c>
      <c r="L130" t="s">
        <v>248</v>
      </c>
      <c r="M130" t="s">
        <v>320</v>
      </c>
      <c r="N130">
        <v>2</v>
      </c>
    </row>
    <row r="131" spans="1:14">
      <c r="A131" t="s">
        <v>305</v>
      </c>
      <c r="B131" t="s">
        <v>306</v>
      </c>
      <c r="C131">
        <v>2019</v>
      </c>
      <c r="D131" t="s">
        <v>307</v>
      </c>
      <c r="E131" t="s">
        <v>58</v>
      </c>
      <c r="F131" t="s">
        <v>268</v>
      </c>
      <c r="G131" t="s">
        <v>319</v>
      </c>
      <c r="H131" t="s">
        <v>242</v>
      </c>
      <c r="I131" t="s">
        <v>232</v>
      </c>
      <c r="J131">
        <v>105669.5</v>
      </c>
      <c r="K131">
        <v>1.73138546943664</v>
      </c>
      <c r="L131" t="s">
        <v>248</v>
      </c>
      <c r="M131" t="s">
        <v>320</v>
      </c>
      <c r="N131">
        <v>2</v>
      </c>
    </row>
    <row r="132" spans="1:14">
      <c r="A132" t="s">
        <v>308</v>
      </c>
      <c r="B132" t="s">
        <v>309</v>
      </c>
      <c r="C132">
        <v>2023</v>
      </c>
      <c r="D132" t="s">
        <v>310</v>
      </c>
      <c r="E132" t="s">
        <v>67</v>
      </c>
      <c r="F132" t="s">
        <v>207</v>
      </c>
      <c r="G132" t="s">
        <v>319</v>
      </c>
      <c r="H132" t="s">
        <v>242</v>
      </c>
      <c r="I132" t="s">
        <v>232</v>
      </c>
      <c r="J132">
        <v>12200431</v>
      </c>
      <c r="K132">
        <v>1.8502513170242301</v>
      </c>
      <c r="L132" t="s">
        <v>248</v>
      </c>
      <c r="M132" t="s">
        <v>320</v>
      </c>
      <c r="N132">
        <v>2</v>
      </c>
    </row>
    <row r="133" spans="1:14">
      <c r="A133" t="s">
        <v>311</v>
      </c>
      <c r="B133" t="s">
        <v>312</v>
      </c>
      <c r="C133">
        <v>2019</v>
      </c>
      <c r="D133" t="s">
        <v>307</v>
      </c>
      <c r="E133" t="s">
        <v>58</v>
      </c>
      <c r="F133" t="s">
        <v>268</v>
      </c>
      <c r="G133" t="s">
        <v>319</v>
      </c>
      <c r="H133" t="s">
        <v>242</v>
      </c>
      <c r="I133" t="s">
        <v>232</v>
      </c>
      <c r="J133">
        <v>10581</v>
      </c>
      <c r="K133">
        <v>5.8674535751342702</v>
      </c>
      <c r="L133" t="s">
        <v>248</v>
      </c>
      <c r="M133" t="s">
        <v>320</v>
      </c>
      <c r="N133">
        <v>2</v>
      </c>
    </row>
    <row r="134" spans="1:14">
      <c r="A134" t="s">
        <v>229</v>
      </c>
      <c r="B134" t="s">
        <v>230</v>
      </c>
      <c r="C134">
        <v>2022</v>
      </c>
      <c r="D134" t="s">
        <v>231</v>
      </c>
      <c r="E134" t="s">
        <v>67</v>
      </c>
      <c r="F134" t="s">
        <v>224</v>
      </c>
      <c r="G134" t="s">
        <v>319</v>
      </c>
      <c r="H134" t="s">
        <v>242</v>
      </c>
      <c r="I134" t="s">
        <v>159</v>
      </c>
      <c r="J134">
        <v>47312719.5</v>
      </c>
      <c r="K134">
        <v>24.8</v>
      </c>
      <c r="M134" t="s">
        <v>320</v>
      </c>
      <c r="N134">
        <v>2</v>
      </c>
    </row>
    <row r="135" spans="1:14">
      <c r="A135" t="s">
        <v>313</v>
      </c>
      <c r="B135" t="s">
        <v>314</v>
      </c>
      <c r="C135">
        <v>2020</v>
      </c>
      <c r="D135" t="s">
        <v>202</v>
      </c>
      <c r="E135" t="s">
        <v>69</v>
      </c>
      <c r="F135" t="s">
        <v>203</v>
      </c>
      <c r="G135" t="s">
        <v>319</v>
      </c>
      <c r="H135" t="s">
        <v>242</v>
      </c>
      <c r="I135" t="s">
        <v>232</v>
      </c>
      <c r="J135">
        <v>98079191</v>
      </c>
      <c r="K135">
        <v>1.63272893428802</v>
      </c>
      <c r="L135" t="s">
        <v>248</v>
      </c>
      <c r="M135" t="s">
        <v>320</v>
      </c>
      <c r="N135">
        <v>2</v>
      </c>
    </row>
    <row r="136" spans="1:14">
      <c r="A136" t="s">
        <v>315</v>
      </c>
      <c r="B136" t="s">
        <v>316</v>
      </c>
      <c r="C136">
        <v>2019</v>
      </c>
      <c r="D136" t="s">
        <v>307</v>
      </c>
      <c r="E136" t="s">
        <v>58</v>
      </c>
      <c r="F136" t="s">
        <v>268</v>
      </c>
      <c r="G136" t="s">
        <v>319</v>
      </c>
      <c r="H136" t="s">
        <v>242</v>
      </c>
      <c r="I136" t="s">
        <v>232</v>
      </c>
      <c r="J136">
        <v>209779.5</v>
      </c>
      <c r="K136">
        <v>1.0643943548202499</v>
      </c>
      <c r="L136" t="s">
        <v>248</v>
      </c>
      <c r="M136" t="s">
        <v>320</v>
      </c>
      <c r="N136">
        <v>2</v>
      </c>
    </row>
    <row r="137" spans="1:14">
      <c r="A137" t="s">
        <v>317</v>
      </c>
      <c r="B137" t="s">
        <v>318</v>
      </c>
      <c r="C137">
        <v>2019</v>
      </c>
      <c r="D137" t="s">
        <v>231</v>
      </c>
      <c r="E137" t="s">
        <v>67</v>
      </c>
      <c r="F137" t="s">
        <v>224</v>
      </c>
      <c r="G137" t="s">
        <v>319</v>
      </c>
      <c r="H137" t="s">
        <v>242</v>
      </c>
      <c r="I137" t="s">
        <v>232</v>
      </c>
      <c r="J137">
        <v>15271367.5</v>
      </c>
      <c r="K137">
        <v>5.8928241729736301</v>
      </c>
      <c r="L137" t="s">
        <v>248</v>
      </c>
      <c r="M137" t="s">
        <v>320</v>
      </c>
      <c r="N137">
        <v>2</v>
      </c>
    </row>
    <row r="138" spans="1:14">
      <c r="A138" t="s">
        <v>113</v>
      </c>
      <c r="B138" t="s">
        <v>114</v>
      </c>
      <c r="C138">
        <v>2016</v>
      </c>
      <c r="D138" t="s">
        <v>115</v>
      </c>
      <c r="E138" t="s">
        <v>68</v>
      </c>
      <c r="F138" t="s">
        <v>116</v>
      </c>
      <c r="G138" t="s">
        <v>321</v>
      </c>
      <c r="H138" t="s">
        <v>322</v>
      </c>
      <c r="I138" t="s">
        <v>119</v>
      </c>
      <c r="J138">
        <v>43900313.5</v>
      </c>
      <c r="K138">
        <v>0.4</v>
      </c>
      <c r="M138" t="s">
        <v>243</v>
      </c>
      <c r="N138">
        <v>3</v>
      </c>
    </row>
    <row r="139" spans="1:14">
      <c r="A139" t="s">
        <v>195</v>
      </c>
      <c r="B139" t="s">
        <v>196</v>
      </c>
      <c r="C139">
        <v>2024</v>
      </c>
      <c r="D139" t="s">
        <v>197</v>
      </c>
      <c r="E139" t="s">
        <v>58</v>
      </c>
      <c r="F139" t="s">
        <v>198</v>
      </c>
      <c r="G139" t="s">
        <v>321</v>
      </c>
      <c r="H139" t="s">
        <v>322</v>
      </c>
      <c r="I139" t="s">
        <v>119</v>
      </c>
      <c r="J139">
        <v>26713205</v>
      </c>
      <c r="K139">
        <v>0.3</v>
      </c>
      <c r="M139" t="s">
        <v>243</v>
      </c>
      <c r="N139">
        <v>3</v>
      </c>
    </row>
    <row r="140" spans="1:14">
      <c r="A140" t="s">
        <v>244</v>
      </c>
      <c r="B140" t="s">
        <v>245</v>
      </c>
      <c r="C140">
        <v>2024</v>
      </c>
      <c r="D140" t="s">
        <v>163</v>
      </c>
      <c r="E140" t="s">
        <v>70</v>
      </c>
      <c r="F140" t="s">
        <v>158</v>
      </c>
      <c r="G140" t="s">
        <v>321</v>
      </c>
      <c r="H140" t="s">
        <v>322</v>
      </c>
      <c r="I140" t="s">
        <v>119</v>
      </c>
      <c r="J140">
        <v>11738763.5</v>
      </c>
      <c r="K140">
        <v>0.5</v>
      </c>
      <c r="M140" t="s">
        <v>243</v>
      </c>
      <c r="N140">
        <v>3</v>
      </c>
    </row>
    <row r="141" spans="1:14">
      <c r="A141" t="s">
        <v>252</v>
      </c>
      <c r="B141" t="s">
        <v>253</v>
      </c>
      <c r="C141">
        <v>2019</v>
      </c>
      <c r="D141" t="s">
        <v>115</v>
      </c>
      <c r="E141" t="s">
        <v>68</v>
      </c>
      <c r="F141" t="s">
        <v>116</v>
      </c>
      <c r="G141" t="s">
        <v>321</v>
      </c>
      <c r="H141" t="s">
        <v>322</v>
      </c>
      <c r="I141" t="s">
        <v>159</v>
      </c>
      <c r="J141">
        <v>207455459.5</v>
      </c>
      <c r="K141">
        <v>0.4</v>
      </c>
      <c r="M141" t="s">
        <v>243</v>
      </c>
      <c r="N141">
        <v>3</v>
      </c>
    </row>
    <row r="142" spans="1:14">
      <c r="A142" t="s">
        <v>161</v>
      </c>
      <c r="B142" t="s">
        <v>162</v>
      </c>
      <c r="C142">
        <v>2021</v>
      </c>
      <c r="D142" t="s">
        <v>163</v>
      </c>
      <c r="E142" t="s">
        <v>70</v>
      </c>
      <c r="F142" t="s">
        <v>158</v>
      </c>
      <c r="G142" t="s">
        <v>321</v>
      </c>
      <c r="H142" t="s">
        <v>322</v>
      </c>
      <c r="I142" t="s">
        <v>119</v>
      </c>
      <c r="J142">
        <v>8707023.5</v>
      </c>
      <c r="K142">
        <v>0.1</v>
      </c>
      <c r="M142" t="s">
        <v>243</v>
      </c>
      <c r="N142">
        <v>3</v>
      </c>
    </row>
    <row r="143" spans="1:14">
      <c r="A143" t="s">
        <v>257</v>
      </c>
      <c r="B143" t="s">
        <v>258</v>
      </c>
      <c r="C143">
        <v>2018</v>
      </c>
      <c r="D143" t="s">
        <v>256</v>
      </c>
      <c r="E143" t="s">
        <v>67</v>
      </c>
      <c r="F143" t="s">
        <v>224</v>
      </c>
      <c r="G143" t="s">
        <v>321</v>
      </c>
      <c r="H143" t="s">
        <v>322</v>
      </c>
      <c r="I143" t="s">
        <v>159</v>
      </c>
      <c r="J143">
        <v>24806383</v>
      </c>
      <c r="K143">
        <v>2.7</v>
      </c>
      <c r="M143" t="s">
        <v>243</v>
      </c>
      <c r="N143">
        <v>3</v>
      </c>
    </row>
    <row r="144" spans="1:14">
      <c r="A144" t="s">
        <v>164</v>
      </c>
      <c r="B144" t="s">
        <v>165</v>
      </c>
      <c r="C144">
        <v>2020</v>
      </c>
      <c r="D144" t="s">
        <v>163</v>
      </c>
      <c r="E144" t="s">
        <v>70</v>
      </c>
      <c r="F144" t="s">
        <v>158</v>
      </c>
      <c r="G144" t="s">
        <v>321</v>
      </c>
      <c r="H144" t="s">
        <v>322</v>
      </c>
      <c r="I144" t="s">
        <v>119</v>
      </c>
      <c r="J144">
        <v>83628708.5</v>
      </c>
      <c r="K144">
        <v>0.3</v>
      </c>
      <c r="M144" t="s">
        <v>243</v>
      </c>
      <c r="N144">
        <v>3</v>
      </c>
    </row>
    <row r="145" spans="1:14">
      <c r="A145" t="s">
        <v>323</v>
      </c>
      <c r="B145" t="s">
        <v>324</v>
      </c>
      <c r="C145">
        <v>2023</v>
      </c>
      <c r="D145" t="s">
        <v>168</v>
      </c>
      <c r="E145" t="s">
        <v>70</v>
      </c>
      <c r="F145" t="s">
        <v>158</v>
      </c>
      <c r="G145" t="s">
        <v>321</v>
      </c>
      <c r="H145" t="s">
        <v>322</v>
      </c>
      <c r="I145" t="s">
        <v>119</v>
      </c>
      <c r="J145">
        <v>5601185.5</v>
      </c>
      <c r="K145">
        <v>0.5</v>
      </c>
      <c r="M145" t="s">
        <v>243</v>
      </c>
      <c r="N145">
        <v>3</v>
      </c>
    </row>
    <row r="146" spans="1:14">
      <c r="A146" t="s">
        <v>169</v>
      </c>
      <c r="B146" t="s">
        <v>170</v>
      </c>
      <c r="C146">
        <v>2023</v>
      </c>
      <c r="D146" t="s">
        <v>163</v>
      </c>
      <c r="E146" t="s">
        <v>70</v>
      </c>
      <c r="F146" t="s">
        <v>158</v>
      </c>
      <c r="G146" t="s">
        <v>321</v>
      </c>
      <c r="H146" t="s">
        <v>322</v>
      </c>
      <c r="I146" t="s">
        <v>159</v>
      </c>
      <c r="J146">
        <v>66438822</v>
      </c>
      <c r="K146">
        <v>0.2</v>
      </c>
      <c r="M146" t="s">
        <v>243</v>
      </c>
      <c r="N146">
        <v>3</v>
      </c>
    </row>
    <row r="147" spans="1:14">
      <c r="A147" t="s">
        <v>171</v>
      </c>
      <c r="B147" t="s">
        <v>172</v>
      </c>
      <c r="C147">
        <v>2018</v>
      </c>
      <c r="D147" t="s">
        <v>168</v>
      </c>
      <c r="E147" t="s">
        <v>70</v>
      </c>
      <c r="F147" t="s">
        <v>158</v>
      </c>
      <c r="G147" t="s">
        <v>321</v>
      </c>
      <c r="H147" t="s">
        <v>322</v>
      </c>
      <c r="I147" t="s">
        <v>119</v>
      </c>
      <c r="J147">
        <v>59115809</v>
      </c>
      <c r="K147">
        <v>1.2</v>
      </c>
      <c r="M147" t="s">
        <v>243</v>
      </c>
      <c r="N147">
        <v>3</v>
      </c>
    </row>
    <row r="148" spans="1:14">
      <c r="A148" t="s">
        <v>325</v>
      </c>
      <c r="B148" t="s">
        <v>326</v>
      </c>
      <c r="C148">
        <v>2019</v>
      </c>
      <c r="D148" t="s">
        <v>136</v>
      </c>
      <c r="E148" t="s">
        <v>68</v>
      </c>
      <c r="F148" t="s">
        <v>116</v>
      </c>
      <c r="G148" t="s">
        <v>321</v>
      </c>
      <c r="H148" t="s">
        <v>322</v>
      </c>
      <c r="I148" t="s">
        <v>119</v>
      </c>
      <c r="J148">
        <v>17103802.5</v>
      </c>
      <c r="K148">
        <v>0.3</v>
      </c>
      <c r="M148" t="s">
        <v>243</v>
      </c>
      <c r="N148">
        <v>3</v>
      </c>
    </row>
    <row r="149" spans="1:14">
      <c r="A149" t="s">
        <v>212</v>
      </c>
      <c r="B149" t="s">
        <v>213</v>
      </c>
      <c r="C149">
        <v>2016</v>
      </c>
      <c r="D149" t="s">
        <v>214</v>
      </c>
      <c r="E149" t="s">
        <v>69</v>
      </c>
      <c r="F149" t="s">
        <v>203</v>
      </c>
      <c r="G149" t="s">
        <v>321</v>
      </c>
      <c r="H149" t="s">
        <v>322</v>
      </c>
      <c r="I149" t="s">
        <v>119</v>
      </c>
      <c r="J149">
        <v>51297839</v>
      </c>
      <c r="K149">
        <v>0</v>
      </c>
      <c r="M149" t="s">
        <v>243</v>
      </c>
      <c r="N149">
        <v>3</v>
      </c>
    </row>
    <row r="150" spans="1:14">
      <c r="A150" t="s">
        <v>280</v>
      </c>
      <c r="B150" t="s">
        <v>281</v>
      </c>
      <c r="C150">
        <v>2020</v>
      </c>
      <c r="D150" t="s">
        <v>163</v>
      </c>
      <c r="E150" t="s">
        <v>70</v>
      </c>
      <c r="F150" t="s">
        <v>158</v>
      </c>
      <c r="G150" t="s">
        <v>321</v>
      </c>
      <c r="H150" t="s">
        <v>322</v>
      </c>
      <c r="I150" t="s">
        <v>159</v>
      </c>
      <c r="J150">
        <v>630597</v>
      </c>
      <c r="K150">
        <v>0.87110385191234296</v>
      </c>
      <c r="M150" t="s">
        <v>243</v>
      </c>
      <c r="N150">
        <v>3</v>
      </c>
    </row>
    <row r="151" spans="1:14">
      <c r="A151" t="s">
        <v>282</v>
      </c>
      <c r="B151" t="s">
        <v>283</v>
      </c>
      <c r="C151">
        <v>2021</v>
      </c>
      <c r="D151" t="s">
        <v>168</v>
      </c>
      <c r="E151" t="s">
        <v>70</v>
      </c>
      <c r="F151" t="s">
        <v>158</v>
      </c>
      <c r="G151" t="s">
        <v>321</v>
      </c>
      <c r="H151" t="s">
        <v>322</v>
      </c>
      <c r="I151" t="s">
        <v>159</v>
      </c>
      <c r="J151">
        <v>1885587</v>
      </c>
      <c r="K151">
        <v>0.5</v>
      </c>
      <c r="M151" t="s">
        <v>243</v>
      </c>
      <c r="N151">
        <v>3</v>
      </c>
    </row>
    <row r="152" spans="1:14">
      <c r="A152" t="s">
        <v>134</v>
      </c>
      <c r="B152" t="s">
        <v>135</v>
      </c>
      <c r="C152">
        <v>2024</v>
      </c>
      <c r="D152" t="s">
        <v>136</v>
      </c>
      <c r="E152" t="s">
        <v>68</v>
      </c>
      <c r="F152" t="s">
        <v>116</v>
      </c>
      <c r="G152" t="s">
        <v>321</v>
      </c>
      <c r="H152" t="s">
        <v>322</v>
      </c>
      <c r="I152" t="s">
        <v>119</v>
      </c>
      <c r="J152">
        <v>130861007</v>
      </c>
      <c r="K152">
        <v>0.4</v>
      </c>
      <c r="L152" t="s">
        <v>137</v>
      </c>
      <c r="M152" t="s">
        <v>243</v>
      </c>
      <c r="N152">
        <v>3</v>
      </c>
    </row>
    <row r="153" spans="1:14">
      <c r="A153" t="s">
        <v>292</v>
      </c>
      <c r="B153" t="s">
        <v>293</v>
      </c>
      <c r="C153">
        <v>2024</v>
      </c>
      <c r="D153" t="s">
        <v>197</v>
      </c>
      <c r="E153" t="s">
        <v>58</v>
      </c>
      <c r="F153" t="s">
        <v>198</v>
      </c>
      <c r="G153" t="s">
        <v>321</v>
      </c>
      <c r="H153" t="s">
        <v>322</v>
      </c>
      <c r="I153" t="s">
        <v>119</v>
      </c>
      <c r="J153">
        <v>5213944</v>
      </c>
      <c r="K153">
        <v>1</v>
      </c>
      <c r="M153" t="s">
        <v>243</v>
      </c>
      <c r="N153">
        <v>3</v>
      </c>
    </row>
    <row r="154" spans="1:14">
      <c r="A154" t="s">
        <v>188</v>
      </c>
      <c r="B154" t="s">
        <v>189</v>
      </c>
      <c r="C154">
        <v>2020</v>
      </c>
      <c r="D154" t="s">
        <v>181</v>
      </c>
      <c r="E154" t="s">
        <v>70</v>
      </c>
      <c r="F154" t="s">
        <v>158</v>
      </c>
      <c r="G154" t="s">
        <v>321</v>
      </c>
      <c r="H154" t="s">
        <v>322</v>
      </c>
      <c r="I154" t="s">
        <v>119</v>
      </c>
      <c r="J154">
        <v>2102419.5</v>
      </c>
      <c r="K154">
        <v>0.21</v>
      </c>
      <c r="M154" t="s">
        <v>243</v>
      </c>
      <c r="N154">
        <v>3</v>
      </c>
    </row>
    <row r="155" spans="1:14">
      <c r="A155" t="s">
        <v>229</v>
      </c>
      <c r="B155" t="s">
        <v>230</v>
      </c>
      <c r="C155">
        <v>2022</v>
      </c>
      <c r="D155" t="s">
        <v>231</v>
      </c>
      <c r="E155" t="s">
        <v>67</v>
      </c>
      <c r="F155" t="s">
        <v>224</v>
      </c>
      <c r="G155" t="s">
        <v>321</v>
      </c>
      <c r="H155" t="s">
        <v>322</v>
      </c>
      <c r="I155" t="s">
        <v>159</v>
      </c>
      <c r="J155">
        <v>47312719.5</v>
      </c>
      <c r="K155">
        <v>4.3</v>
      </c>
      <c r="M155" t="s">
        <v>243</v>
      </c>
      <c r="N155">
        <v>3</v>
      </c>
    </row>
    <row r="156" spans="1:14">
      <c r="A156" t="s">
        <v>113</v>
      </c>
      <c r="B156" t="s">
        <v>114</v>
      </c>
      <c r="C156">
        <v>2016</v>
      </c>
      <c r="D156" t="s">
        <v>115</v>
      </c>
      <c r="E156" t="s">
        <v>68</v>
      </c>
      <c r="F156" t="s">
        <v>116</v>
      </c>
      <c r="G156" t="s">
        <v>327</v>
      </c>
      <c r="H156" t="s">
        <v>322</v>
      </c>
      <c r="I156" t="s">
        <v>119</v>
      </c>
      <c r="J156">
        <v>43900313.5</v>
      </c>
      <c r="K156">
        <v>2.7</v>
      </c>
      <c r="M156" t="s">
        <v>320</v>
      </c>
      <c r="N156">
        <v>4</v>
      </c>
    </row>
    <row r="157" spans="1:14">
      <c r="A157" t="s">
        <v>195</v>
      </c>
      <c r="B157" t="s">
        <v>196</v>
      </c>
      <c r="C157">
        <v>2024</v>
      </c>
      <c r="D157" t="s">
        <v>197</v>
      </c>
      <c r="E157" t="s">
        <v>58</v>
      </c>
      <c r="F157" t="s">
        <v>198</v>
      </c>
      <c r="G157" t="s">
        <v>327</v>
      </c>
      <c r="H157" t="s">
        <v>322</v>
      </c>
      <c r="I157" t="s">
        <v>119</v>
      </c>
      <c r="J157">
        <v>26713205</v>
      </c>
      <c r="K157">
        <v>0.89999999999999991</v>
      </c>
      <c r="M157" t="s">
        <v>320</v>
      </c>
      <c r="N157">
        <v>4</v>
      </c>
    </row>
    <row r="158" spans="1:14">
      <c r="A158" t="s">
        <v>244</v>
      </c>
      <c r="B158" t="s">
        <v>245</v>
      </c>
      <c r="C158">
        <v>2024</v>
      </c>
      <c r="D158" t="s">
        <v>163</v>
      </c>
      <c r="E158" t="s">
        <v>70</v>
      </c>
      <c r="F158" t="s">
        <v>158</v>
      </c>
      <c r="G158" t="s">
        <v>327</v>
      </c>
      <c r="H158" t="s">
        <v>322</v>
      </c>
      <c r="I158" t="s">
        <v>119</v>
      </c>
      <c r="J158">
        <v>11738763.5</v>
      </c>
      <c r="K158">
        <v>1.5</v>
      </c>
      <c r="M158" t="s">
        <v>320</v>
      </c>
      <c r="N158">
        <v>4</v>
      </c>
    </row>
    <row r="159" spans="1:14">
      <c r="A159" t="s">
        <v>252</v>
      </c>
      <c r="B159" t="s">
        <v>253</v>
      </c>
      <c r="C159">
        <v>2019</v>
      </c>
      <c r="D159" t="s">
        <v>115</v>
      </c>
      <c r="E159" t="s">
        <v>68</v>
      </c>
      <c r="F159" t="s">
        <v>116</v>
      </c>
      <c r="G159" t="s">
        <v>327</v>
      </c>
      <c r="H159" t="s">
        <v>322</v>
      </c>
      <c r="I159" t="s">
        <v>159</v>
      </c>
      <c r="J159">
        <v>207455459.5</v>
      </c>
      <c r="K159">
        <v>1</v>
      </c>
      <c r="M159" t="s">
        <v>320</v>
      </c>
      <c r="N159">
        <v>4</v>
      </c>
    </row>
    <row r="160" spans="1:14">
      <c r="A160" t="s">
        <v>161</v>
      </c>
      <c r="B160" t="s">
        <v>162</v>
      </c>
      <c r="C160">
        <v>2021</v>
      </c>
      <c r="D160" t="s">
        <v>163</v>
      </c>
      <c r="E160" t="s">
        <v>70</v>
      </c>
      <c r="F160" t="s">
        <v>158</v>
      </c>
      <c r="G160" t="s">
        <v>327</v>
      </c>
      <c r="H160" t="s">
        <v>322</v>
      </c>
      <c r="I160" t="s">
        <v>119</v>
      </c>
      <c r="J160">
        <v>8707023.5</v>
      </c>
      <c r="K160">
        <v>0.5</v>
      </c>
      <c r="M160" t="s">
        <v>320</v>
      </c>
      <c r="N160">
        <v>4</v>
      </c>
    </row>
    <row r="161" spans="1:14">
      <c r="A161" t="s">
        <v>257</v>
      </c>
      <c r="B161" t="s">
        <v>258</v>
      </c>
      <c r="C161">
        <v>2018</v>
      </c>
      <c r="D161" t="s">
        <v>256</v>
      </c>
      <c r="E161" t="s">
        <v>67</v>
      </c>
      <c r="F161" t="s">
        <v>224</v>
      </c>
      <c r="G161" t="s">
        <v>327</v>
      </c>
      <c r="H161" t="s">
        <v>322</v>
      </c>
      <c r="I161" t="s">
        <v>159</v>
      </c>
      <c r="J161">
        <v>24806383</v>
      </c>
      <c r="K161">
        <v>5.2</v>
      </c>
      <c r="M161" t="s">
        <v>320</v>
      </c>
      <c r="N161">
        <v>4</v>
      </c>
    </row>
    <row r="162" spans="1:14">
      <c r="A162" t="s">
        <v>164</v>
      </c>
      <c r="B162" t="s">
        <v>165</v>
      </c>
      <c r="C162">
        <v>2020</v>
      </c>
      <c r="D162" t="s">
        <v>163</v>
      </c>
      <c r="E162" t="s">
        <v>70</v>
      </c>
      <c r="F162" t="s">
        <v>158</v>
      </c>
      <c r="G162" t="s">
        <v>327</v>
      </c>
      <c r="H162" t="s">
        <v>322</v>
      </c>
      <c r="I162" t="s">
        <v>119</v>
      </c>
      <c r="J162">
        <v>83628708.5</v>
      </c>
      <c r="K162">
        <v>3.6</v>
      </c>
      <c r="M162" t="s">
        <v>320</v>
      </c>
      <c r="N162">
        <v>4</v>
      </c>
    </row>
    <row r="163" spans="1:14">
      <c r="A163" t="s">
        <v>323</v>
      </c>
      <c r="B163" t="s">
        <v>324</v>
      </c>
      <c r="C163">
        <v>2023</v>
      </c>
      <c r="D163" t="s">
        <v>168</v>
      </c>
      <c r="E163" t="s">
        <v>70</v>
      </c>
      <c r="F163" t="s">
        <v>158</v>
      </c>
      <c r="G163" t="s">
        <v>327</v>
      </c>
      <c r="H163" t="s">
        <v>322</v>
      </c>
      <c r="I163" t="s">
        <v>119</v>
      </c>
      <c r="J163">
        <v>5601185.5</v>
      </c>
      <c r="K163">
        <v>3</v>
      </c>
      <c r="M163" t="s">
        <v>320</v>
      </c>
      <c r="N163">
        <v>4</v>
      </c>
    </row>
    <row r="164" spans="1:14">
      <c r="A164" t="s">
        <v>169</v>
      </c>
      <c r="B164" t="s">
        <v>170</v>
      </c>
      <c r="C164">
        <v>2023</v>
      </c>
      <c r="D164" t="s">
        <v>163</v>
      </c>
      <c r="E164" t="s">
        <v>70</v>
      </c>
      <c r="F164" t="s">
        <v>158</v>
      </c>
      <c r="G164" t="s">
        <v>327</v>
      </c>
      <c r="H164" t="s">
        <v>322</v>
      </c>
      <c r="I164" t="s">
        <v>159</v>
      </c>
      <c r="J164">
        <v>66438822</v>
      </c>
      <c r="K164">
        <v>1</v>
      </c>
      <c r="M164" t="s">
        <v>320</v>
      </c>
      <c r="N164">
        <v>4</v>
      </c>
    </row>
    <row r="165" spans="1:14">
      <c r="A165" t="s">
        <v>171</v>
      </c>
      <c r="B165" t="s">
        <v>172</v>
      </c>
      <c r="C165">
        <v>2018</v>
      </c>
      <c r="D165" t="s">
        <v>168</v>
      </c>
      <c r="E165" t="s">
        <v>70</v>
      </c>
      <c r="F165" t="s">
        <v>158</v>
      </c>
      <c r="G165" t="s">
        <v>327</v>
      </c>
      <c r="H165" t="s">
        <v>322</v>
      </c>
      <c r="I165" t="s">
        <v>119</v>
      </c>
      <c r="J165">
        <v>59115809</v>
      </c>
      <c r="K165">
        <v>4.5</v>
      </c>
      <c r="M165" t="s">
        <v>320</v>
      </c>
      <c r="N165">
        <v>4</v>
      </c>
    </row>
    <row r="166" spans="1:14">
      <c r="A166" t="s">
        <v>325</v>
      </c>
      <c r="B166" t="s">
        <v>326</v>
      </c>
      <c r="C166">
        <v>2019</v>
      </c>
      <c r="D166" t="s">
        <v>136</v>
      </c>
      <c r="E166" t="s">
        <v>68</v>
      </c>
      <c r="F166" t="s">
        <v>116</v>
      </c>
      <c r="G166" t="s">
        <v>327</v>
      </c>
      <c r="H166" t="s">
        <v>322</v>
      </c>
      <c r="I166" t="s">
        <v>119</v>
      </c>
      <c r="J166">
        <v>17103802.5</v>
      </c>
      <c r="K166">
        <v>3.9</v>
      </c>
      <c r="M166" t="s">
        <v>320</v>
      </c>
      <c r="N166">
        <v>4</v>
      </c>
    </row>
    <row r="167" spans="1:14">
      <c r="A167" t="s">
        <v>212</v>
      </c>
      <c r="B167" t="s">
        <v>213</v>
      </c>
      <c r="C167">
        <v>2016</v>
      </c>
      <c r="D167" t="s">
        <v>214</v>
      </c>
      <c r="E167" t="s">
        <v>69</v>
      </c>
      <c r="F167" t="s">
        <v>203</v>
      </c>
      <c r="G167" t="s">
        <v>327</v>
      </c>
      <c r="H167" t="s">
        <v>322</v>
      </c>
      <c r="I167" t="s">
        <v>119</v>
      </c>
      <c r="J167">
        <v>51297839</v>
      </c>
      <c r="K167">
        <v>0.1</v>
      </c>
      <c r="M167" t="s">
        <v>320</v>
      </c>
      <c r="N167">
        <v>4</v>
      </c>
    </row>
    <row r="168" spans="1:14">
      <c r="A168" t="s">
        <v>280</v>
      </c>
      <c r="B168" t="s">
        <v>281</v>
      </c>
      <c r="C168">
        <v>2020</v>
      </c>
      <c r="D168" t="s">
        <v>163</v>
      </c>
      <c r="E168" t="s">
        <v>70</v>
      </c>
      <c r="F168" t="s">
        <v>158</v>
      </c>
      <c r="G168" t="s">
        <v>327</v>
      </c>
      <c r="H168" t="s">
        <v>322</v>
      </c>
      <c r="I168" t="s">
        <v>159</v>
      </c>
      <c r="J168">
        <v>630597</v>
      </c>
      <c r="K168">
        <v>3.80082820256523</v>
      </c>
      <c r="M168" t="s">
        <v>320</v>
      </c>
      <c r="N168">
        <v>4</v>
      </c>
    </row>
    <row r="169" spans="1:14">
      <c r="A169" t="s">
        <v>282</v>
      </c>
      <c r="B169" t="s">
        <v>283</v>
      </c>
      <c r="C169">
        <v>2021</v>
      </c>
      <c r="D169" t="s">
        <v>168</v>
      </c>
      <c r="E169" t="s">
        <v>70</v>
      </c>
      <c r="F169" t="s">
        <v>158</v>
      </c>
      <c r="G169" t="s">
        <v>327</v>
      </c>
      <c r="H169" t="s">
        <v>322</v>
      </c>
      <c r="I169" t="s">
        <v>159</v>
      </c>
      <c r="J169">
        <v>1885587</v>
      </c>
      <c r="K169">
        <v>9</v>
      </c>
      <c r="M169" t="s">
        <v>320</v>
      </c>
      <c r="N169">
        <v>4</v>
      </c>
    </row>
    <row r="170" spans="1:14">
      <c r="A170" t="s">
        <v>134</v>
      </c>
      <c r="B170" t="s">
        <v>135</v>
      </c>
      <c r="C170">
        <v>2024</v>
      </c>
      <c r="D170" t="s">
        <v>136</v>
      </c>
      <c r="E170" t="s">
        <v>68</v>
      </c>
      <c r="F170" t="s">
        <v>116</v>
      </c>
      <c r="G170" t="s">
        <v>327</v>
      </c>
      <c r="H170" t="s">
        <v>322</v>
      </c>
      <c r="I170" t="s">
        <v>119</v>
      </c>
      <c r="J170">
        <v>130861007</v>
      </c>
      <c r="K170">
        <v>2.5</v>
      </c>
      <c r="L170" t="s">
        <v>137</v>
      </c>
      <c r="M170" t="s">
        <v>320</v>
      </c>
      <c r="N170">
        <v>4</v>
      </c>
    </row>
    <row r="171" spans="1:14">
      <c r="A171" t="s">
        <v>292</v>
      </c>
      <c r="B171" t="s">
        <v>293</v>
      </c>
      <c r="C171">
        <v>2024</v>
      </c>
      <c r="D171" t="s">
        <v>197</v>
      </c>
      <c r="E171" t="s">
        <v>58</v>
      </c>
      <c r="F171" t="s">
        <v>198</v>
      </c>
      <c r="G171" t="s">
        <v>327</v>
      </c>
      <c r="H171" t="s">
        <v>322</v>
      </c>
      <c r="I171" t="s">
        <v>119</v>
      </c>
      <c r="J171">
        <v>5213944</v>
      </c>
      <c r="K171">
        <v>3</v>
      </c>
      <c r="M171" t="s">
        <v>320</v>
      </c>
      <c r="N171">
        <v>4</v>
      </c>
    </row>
    <row r="172" spans="1:14">
      <c r="A172" t="s">
        <v>188</v>
      </c>
      <c r="B172" t="s">
        <v>189</v>
      </c>
      <c r="C172">
        <v>2020</v>
      </c>
      <c r="D172" t="s">
        <v>181</v>
      </c>
      <c r="E172" t="s">
        <v>70</v>
      </c>
      <c r="F172" t="s">
        <v>158</v>
      </c>
      <c r="G172" t="s">
        <v>327</v>
      </c>
      <c r="H172" t="s">
        <v>322</v>
      </c>
      <c r="I172" t="s">
        <v>119</v>
      </c>
      <c r="J172">
        <v>2102419.5</v>
      </c>
      <c r="K172">
        <v>0.66</v>
      </c>
      <c r="M172" t="s">
        <v>320</v>
      </c>
      <c r="N172">
        <v>4</v>
      </c>
    </row>
    <row r="173" spans="1:14">
      <c r="A173" t="s">
        <v>229</v>
      </c>
      <c r="B173" t="s">
        <v>230</v>
      </c>
      <c r="C173">
        <v>2022</v>
      </c>
      <c r="D173" t="s">
        <v>231</v>
      </c>
      <c r="E173" t="s">
        <v>67</v>
      </c>
      <c r="F173" t="s">
        <v>224</v>
      </c>
      <c r="G173" t="s">
        <v>327</v>
      </c>
      <c r="H173" t="s">
        <v>322</v>
      </c>
      <c r="I173" t="s">
        <v>159</v>
      </c>
      <c r="J173">
        <v>47312719.5</v>
      </c>
      <c r="K173">
        <v>12.7</v>
      </c>
      <c r="M173" t="s">
        <v>320</v>
      </c>
      <c r="N173">
        <v>4</v>
      </c>
    </row>
    <row r="174" spans="1:14">
      <c r="A174" t="s">
        <v>252</v>
      </c>
      <c r="B174" t="s">
        <v>253</v>
      </c>
      <c r="C174">
        <v>2019</v>
      </c>
      <c r="D174" t="s">
        <v>115</v>
      </c>
      <c r="E174" t="s">
        <v>68</v>
      </c>
      <c r="F174" t="s">
        <v>116</v>
      </c>
      <c r="G174" t="s">
        <v>328</v>
      </c>
      <c r="H174" t="s">
        <v>329</v>
      </c>
      <c r="I174" t="s">
        <v>159</v>
      </c>
      <c r="J174">
        <v>207455459.5</v>
      </c>
      <c r="K174">
        <v>16</v>
      </c>
      <c r="M174" t="s">
        <v>243</v>
      </c>
      <c r="N174">
        <v>5</v>
      </c>
    </row>
    <row r="175" spans="1:14">
      <c r="A175" t="s">
        <v>164</v>
      </c>
      <c r="B175" t="s">
        <v>165</v>
      </c>
      <c r="C175">
        <v>2020</v>
      </c>
      <c r="D175" t="s">
        <v>163</v>
      </c>
      <c r="E175" t="s">
        <v>70</v>
      </c>
      <c r="F175" t="s">
        <v>158</v>
      </c>
      <c r="G175" t="s">
        <v>328</v>
      </c>
      <c r="H175" t="s">
        <v>329</v>
      </c>
      <c r="I175" t="s">
        <v>159</v>
      </c>
      <c r="J175">
        <v>83628708.5</v>
      </c>
      <c r="K175">
        <v>7.6</v>
      </c>
      <c r="M175" t="s">
        <v>243</v>
      </c>
      <c r="N175">
        <v>5</v>
      </c>
    </row>
    <row r="176" spans="1:14">
      <c r="A176" t="s">
        <v>166</v>
      </c>
      <c r="B176" t="s">
        <v>167</v>
      </c>
      <c r="C176">
        <v>2024</v>
      </c>
      <c r="D176" t="s">
        <v>168</v>
      </c>
      <c r="E176" t="s">
        <v>70</v>
      </c>
      <c r="F176" t="s">
        <v>158</v>
      </c>
      <c r="G176" t="s">
        <v>328</v>
      </c>
      <c r="H176" t="s">
        <v>329</v>
      </c>
      <c r="I176" t="s">
        <v>119</v>
      </c>
      <c r="J176">
        <v>1360546</v>
      </c>
      <c r="K176">
        <v>17.8</v>
      </c>
      <c r="M176" t="s">
        <v>243</v>
      </c>
      <c r="N176">
        <v>5</v>
      </c>
    </row>
    <row r="177" spans="1:14">
      <c r="A177" t="s">
        <v>323</v>
      </c>
      <c r="B177" t="s">
        <v>324</v>
      </c>
      <c r="C177">
        <v>2023</v>
      </c>
      <c r="D177" t="s">
        <v>168</v>
      </c>
      <c r="E177" t="s">
        <v>70</v>
      </c>
      <c r="F177" t="s">
        <v>158</v>
      </c>
      <c r="G177" t="s">
        <v>328</v>
      </c>
      <c r="H177" t="s">
        <v>329</v>
      </c>
      <c r="I177" t="s">
        <v>119</v>
      </c>
      <c r="J177">
        <v>5601185.5</v>
      </c>
      <c r="K177">
        <v>8.4</v>
      </c>
      <c r="M177" t="s">
        <v>243</v>
      </c>
      <c r="N177">
        <v>5</v>
      </c>
    </row>
    <row r="178" spans="1:14">
      <c r="A178" t="s">
        <v>330</v>
      </c>
      <c r="B178" t="s">
        <v>331</v>
      </c>
      <c r="C178">
        <v>2022</v>
      </c>
      <c r="D178" t="s">
        <v>181</v>
      </c>
      <c r="E178" t="s">
        <v>70</v>
      </c>
      <c r="F178" t="s">
        <v>158</v>
      </c>
      <c r="G178" t="s">
        <v>328</v>
      </c>
      <c r="H178" t="s">
        <v>329</v>
      </c>
      <c r="I178" t="s">
        <v>119</v>
      </c>
      <c r="J178">
        <v>3907027</v>
      </c>
      <c r="K178">
        <v>21.9</v>
      </c>
      <c r="M178" t="s">
        <v>243</v>
      </c>
      <c r="N178">
        <v>5</v>
      </c>
    </row>
    <row r="179" spans="1:14">
      <c r="A179" t="s">
        <v>179</v>
      </c>
      <c r="B179" t="s">
        <v>180</v>
      </c>
      <c r="C179">
        <v>2023</v>
      </c>
      <c r="D179" t="s">
        <v>181</v>
      </c>
      <c r="E179" t="s">
        <v>70</v>
      </c>
      <c r="F179" t="s">
        <v>158</v>
      </c>
      <c r="G179" t="s">
        <v>328</v>
      </c>
      <c r="H179" t="s">
        <v>329</v>
      </c>
      <c r="I179" t="s">
        <v>119</v>
      </c>
      <c r="J179">
        <v>59499453</v>
      </c>
      <c r="K179">
        <v>1</v>
      </c>
      <c r="M179" t="s">
        <v>243</v>
      </c>
      <c r="N179">
        <v>5</v>
      </c>
    </row>
    <row r="180" spans="1:14">
      <c r="A180" t="s">
        <v>280</v>
      </c>
      <c r="B180" t="s">
        <v>281</v>
      </c>
      <c r="C180">
        <v>2020</v>
      </c>
      <c r="D180" t="s">
        <v>163</v>
      </c>
      <c r="E180" t="s">
        <v>70</v>
      </c>
      <c r="F180" t="s">
        <v>158</v>
      </c>
      <c r="G180" t="s">
        <v>328</v>
      </c>
      <c r="H180" t="s">
        <v>329</v>
      </c>
      <c r="I180" t="s">
        <v>119</v>
      </c>
      <c r="J180">
        <v>630597</v>
      </c>
      <c r="K180">
        <v>14.09745686576125</v>
      </c>
      <c r="M180" t="s">
        <v>243</v>
      </c>
      <c r="N180">
        <v>5</v>
      </c>
    </row>
    <row r="181" spans="1:14">
      <c r="A181" t="s">
        <v>134</v>
      </c>
      <c r="B181" t="s">
        <v>135</v>
      </c>
      <c r="C181">
        <v>2024</v>
      </c>
      <c r="D181" t="s">
        <v>136</v>
      </c>
      <c r="E181" t="s">
        <v>68</v>
      </c>
      <c r="F181" t="s">
        <v>116</v>
      </c>
      <c r="G181" t="s">
        <v>328</v>
      </c>
      <c r="H181" t="s">
        <v>329</v>
      </c>
      <c r="I181" t="s">
        <v>119</v>
      </c>
      <c r="J181">
        <v>130861007</v>
      </c>
      <c r="K181">
        <v>6.5</v>
      </c>
      <c r="L181" t="s">
        <v>137</v>
      </c>
      <c r="M181" t="s">
        <v>243</v>
      </c>
      <c r="N181">
        <v>5</v>
      </c>
    </row>
    <row r="182" spans="1:14">
      <c r="A182" t="s">
        <v>292</v>
      </c>
      <c r="B182" t="s">
        <v>293</v>
      </c>
      <c r="C182">
        <v>2024</v>
      </c>
      <c r="D182" t="s">
        <v>197</v>
      </c>
      <c r="E182" t="s">
        <v>58</v>
      </c>
      <c r="F182" t="s">
        <v>198</v>
      </c>
      <c r="G182" t="s">
        <v>328</v>
      </c>
      <c r="H182" t="s">
        <v>329</v>
      </c>
      <c r="I182" t="s">
        <v>119</v>
      </c>
      <c r="J182">
        <v>5213944</v>
      </c>
      <c r="K182">
        <v>20.6</v>
      </c>
      <c r="M182" t="s">
        <v>243</v>
      </c>
      <c r="N182">
        <v>5</v>
      </c>
    </row>
    <row r="183" spans="1:14">
      <c r="A183" t="s">
        <v>186</v>
      </c>
      <c r="B183" t="s">
        <v>187</v>
      </c>
      <c r="C183">
        <v>2022</v>
      </c>
      <c r="D183" t="s">
        <v>181</v>
      </c>
      <c r="E183" t="s">
        <v>70</v>
      </c>
      <c r="F183" t="s">
        <v>158</v>
      </c>
      <c r="G183" t="s">
        <v>328</v>
      </c>
      <c r="H183" t="s">
        <v>329</v>
      </c>
      <c r="I183" t="s">
        <v>159</v>
      </c>
      <c r="J183">
        <v>10417072.5</v>
      </c>
      <c r="K183">
        <v>1.8</v>
      </c>
      <c r="M183" t="s">
        <v>243</v>
      </c>
      <c r="N183">
        <v>5</v>
      </c>
    </row>
    <row r="184" spans="1:14">
      <c r="A184" t="s">
        <v>188</v>
      </c>
      <c r="B184" t="s">
        <v>189</v>
      </c>
      <c r="C184">
        <v>2020</v>
      </c>
      <c r="D184" t="s">
        <v>181</v>
      </c>
      <c r="E184" t="s">
        <v>70</v>
      </c>
      <c r="F184" t="s">
        <v>158</v>
      </c>
      <c r="G184" t="s">
        <v>328</v>
      </c>
      <c r="H184" t="s">
        <v>329</v>
      </c>
      <c r="I184" t="s">
        <v>119</v>
      </c>
      <c r="J184">
        <v>2102419.5</v>
      </c>
      <c r="K184">
        <v>3.56</v>
      </c>
      <c r="M184" t="s">
        <v>243</v>
      </c>
      <c r="N184">
        <v>5</v>
      </c>
    </row>
    <row r="185" spans="1:14">
      <c r="A185" t="s">
        <v>229</v>
      </c>
      <c r="B185" t="s">
        <v>230</v>
      </c>
      <c r="C185">
        <v>2022</v>
      </c>
      <c r="D185" t="s">
        <v>231</v>
      </c>
      <c r="E185" t="s">
        <v>67</v>
      </c>
      <c r="F185" t="s">
        <v>224</v>
      </c>
      <c r="G185" t="s">
        <v>328</v>
      </c>
      <c r="H185" t="s">
        <v>329</v>
      </c>
      <c r="I185" t="s">
        <v>159</v>
      </c>
      <c r="J185">
        <v>47312719.5</v>
      </c>
      <c r="K185">
        <v>18.7</v>
      </c>
      <c r="M185" t="s">
        <v>243</v>
      </c>
      <c r="N185">
        <v>5</v>
      </c>
    </row>
    <row r="186" spans="1:14">
      <c r="A186" t="s">
        <v>252</v>
      </c>
      <c r="B186" t="s">
        <v>253</v>
      </c>
      <c r="C186">
        <v>2019</v>
      </c>
      <c r="D186" t="s">
        <v>115</v>
      </c>
      <c r="E186" t="s">
        <v>68</v>
      </c>
      <c r="F186" t="s">
        <v>116</v>
      </c>
      <c r="G186" t="s">
        <v>332</v>
      </c>
      <c r="H186" t="s">
        <v>329</v>
      </c>
      <c r="I186" t="s">
        <v>159</v>
      </c>
      <c r="J186">
        <v>207455459.5</v>
      </c>
      <c r="K186">
        <v>18.600000000000001</v>
      </c>
      <c r="M186" t="s">
        <v>320</v>
      </c>
      <c r="N186">
        <v>6</v>
      </c>
    </row>
    <row r="187" spans="1:14">
      <c r="A187" t="s">
        <v>164</v>
      </c>
      <c r="B187" t="s">
        <v>165</v>
      </c>
      <c r="C187">
        <v>2020</v>
      </c>
      <c r="D187" t="s">
        <v>163</v>
      </c>
      <c r="E187" t="s">
        <v>70</v>
      </c>
      <c r="F187" t="s">
        <v>158</v>
      </c>
      <c r="G187" t="s">
        <v>332</v>
      </c>
      <c r="H187" t="s">
        <v>329</v>
      </c>
      <c r="I187" t="s">
        <v>159</v>
      </c>
      <c r="J187">
        <v>83628708.5</v>
      </c>
      <c r="K187">
        <v>6</v>
      </c>
      <c r="M187" t="s">
        <v>320</v>
      </c>
      <c r="N187">
        <v>6</v>
      </c>
    </row>
    <row r="188" spans="1:14">
      <c r="A188" t="s">
        <v>166</v>
      </c>
      <c r="B188" t="s">
        <v>167</v>
      </c>
      <c r="C188">
        <v>2024</v>
      </c>
      <c r="D188" t="s">
        <v>168</v>
      </c>
      <c r="E188" t="s">
        <v>70</v>
      </c>
      <c r="F188" t="s">
        <v>158</v>
      </c>
      <c r="G188" t="s">
        <v>332</v>
      </c>
      <c r="H188" t="s">
        <v>329</v>
      </c>
      <c r="I188" t="s">
        <v>119</v>
      </c>
      <c r="J188">
        <v>1360546</v>
      </c>
      <c r="K188">
        <v>21</v>
      </c>
      <c r="M188" t="s">
        <v>320</v>
      </c>
      <c r="N188">
        <v>6</v>
      </c>
    </row>
    <row r="189" spans="1:14">
      <c r="A189" t="s">
        <v>323</v>
      </c>
      <c r="B189" t="s">
        <v>324</v>
      </c>
      <c r="C189">
        <v>2023</v>
      </c>
      <c r="D189" t="s">
        <v>168</v>
      </c>
      <c r="E189" t="s">
        <v>70</v>
      </c>
      <c r="F189" t="s">
        <v>158</v>
      </c>
      <c r="G189" t="s">
        <v>332</v>
      </c>
      <c r="H189" t="s">
        <v>329</v>
      </c>
      <c r="I189" t="s">
        <v>119</v>
      </c>
      <c r="J189">
        <v>5601185.5</v>
      </c>
      <c r="K189">
        <v>9.1</v>
      </c>
      <c r="M189" t="s">
        <v>320</v>
      </c>
      <c r="N189">
        <v>6</v>
      </c>
    </row>
    <row r="190" spans="1:14">
      <c r="A190" t="s">
        <v>330</v>
      </c>
      <c r="B190" t="s">
        <v>331</v>
      </c>
      <c r="C190">
        <v>2022</v>
      </c>
      <c r="D190" t="s">
        <v>181</v>
      </c>
      <c r="E190" t="s">
        <v>70</v>
      </c>
      <c r="F190" t="s">
        <v>158</v>
      </c>
      <c r="G190" t="s">
        <v>332</v>
      </c>
      <c r="H190" t="s">
        <v>329</v>
      </c>
      <c r="I190" t="s">
        <v>119</v>
      </c>
      <c r="J190">
        <v>3907027</v>
      </c>
      <c r="K190">
        <v>26.9</v>
      </c>
      <c r="M190" t="s">
        <v>320</v>
      </c>
      <c r="N190">
        <v>6</v>
      </c>
    </row>
    <row r="191" spans="1:14">
      <c r="A191" t="s">
        <v>179</v>
      </c>
      <c r="B191" t="s">
        <v>180</v>
      </c>
      <c r="C191">
        <v>2023</v>
      </c>
      <c r="D191" t="s">
        <v>181</v>
      </c>
      <c r="E191" t="s">
        <v>70</v>
      </c>
      <c r="F191" t="s">
        <v>158</v>
      </c>
      <c r="G191" t="s">
        <v>332</v>
      </c>
      <c r="H191" t="s">
        <v>329</v>
      </c>
      <c r="I191" t="s">
        <v>119</v>
      </c>
      <c r="J191">
        <v>59499453</v>
      </c>
      <c r="K191">
        <v>0.5</v>
      </c>
      <c r="M191" t="s">
        <v>320</v>
      </c>
      <c r="N191">
        <v>6</v>
      </c>
    </row>
    <row r="192" spans="1:14">
      <c r="A192" t="s">
        <v>280</v>
      </c>
      <c r="B192" t="s">
        <v>281</v>
      </c>
      <c r="C192">
        <v>2020</v>
      </c>
      <c r="D192" t="s">
        <v>163</v>
      </c>
      <c r="E192" t="s">
        <v>70</v>
      </c>
      <c r="F192" t="s">
        <v>158</v>
      </c>
      <c r="G192" t="s">
        <v>332</v>
      </c>
      <c r="H192" t="s">
        <v>329</v>
      </c>
      <c r="I192" t="s">
        <v>119</v>
      </c>
      <c r="J192">
        <v>630597</v>
      </c>
      <c r="K192">
        <v>14.783466007672009</v>
      </c>
      <c r="M192" t="s">
        <v>320</v>
      </c>
      <c r="N192">
        <v>6</v>
      </c>
    </row>
    <row r="193" spans="1:14">
      <c r="A193" t="s">
        <v>134</v>
      </c>
      <c r="B193" t="s">
        <v>135</v>
      </c>
      <c r="C193">
        <v>2024</v>
      </c>
      <c r="D193" t="s">
        <v>136</v>
      </c>
      <c r="E193" t="s">
        <v>68</v>
      </c>
      <c r="F193" t="s">
        <v>116</v>
      </c>
      <c r="G193" t="s">
        <v>332</v>
      </c>
      <c r="H193" t="s">
        <v>329</v>
      </c>
      <c r="I193" t="s">
        <v>119</v>
      </c>
      <c r="J193">
        <v>130861007</v>
      </c>
      <c r="K193">
        <v>8.7999999999999989</v>
      </c>
      <c r="L193" t="s">
        <v>137</v>
      </c>
      <c r="M193" t="s">
        <v>320</v>
      </c>
      <c r="N193">
        <v>6</v>
      </c>
    </row>
    <row r="194" spans="1:14">
      <c r="A194" t="s">
        <v>292</v>
      </c>
      <c r="B194" t="s">
        <v>293</v>
      </c>
      <c r="C194">
        <v>2024</v>
      </c>
      <c r="D194" t="s">
        <v>197</v>
      </c>
      <c r="E194" t="s">
        <v>58</v>
      </c>
      <c r="F194" t="s">
        <v>198</v>
      </c>
      <c r="G194" t="s">
        <v>332</v>
      </c>
      <c r="H194" t="s">
        <v>329</v>
      </c>
      <c r="I194" t="s">
        <v>159</v>
      </c>
      <c r="J194">
        <v>5213944</v>
      </c>
      <c r="K194">
        <v>22.2</v>
      </c>
      <c r="M194" t="s">
        <v>320</v>
      </c>
      <c r="N194">
        <v>6</v>
      </c>
    </row>
    <row r="195" spans="1:14">
      <c r="A195" t="s">
        <v>186</v>
      </c>
      <c r="B195" t="s">
        <v>187</v>
      </c>
      <c r="C195">
        <v>2022</v>
      </c>
      <c r="D195" t="s">
        <v>181</v>
      </c>
      <c r="E195" t="s">
        <v>70</v>
      </c>
      <c r="F195" t="s">
        <v>158</v>
      </c>
      <c r="G195" t="s">
        <v>332</v>
      </c>
      <c r="H195" t="s">
        <v>329</v>
      </c>
      <c r="I195" t="s">
        <v>159</v>
      </c>
      <c r="J195">
        <v>10417072.5</v>
      </c>
      <c r="K195">
        <v>2</v>
      </c>
      <c r="M195" t="s">
        <v>320</v>
      </c>
      <c r="N195">
        <v>6</v>
      </c>
    </row>
    <row r="196" spans="1:14">
      <c r="A196" t="s">
        <v>188</v>
      </c>
      <c r="B196" t="s">
        <v>189</v>
      </c>
      <c r="C196">
        <v>2020</v>
      </c>
      <c r="D196" t="s">
        <v>181</v>
      </c>
      <c r="E196" t="s">
        <v>70</v>
      </c>
      <c r="F196" t="s">
        <v>158</v>
      </c>
      <c r="G196" t="s">
        <v>332</v>
      </c>
      <c r="H196" t="s">
        <v>329</v>
      </c>
      <c r="I196" t="s">
        <v>119</v>
      </c>
      <c r="J196">
        <v>2102419.5</v>
      </c>
      <c r="K196">
        <v>4.3900000000000006</v>
      </c>
      <c r="M196" t="s">
        <v>320</v>
      </c>
      <c r="N196">
        <v>6</v>
      </c>
    </row>
    <row r="197" spans="1:14">
      <c r="A197" t="s">
        <v>229</v>
      </c>
      <c r="B197" t="s">
        <v>230</v>
      </c>
      <c r="C197">
        <v>2022</v>
      </c>
      <c r="D197" t="s">
        <v>231</v>
      </c>
      <c r="E197" t="s">
        <v>67</v>
      </c>
      <c r="F197" t="s">
        <v>224</v>
      </c>
      <c r="G197" t="s">
        <v>332</v>
      </c>
      <c r="H197" t="s">
        <v>329</v>
      </c>
      <c r="I197" t="s">
        <v>159</v>
      </c>
      <c r="J197">
        <v>47312719.5</v>
      </c>
      <c r="K197">
        <v>32.700000000000003</v>
      </c>
      <c r="M197" t="s">
        <v>320</v>
      </c>
      <c r="N197">
        <v>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D1F1-DE58-4A8B-9A3D-62E23BF38006}">
  <sheetPr>
    <tabColor rgb="FF92D050"/>
  </sheetPr>
  <dimension ref="A2:M52"/>
  <sheetViews>
    <sheetView zoomScale="91" zoomScaleNormal="91" workbookViewId="0">
      <selection activeCell="J29" sqref="J29"/>
    </sheetView>
  </sheetViews>
  <sheetFormatPr defaultColWidth="9.140625" defaultRowHeight="15.75"/>
  <cols>
    <col min="1" max="1" width="32" style="187" customWidth="1"/>
    <col min="2" max="2" width="19.140625" style="187" customWidth="1"/>
    <col min="3" max="3" width="18" style="187" customWidth="1"/>
    <col min="4" max="4" width="18.5703125" style="187" customWidth="1"/>
    <col min="5" max="16384" width="9.140625" style="187"/>
  </cols>
  <sheetData>
    <row r="2" spans="1:10">
      <c r="A2" s="188" t="s">
        <v>333</v>
      </c>
      <c r="B2" s="188"/>
      <c r="C2" s="188"/>
      <c r="D2" s="188"/>
      <c r="E2" s="188"/>
      <c r="F2" s="188"/>
      <c r="G2" s="188"/>
      <c r="H2" s="188"/>
      <c r="I2" s="188"/>
      <c r="J2" s="188"/>
    </row>
    <row r="3" spans="1:10">
      <c r="A3" s="188" t="s">
        <v>334</v>
      </c>
      <c r="B3" s="188"/>
      <c r="C3" s="188"/>
      <c r="D3" s="188"/>
      <c r="E3" s="188"/>
      <c r="F3" s="188"/>
      <c r="G3" s="188"/>
      <c r="H3" s="188"/>
      <c r="I3" s="188"/>
      <c r="J3" s="188"/>
    </row>
    <row r="17" spans="1:5">
      <c r="E17" s="189"/>
    </row>
    <row r="18" spans="1:5">
      <c r="E18" s="189"/>
    </row>
    <row r="19" spans="1:5">
      <c r="E19" s="189"/>
    </row>
    <row r="20" spans="1:5">
      <c r="E20" s="189"/>
    </row>
    <row r="21" spans="1:5">
      <c r="E21" s="189"/>
    </row>
    <row r="22" spans="1:5">
      <c r="E22" s="189"/>
    </row>
    <row r="23" spans="1:5">
      <c r="E23" s="189"/>
    </row>
    <row r="24" spans="1:5">
      <c r="E24" s="189"/>
    </row>
    <row r="25" spans="1:5">
      <c r="E25" s="189"/>
    </row>
    <row r="26" spans="1:5">
      <c r="E26" s="189"/>
    </row>
    <row r="27" spans="1:5">
      <c r="A27" s="190" t="s">
        <v>335</v>
      </c>
      <c r="B27" s="190"/>
    </row>
    <row r="28" spans="1:5">
      <c r="A28" s="190" t="s">
        <v>51</v>
      </c>
      <c r="B28" s="190" t="s">
        <v>336</v>
      </c>
    </row>
    <row r="29" spans="1:5">
      <c r="A29" s="187" t="s">
        <v>197</v>
      </c>
      <c r="B29" s="189">
        <v>41</v>
      </c>
    </row>
    <row r="30" spans="1:5">
      <c r="A30" s="187" t="s">
        <v>55</v>
      </c>
      <c r="B30" s="189">
        <v>41</v>
      </c>
    </row>
    <row r="31" spans="1:5">
      <c r="A31" s="187" t="s">
        <v>56</v>
      </c>
      <c r="B31" s="189">
        <v>51</v>
      </c>
    </row>
    <row r="32" spans="1:5">
      <c r="A32" s="187" t="s">
        <v>54</v>
      </c>
      <c r="B32" s="189">
        <v>62</v>
      </c>
    </row>
    <row r="33" spans="1:13">
      <c r="A33" s="187" t="s">
        <v>57</v>
      </c>
      <c r="B33" s="189">
        <v>70</v>
      </c>
    </row>
    <row r="34" spans="1:13">
      <c r="A34" s="187" t="s">
        <v>53</v>
      </c>
      <c r="B34" s="189">
        <v>73</v>
      </c>
    </row>
    <row r="35" spans="1:13">
      <c r="A35" s="187" t="s">
        <v>77</v>
      </c>
      <c r="B35" s="189">
        <v>77</v>
      </c>
    </row>
    <row r="36" spans="1:13">
      <c r="A36" s="187" t="s">
        <v>337</v>
      </c>
      <c r="B36" s="189">
        <v>78</v>
      </c>
    </row>
    <row r="37" spans="1:13">
      <c r="B37" s="189"/>
    </row>
    <row r="38" spans="1:13">
      <c r="A38" s="192" t="s">
        <v>15</v>
      </c>
      <c r="B38" s="193">
        <v>67</v>
      </c>
    </row>
    <row r="41" spans="1:13">
      <c r="A41" s="190" t="s">
        <v>338</v>
      </c>
      <c r="B41" s="190"/>
      <c r="C41" s="190"/>
      <c r="D41" s="190"/>
      <c r="E41" s="190"/>
      <c r="M41" s="189"/>
    </row>
    <row r="42" spans="1:13">
      <c r="A42" s="190" t="s">
        <v>51</v>
      </c>
      <c r="B42" s="190" t="s">
        <v>339</v>
      </c>
      <c r="C42" s="190" t="s">
        <v>336</v>
      </c>
      <c r="D42" s="190" t="s">
        <v>340</v>
      </c>
      <c r="E42" s="190"/>
      <c r="M42" s="189"/>
    </row>
    <row r="43" spans="1:13">
      <c r="A43" s="187" t="s">
        <v>53</v>
      </c>
      <c r="B43" s="189">
        <v>504876.96161472541</v>
      </c>
      <c r="C43" s="189">
        <f t="shared" ref="C43:C50" si="0">B43/$B$52*100</f>
        <v>31.426367787736492</v>
      </c>
      <c r="D43" s="189">
        <v>504.87700000000001</v>
      </c>
      <c r="M43" s="189"/>
    </row>
    <row r="44" spans="1:13">
      <c r="A44" s="187" t="s">
        <v>59</v>
      </c>
      <c r="B44" s="189">
        <v>455960.07159518061</v>
      </c>
      <c r="C44" s="189">
        <f t="shared" si="0"/>
        <v>28.381506774728777</v>
      </c>
      <c r="D44" s="189">
        <v>455.96</v>
      </c>
      <c r="M44" s="189"/>
    </row>
    <row r="45" spans="1:13">
      <c r="A45" s="187" t="s">
        <v>54</v>
      </c>
      <c r="B45" s="189">
        <v>313766.4046882398</v>
      </c>
      <c r="C45" s="189">
        <f t="shared" si="0"/>
        <v>19.530577116515424</v>
      </c>
      <c r="D45" s="189">
        <v>313.76600000000002</v>
      </c>
      <c r="M45" s="189"/>
    </row>
    <row r="46" spans="1:13">
      <c r="A46" s="187" t="s">
        <v>57</v>
      </c>
      <c r="B46" s="189">
        <v>142178.44993739561</v>
      </c>
      <c r="C46" s="189">
        <f t="shared" si="0"/>
        <v>8.8499824688624802</v>
      </c>
      <c r="D46" s="189">
        <v>142.178</v>
      </c>
      <c r="M46" s="189"/>
    </row>
    <row r="47" spans="1:13">
      <c r="A47" s="187" t="s">
        <v>56</v>
      </c>
      <c r="B47" s="189">
        <v>92316.893704107992</v>
      </c>
      <c r="C47" s="189">
        <f t="shared" si="0"/>
        <v>5.7463201436008173</v>
      </c>
      <c r="D47" s="189">
        <v>92.316999999999993</v>
      </c>
      <c r="M47" s="189"/>
    </row>
    <row r="48" spans="1:13">
      <c r="A48" s="187" t="s">
        <v>55</v>
      </c>
      <c r="B48" s="189">
        <v>90515.395910335763</v>
      </c>
      <c r="C48" s="189">
        <f t="shared" si="0"/>
        <v>5.6341848382883821</v>
      </c>
      <c r="D48" s="189">
        <v>90.515000000000001</v>
      </c>
      <c r="M48" s="189"/>
    </row>
    <row r="49" spans="1:13">
      <c r="A49" s="187" t="s">
        <v>337</v>
      </c>
      <c r="B49" s="189">
        <v>4089.5502635545581</v>
      </c>
      <c r="C49" s="191">
        <f t="shared" si="0"/>
        <v>0.25455649681035436</v>
      </c>
      <c r="D49" s="189">
        <v>4.7220000000000004</v>
      </c>
      <c r="M49" s="189"/>
    </row>
    <row r="50" spans="1:13">
      <c r="A50" s="187" t="s">
        <v>197</v>
      </c>
      <c r="B50" s="189">
        <v>2835.6121962525162</v>
      </c>
      <c r="C50" s="191">
        <f t="shared" si="0"/>
        <v>0.17650437345728098</v>
      </c>
      <c r="D50" s="189">
        <v>2.8359999999999999</v>
      </c>
      <c r="M50" s="189"/>
    </row>
    <row r="51" spans="1:13">
      <c r="B51" s="189"/>
      <c r="D51" s="189"/>
    </row>
    <row r="52" spans="1:13">
      <c r="A52" s="192" t="s">
        <v>15</v>
      </c>
      <c r="B52" s="193">
        <v>1606539.3399097922</v>
      </c>
      <c r="C52" s="192"/>
      <c r="D52" s="194">
        <v>1.6065389999999999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EB3D-FF9B-4F5D-94E5-E2C1F370633B}">
  <dimension ref="A2:J46"/>
  <sheetViews>
    <sheetView zoomScale="122" workbookViewId="0">
      <selection activeCell="Q30" sqref="Q30"/>
    </sheetView>
  </sheetViews>
  <sheetFormatPr defaultColWidth="9.140625" defaultRowHeight="15"/>
  <cols>
    <col min="4" max="4" width="10.28515625" bestFit="1" customWidth="1"/>
  </cols>
  <sheetData>
    <row r="2" spans="1:10">
      <c r="A2" s="179" t="s">
        <v>341</v>
      </c>
      <c r="B2" s="179"/>
      <c r="C2" s="179"/>
      <c r="D2" s="179"/>
      <c r="E2" s="179"/>
      <c r="F2" s="179"/>
      <c r="G2" s="179"/>
      <c r="H2" s="179"/>
      <c r="I2" s="179"/>
      <c r="J2" s="179"/>
    </row>
    <row r="4" spans="1:10">
      <c r="A4" t="s">
        <v>342</v>
      </c>
      <c r="B4" s="24">
        <v>0.2</v>
      </c>
    </row>
    <row r="5" spans="1:10">
      <c r="A5" t="s">
        <v>343</v>
      </c>
      <c r="B5" s="24">
        <v>0.36</v>
      </c>
    </row>
    <row r="6" spans="1:10">
      <c r="A6" t="s">
        <v>344</v>
      </c>
      <c r="B6" s="24">
        <v>0.17</v>
      </c>
    </row>
    <row r="7" spans="1:10">
      <c r="A7" t="s">
        <v>345</v>
      </c>
      <c r="B7" s="24">
        <v>0.27</v>
      </c>
    </row>
    <row r="8" spans="1:10">
      <c r="B8" s="23">
        <f>SUM(B4:B7)</f>
        <v>1</v>
      </c>
    </row>
    <row r="14" spans="1:10">
      <c r="G14" s="128"/>
    </row>
    <row r="15" spans="1:10">
      <c r="A15" s="179" t="s">
        <v>346</v>
      </c>
      <c r="B15" s="179"/>
      <c r="C15" s="179"/>
      <c r="D15" s="179"/>
      <c r="E15" s="179"/>
      <c r="F15" s="179"/>
      <c r="G15" s="179"/>
      <c r="H15" s="179"/>
      <c r="I15" s="179"/>
      <c r="J15" s="179"/>
    </row>
    <row r="16" spans="1:10">
      <c r="A16" s="179" t="s">
        <v>347</v>
      </c>
      <c r="B16" s="179"/>
      <c r="C16" s="179"/>
      <c r="D16" s="179"/>
      <c r="E16" s="179"/>
      <c r="F16" s="179"/>
      <c r="G16" s="179"/>
      <c r="H16" s="179"/>
      <c r="I16" s="179"/>
      <c r="J16" s="179"/>
    </row>
    <row r="19" spans="1:3">
      <c r="A19" t="s">
        <v>348</v>
      </c>
      <c r="B19" s="24">
        <v>0.38</v>
      </c>
      <c r="C19" s="22">
        <v>25134</v>
      </c>
    </row>
    <row r="20" spans="1:3">
      <c r="A20" t="s">
        <v>349</v>
      </c>
      <c r="B20" s="24">
        <v>0.39</v>
      </c>
      <c r="C20" s="22">
        <v>25737</v>
      </c>
    </row>
    <row r="21" spans="1:3">
      <c r="A21" t="s">
        <v>350</v>
      </c>
      <c r="B21" s="24">
        <v>0.23</v>
      </c>
      <c r="C21" s="22">
        <v>15230</v>
      </c>
    </row>
    <row r="22" spans="1:3">
      <c r="B22" s="23">
        <f>SUM(B19:B21)</f>
        <v>1</v>
      </c>
      <c r="C22" s="22">
        <f>SUM(C19:C21)</f>
        <v>66101</v>
      </c>
    </row>
    <row r="41" spans="2:6">
      <c r="B41" s="23"/>
      <c r="C41" s="128"/>
    </row>
    <row r="42" spans="2:6">
      <c r="B42" s="23"/>
      <c r="C42" s="128"/>
    </row>
    <row r="43" spans="2:6">
      <c r="B43" s="23"/>
      <c r="C43" s="128"/>
      <c r="E43" s="23"/>
      <c r="F43" s="128"/>
    </row>
    <row r="44" spans="2:6">
      <c r="B44" s="23"/>
      <c r="C44" s="128"/>
    </row>
    <row r="46" spans="2:6">
      <c r="B46" s="2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79CC-4056-4F20-9DFD-17CCDC34C171}">
  <dimension ref="A2:R40"/>
  <sheetViews>
    <sheetView zoomScale="115" zoomScaleNormal="100" workbookViewId="0">
      <selection activeCell="F11" sqref="F11"/>
    </sheetView>
  </sheetViews>
  <sheetFormatPr defaultColWidth="11.42578125" defaultRowHeight="15.75"/>
  <cols>
    <col min="1" max="1" width="42.140625" style="13" customWidth="1"/>
    <col min="2" max="2" width="11.42578125" style="13"/>
    <col min="3" max="7" width="18.140625" style="13" customWidth="1"/>
    <col min="8" max="16384" width="11.42578125" style="13"/>
  </cols>
  <sheetData>
    <row r="2" spans="1:18">
      <c r="A2" s="199" t="s">
        <v>351</v>
      </c>
      <c r="B2" s="199"/>
      <c r="C2" s="199"/>
      <c r="D2" s="199"/>
      <c r="E2" s="199"/>
    </row>
    <row r="3" spans="1:18">
      <c r="A3" s="199" t="s">
        <v>352</v>
      </c>
      <c r="B3" s="199"/>
      <c r="C3" s="199"/>
      <c r="D3" s="199"/>
      <c r="E3" s="199"/>
      <c r="I3" s="156"/>
    </row>
    <row r="6" spans="1:18">
      <c r="E6" s="309"/>
      <c r="F6" s="309"/>
      <c r="G6" s="309"/>
      <c r="H6" s="309"/>
      <c r="I6" s="309"/>
      <c r="J6" s="309"/>
      <c r="K6" s="309"/>
      <c r="L6" s="309"/>
      <c r="M6" s="309"/>
      <c r="N6" s="309"/>
      <c r="O6" s="309"/>
      <c r="P6" s="309"/>
      <c r="Q6" s="309"/>
      <c r="R6" s="309"/>
    </row>
    <row r="7" spans="1:18">
      <c r="E7" s="310"/>
      <c r="F7" s="310"/>
      <c r="G7" s="310"/>
      <c r="H7" s="310"/>
      <c r="I7" s="310"/>
      <c r="J7" s="310"/>
      <c r="K7" s="310"/>
    </row>
    <row r="10" spans="1:18" ht="15.95" customHeight="1"/>
    <row r="24" spans="1:7" ht="27" customHeight="1">
      <c r="A24" s="151" t="s">
        <v>353</v>
      </c>
      <c r="B24" s="152" t="s">
        <v>354</v>
      </c>
      <c r="C24" s="152" t="s">
        <v>355</v>
      </c>
      <c r="D24" s="152" t="s">
        <v>356</v>
      </c>
      <c r="E24" s="152" t="s">
        <v>357</v>
      </c>
      <c r="F24" s="152" t="s">
        <v>358</v>
      </c>
      <c r="G24" s="152" t="s">
        <v>359</v>
      </c>
    </row>
    <row r="25" spans="1:7" ht="51" customHeight="1">
      <c r="A25" s="153" t="s">
        <v>53</v>
      </c>
      <c r="B25" s="154" t="s">
        <v>360</v>
      </c>
      <c r="C25" s="345">
        <v>68.223735386132503</v>
      </c>
      <c r="D25" s="346">
        <v>67.781940425148804</v>
      </c>
      <c r="E25" s="347">
        <v>7</v>
      </c>
      <c r="F25" s="347">
        <v>14</v>
      </c>
      <c r="G25" s="346">
        <v>66.130710819259903</v>
      </c>
    </row>
    <row r="26" spans="1:7">
      <c r="A26" s="155" t="s">
        <v>54</v>
      </c>
      <c r="B26" s="347" t="s">
        <v>360</v>
      </c>
      <c r="C26" s="345">
        <v>70.276108968245197</v>
      </c>
      <c r="D26" s="346">
        <v>71.712472960949995</v>
      </c>
      <c r="E26" s="347">
        <v>10</v>
      </c>
      <c r="F26" s="347">
        <v>19</v>
      </c>
      <c r="G26" s="346">
        <v>66.130710819259903</v>
      </c>
    </row>
    <row r="27" spans="1:7">
      <c r="A27" s="153" t="s">
        <v>55</v>
      </c>
      <c r="B27" s="347" t="s">
        <v>360</v>
      </c>
      <c r="C27" s="345">
        <v>73.6998054951695</v>
      </c>
      <c r="D27" s="346">
        <v>75.686569208435998</v>
      </c>
      <c r="E27" s="347">
        <v>25</v>
      </c>
      <c r="F27" s="347">
        <v>58</v>
      </c>
      <c r="G27" s="346">
        <v>66.130710819259903</v>
      </c>
    </row>
    <row r="28" spans="1:7">
      <c r="A28" s="155" t="s">
        <v>56</v>
      </c>
      <c r="B28" s="347" t="s">
        <v>360</v>
      </c>
      <c r="C28" s="345">
        <v>40.449245670736097</v>
      </c>
      <c r="D28" s="346">
        <v>45.285151714180998</v>
      </c>
      <c r="E28" s="347">
        <v>12</v>
      </c>
      <c r="F28" s="347">
        <v>50</v>
      </c>
      <c r="G28" s="346">
        <v>66.130710819259903</v>
      </c>
    </row>
    <row r="29" spans="1:7">
      <c r="A29" s="153" t="s">
        <v>58</v>
      </c>
      <c r="B29" s="347" t="s">
        <v>360</v>
      </c>
      <c r="C29" s="345">
        <v>67.197367858000007</v>
      </c>
      <c r="D29" s="346">
        <v>67.197367858000007</v>
      </c>
      <c r="E29" s="347">
        <v>1</v>
      </c>
      <c r="F29" s="347">
        <v>23</v>
      </c>
      <c r="G29" s="346">
        <v>66.130710819259903</v>
      </c>
    </row>
    <row r="30" spans="1:7">
      <c r="A30" s="155" t="s">
        <v>59</v>
      </c>
      <c r="B30" s="347" t="s">
        <v>360</v>
      </c>
      <c r="C30" s="345">
        <v>62.523459639596098</v>
      </c>
      <c r="D30" s="346">
        <v>53.177254595525</v>
      </c>
      <c r="E30" s="347">
        <v>20</v>
      </c>
      <c r="F30" s="347">
        <v>51</v>
      </c>
      <c r="G30" s="346">
        <v>66.130710819259903</v>
      </c>
    </row>
    <row r="31" spans="1:7">
      <c r="A31" s="153" t="s">
        <v>57</v>
      </c>
      <c r="B31" s="347" t="s">
        <v>360</v>
      </c>
      <c r="C31" s="345">
        <v>76.049362696973702</v>
      </c>
      <c r="D31" s="346">
        <v>77.0394682836111</v>
      </c>
      <c r="E31" s="347">
        <v>9</v>
      </c>
      <c r="F31" s="347">
        <v>26</v>
      </c>
      <c r="G31" s="346">
        <v>66.130710819259903</v>
      </c>
    </row>
    <row r="32" spans="1:7">
      <c r="A32" s="195" t="s">
        <v>15</v>
      </c>
      <c r="B32" s="348" t="s">
        <v>360</v>
      </c>
      <c r="C32" s="196">
        <f>G31</f>
        <v>66.130710819259903</v>
      </c>
      <c r="D32" s="197"/>
      <c r="E32" s="198">
        <f>SUM(E25:E31)</f>
        <v>84</v>
      </c>
      <c r="F32" s="198"/>
      <c r="G32" s="197"/>
    </row>
    <row r="33" spans="1:7">
      <c r="A33" s="153" t="str">
        <f>CONCATENATE(A25," (",E25," countries)")</f>
        <v>Central and Southern Asia (7 countries)</v>
      </c>
      <c r="B33" s="154" t="s">
        <v>361</v>
      </c>
      <c r="C33" s="345">
        <v>67.157128807432301</v>
      </c>
      <c r="D33" s="346">
        <v>73.240558573809494</v>
      </c>
      <c r="E33" s="347">
        <v>7</v>
      </c>
      <c r="F33" s="347">
        <v>14</v>
      </c>
      <c r="G33" s="346">
        <v>66.507846032888594</v>
      </c>
    </row>
    <row r="34" spans="1:7">
      <c r="A34" s="155" t="str">
        <f t="shared" ref="A34:A38" si="0">CONCATENATE(A26," (",E26," countries)")</f>
        <v>Eastern and South-Eastern Asia (10 countries)</v>
      </c>
      <c r="B34" s="158" t="s">
        <v>361</v>
      </c>
      <c r="C34" s="345">
        <v>72.195958813136698</v>
      </c>
      <c r="D34" s="346">
        <v>76.649704314000005</v>
      </c>
      <c r="E34" s="347">
        <v>10</v>
      </c>
      <c r="F34" s="347">
        <v>19</v>
      </c>
      <c r="G34" s="346">
        <v>66.507846032888594</v>
      </c>
    </row>
    <row r="35" spans="1:7">
      <c r="A35" s="153" t="str">
        <f t="shared" si="0"/>
        <v>Europe and Northern America (25 countries)</v>
      </c>
      <c r="B35" s="154" t="s">
        <v>361</v>
      </c>
      <c r="C35" s="345">
        <v>73.347001953861906</v>
      </c>
      <c r="D35" s="346">
        <v>77.383686885333304</v>
      </c>
      <c r="E35" s="347">
        <v>25</v>
      </c>
      <c r="F35" s="347">
        <v>58</v>
      </c>
      <c r="G35" s="346">
        <v>66.507846032888594</v>
      </c>
    </row>
    <row r="36" spans="1:7">
      <c r="A36" s="155" t="str">
        <f t="shared" si="0"/>
        <v>Latin America and the Caribbean (12 countries)</v>
      </c>
      <c r="B36" s="158" t="s">
        <v>361</v>
      </c>
      <c r="C36" s="345">
        <v>44.338964951654503</v>
      </c>
      <c r="D36" s="346">
        <v>45.331007939932398</v>
      </c>
      <c r="E36" s="347">
        <v>12</v>
      </c>
      <c r="F36" s="347">
        <v>50</v>
      </c>
      <c r="G36" s="346">
        <v>66.507846032888594</v>
      </c>
    </row>
    <row r="37" spans="1:7">
      <c r="A37" s="153" t="str">
        <f t="shared" si="0"/>
        <v>Oceania (1 countries)</v>
      </c>
      <c r="B37" s="154" t="s">
        <v>361</v>
      </c>
      <c r="C37" s="345">
        <v>64.595809939999995</v>
      </c>
      <c r="D37" s="346">
        <v>64.595809939999995</v>
      </c>
      <c r="E37" s="347">
        <v>1</v>
      </c>
      <c r="F37" s="347">
        <v>23</v>
      </c>
      <c r="G37" s="346">
        <v>66.507846032888594</v>
      </c>
    </row>
    <row r="38" spans="1:7">
      <c r="A38" s="155" t="str">
        <f t="shared" si="0"/>
        <v>Sub-Saharan Africa (20 countries)</v>
      </c>
      <c r="B38" s="158" t="s">
        <v>361</v>
      </c>
      <c r="C38" s="345">
        <v>62.895652237290399</v>
      </c>
      <c r="D38" s="346">
        <v>51.621380245499999</v>
      </c>
      <c r="E38" s="347">
        <v>20</v>
      </c>
      <c r="F38" s="347">
        <v>51</v>
      </c>
      <c r="G38" s="346">
        <v>66.507846032888594</v>
      </c>
    </row>
    <row r="39" spans="1:7">
      <c r="A39" s="153" t="str">
        <f>CONCATENATE(A31," (",E31," countries)")</f>
        <v>Northern Africa and Western Asia (9 countries)</v>
      </c>
      <c r="B39" s="154" t="s">
        <v>361</v>
      </c>
      <c r="C39" s="345">
        <v>80.405647356520106</v>
      </c>
      <c r="D39" s="346">
        <v>77.985608696666702</v>
      </c>
      <c r="E39" s="347">
        <v>9</v>
      </c>
      <c r="F39" s="347">
        <v>26</v>
      </c>
      <c r="G39" s="346">
        <v>66.507846032888594</v>
      </c>
    </row>
    <row r="40" spans="1:7">
      <c r="A40" s="195" t="str">
        <f>CONCATENATE(A32," (",E32," countries)")</f>
        <v>World (84 countries)</v>
      </c>
      <c r="B40" s="198" t="s">
        <v>361</v>
      </c>
      <c r="C40" s="196">
        <f>G34</f>
        <v>66.507846032888594</v>
      </c>
      <c r="D40" s="197"/>
      <c r="E40" s="198">
        <f>SUM(E33:E39)</f>
        <v>84</v>
      </c>
      <c r="F40" s="198"/>
      <c r="G40" s="197" t="s">
        <v>362</v>
      </c>
    </row>
  </sheetData>
  <mergeCells count="3">
    <mergeCell ref="E6:K6"/>
    <mergeCell ref="E7:K7"/>
    <mergeCell ref="L6:R6"/>
  </mergeCells>
  <pageMargins left="0.7" right="0.7" top="0.75" bottom="0.75" header="0.3" footer="0.3"/>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02A62-F6A0-40FA-8304-721A313B1BDC}">
  <dimension ref="A2:H43"/>
  <sheetViews>
    <sheetView zoomScaleNormal="100" workbookViewId="0">
      <selection activeCell="K20" sqref="K20"/>
    </sheetView>
  </sheetViews>
  <sheetFormatPr defaultColWidth="11.42578125" defaultRowHeight="15.75"/>
  <cols>
    <col min="1" max="1" width="31" style="13" customWidth="1"/>
    <col min="2" max="2" width="11.42578125" style="13"/>
    <col min="3" max="6" width="8.7109375" style="13" customWidth="1"/>
    <col min="7" max="7" width="15.42578125" style="13" customWidth="1"/>
    <col min="8" max="8" width="8.7109375" style="13" customWidth="1"/>
    <col min="9" max="16384" width="11.42578125" style="13"/>
  </cols>
  <sheetData>
    <row r="2" spans="1:8">
      <c r="A2" s="199" t="s">
        <v>363</v>
      </c>
      <c r="B2" s="199"/>
      <c r="C2" s="199"/>
      <c r="D2" s="199"/>
      <c r="E2" s="199"/>
      <c r="F2" s="199"/>
      <c r="G2" s="199"/>
      <c r="H2" s="199"/>
    </row>
    <row r="3" spans="1:8">
      <c r="A3" s="199" t="s">
        <v>364</v>
      </c>
      <c r="B3" s="199"/>
      <c r="C3" s="199"/>
      <c r="D3" s="199"/>
      <c r="E3" s="199"/>
      <c r="F3" s="199"/>
      <c r="G3" s="199"/>
      <c r="H3" s="199"/>
    </row>
    <row r="27" spans="1:8">
      <c r="A27" s="151" t="s">
        <v>353</v>
      </c>
      <c r="B27" s="152" t="s">
        <v>354</v>
      </c>
      <c r="C27" s="152" t="s">
        <v>355</v>
      </c>
      <c r="D27" s="152" t="s">
        <v>356</v>
      </c>
      <c r="E27" s="152" t="s">
        <v>357</v>
      </c>
      <c r="F27" s="152" t="s">
        <v>358</v>
      </c>
      <c r="G27" s="152" t="s">
        <v>359</v>
      </c>
      <c r="H27" s="159" t="s">
        <v>239</v>
      </c>
    </row>
    <row r="28" spans="1:8">
      <c r="A28" s="155" t="s">
        <v>53</v>
      </c>
      <c r="B28" s="158" t="s">
        <v>361</v>
      </c>
      <c r="C28" s="157">
        <v>58.741906143237998</v>
      </c>
      <c r="D28" s="157">
        <v>67.298281199137406</v>
      </c>
      <c r="E28" s="158">
        <v>5</v>
      </c>
      <c r="F28" s="158">
        <v>14</v>
      </c>
      <c r="G28" s="157">
        <v>59.104580034112402</v>
      </c>
      <c r="H28" s="160" t="s">
        <v>39</v>
      </c>
    </row>
    <row r="29" spans="1:8">
      <c r="A29" s="153" t="s">
        <v>365</v>
      </c>
      <c r="B29" s="154" t="s">
        <v>361</v>
      </c>
      <c r="C29" s="161">
        <v>62.559928745482203</v>
      </c>
      <c r="D29" s="161">
        <v>69.386999416351301</v>
      </c>
      <c r="E29" s="154">
        <v>8</v>
      </c>
      <c r="F29" s="154">
        <v>19</v>
      </c>
      <c r="G29" s="161">
        <v>59.104580034112402</v>
      </c>
      <c r="H29" s="162" t="s">
        <v>39</v>
      </c>
    </row>
    <row r="30" spans="1:8">
      <c r="A30" s="155" t="s">
        <v>55</v>
      </c>
      <c r="B30" s="158" t="s">
        <v>361</v>
      </c>
      <c r="C30" s="157">
        <v>74.025119062310694</v>
      </c>
      <c r="D30" s="157">
        <v>70.489845209988701</v>
      </c>
      <c r="E30" s="158">
        <v>22</v>
      </c>
      <c r="F30" s="158">
        <v>58</v>
      </c>
      <c r="G30" s="157">
        <v>59.104580034112402</v>
      </c>
      <c r="H30" s="160" t="s">
        <v>39</v>
      </c>
    </row>
    <row r="31" spans="1:8">
      <c r="A31" s="153" t="s">
        <v>56</v>
      </c>
      <c r="B31" s="154" t="s">
        <v>361</v>
      </c>
      <c r="C31" s="161">
        <v>37.725587506316799</v>
      </c>
      <c r="D31" s="161">
        <v>37.9098200797714</v>
      </c>
      <c r="E31" s="154">
        <v>11</v>
      </c>
      <c r="F31" s="154">
        <v>50</v>
      </c>
      <c r="G31" s="161">
        <v>59.104580034112402</v>
      </c>
      <c r="H31" s="162" t="s">
        <v>39</v>
      </c>
    </row>
    <row r="32" spans="1:8">
      <c r="A32" s="155" t="s">
        <v>58</v>
      </c>
      <c r="B32" s="158" t="s">
        <v>361</v>
      </c>
      <c r="C32" s="157">
        <v>50.233985900878899</v>
      </c>
      <c r="D32" s="157">
        <v>50.233985900878899</v>
      </c>
      <c r="E32" s="158">
        <v>1</v>
      </c>
      <c r="F32" s="158">
        <v>23</v>
      </c>
      <c r="G32" s="157">
        <v>59.104580034112402</v>
      </c>
      <c r="H32" s="160" t="s">
        <v>39</v>
      </c>
    </row>
    <row r="33" spans="1:8">
      <c r="A33" s="153" t="s">
        <v>59</v>
      </c>
      <c r="B33" s="154" t="s">
        <v>361</v>
      </c>
      <c r="C33" s="161">
        <v>57.071491376150803</v>
      </c>
      <c r="D33" s="161">
        <v>47.571315778096498</v>
      </c>
      <c r="E33" s="154">
        <v>18</v>
      </c>
      <c r="F33" s="154">
        <v>51</v>
      </c>
      <c r="G33" s="161">
        <v>59.104580034112402</v>
      </c>
      <c r="H33" s="162" t="s">
        <v>39</v>
      </c>
    </row>
    <row r="34" spans="1:8">
      <c r="A34" s="155" t="s">
        <v>57</v>
      </c>
      <c r="B34" s="158" t="s">
        <v>361</v>
      </c>
      <c r="C34" s="157">
        <v>72.261314708489607</v>
      </c>
      <c r="D34" s="157">
        <v>71.601009547254804</v>
      </c>
      <c r="E34" s="157">
        <v>9</v>
      </c>
      <c r="F34" s="157">
        <v>26</v>
      </c>
      <c r="G34" s="157">
        <v>59.104580034112402</v>
      </c>
      <c r="H34" s="160" t="s">
        <v>39</v>
      </c>
    </row>
    <row r="35" spans="1:8">
      <c r="A35" s="153" t="s">
        <v>366</v>
      </c>
      <c r="B35" s="154" t="s">
        <v>361</v>
      </c>
      <c r="C35" s="161">
        <f>G34</f>
        <v>59.104580034112402</v>
      </c>
      <c r="D35" s="161"/>
      <c r="E35" s="154">
        <f>SUM(E28:E34)</f>
        <v>74</v>
      </c>
      <c r="F35" s="154"/>
      <c r="G35" s="161"/>
      <c r="H35" s="162"/>
    </row>
    <row r="36" spans="1:8">
      <c r="A36" s="155" t="str">
        <f>CONCATENATE(A28," (",E28," countries)")</f>
        <v>Central and Southern Asia (5 countries)</v>
      </c>
      <c r="B36" s="158" t="s">
        <v>361</v>
      </c>
      <c r="C36" s="157">
        <v>71.609131171097104</v>
      </c>
      <c r="D36" s="157">
        <v>78.268494873046905</v>
      </c>
      <c r="E36" s="158">
        <v>5</v>
      </c>
      <c r="F36" s="158">
        <v>14</v>
      </c>
      <c r="G36" s="157">
        <v>71.733627936232693</v>
      </c>
      <c r="H36" s="160" t="s">
        <v>38</v>
      </c>
    </row>
    <row r="37" spans="1:8">
      <c r="A37" s="153" t="str">
        <f t="shared" ref="A37:A43" si="0">CONCATENATE(A29," (",E29," countries)")</f>
        <v>Eastern Asia and South-eastern Asia (8 countries)</v>
      </c>
      <c r="B37" s="154" t="s">
        <v>361</v>
      </c>
      <c r="C37" s="161">
        <v>78.721705502425195</v>
      </c>
      <c r="D37" s="161">
        <v>82.042269325256299</v>
      </c>
      <c r="E37" s="154">
        <v>8</v>
      </c>
      <c r="F37" s="154">
        <v>19</v>
      </c>
      <c r="G37" s="161">
        <v>71.733627936232693</v>
      </c>
      <c r="H37" s="162" t="s">
        <v>38</v>
      </c>
    </row>
    <row r="38" spans="1:8">
      <c r="A38" s="155" t="str">
        <f t="shared" si="0"/>
        <v>Europe and Northern America (22 countries)</v>
      </c>
      <c r="B38" s="158" t="s">
        <v>361</v>
      </c>
      <c r="C38" s="157">
        <v>84.906289816668902</v>
      </c>
      <c r="D38" s="157">
        <v>84.474059042497103</v>
      </c>
      <c r="E38" s="157">
        <v>22</v>
      </c>
      <c r="F38" s="157">
        <v>58</v>
      </c>
      <c r="G38" s="157">
        <v>71.733627936232693</v>
      </c>
      <c r="H38" s="160" t="s">
        <v>38</v>
      </c>
    </row>
    <row r="39" spans="1:8">
      <c r="A39" s="153" t="str">
        <f t="shared" si="0"/>
        <v>Latin America and the Caribbean (11 countries)</v>
      </c>
      <c r="B39" s="154" t="s">
        <v>361</v>
      </c>
      <c r="C39" s="161">
        <v>50.9571692465829</v>
      </c>
      <c r="D39" s="161">
        <v>50.450856080970503</v>
      </c>
      <c r="E39" s="154">
        <v>11</v>
      </c>
      <c r="F39" s="154">
        <v>50</v>
      </c>
      <c r="G39" s="161">
        <v>71.733627936232693</v>
      </c>
      <c r="H39" s="162" t="s">
        <v>38</v>
      </c>
    </row>
    <row r="40" spans="1:8">
      <c r="A40" s="155" t="str">
        <f t="shared" si="0"/>
        <v>Oceania (1 countries)</v>
      </c>
      <c r="B40" s="158" t="s">
        <v>361</v>
      </c>
      <c r="C40" s="157">
        <v>80.369522094726605</v>
      </c>
      <c r="D40" s="157">
        <v>80.369522094726605</v>
      </c>
      <c r="E40" s="157">
        <v>1</v>
      </c>
      <c r="F40" s="157">
        <v>23</v>
      </c>
      <c r="G40" s="157">
        <v>71.733627936232693</v>
      </c>
      <c r="H40" s="160" t="s">
        <v>38</v>
      </c>
    </row>
    <row r="41" spans="1:8">
      <c r="A41" s="153" t="str">
        <f t="shared" si="0"/>
        <v>Sub-Saharan Africa (18 countries)</v>
      </c>
      <c r="B41" s="158" t="s">
        <v>361</v>
      </c>
      <c r="C41" s="157">
        <v>66.192641677207206</v>
      </c>
      <c r="D41" s="157">
        <v>55.810673378838501</v>
      </c>
      <c r="E41" s="158">
        <v>18</v>
      </c>
      <c r="F41" s="158">
        <v>51</v>
      </c>
      <c r="G41" s="157">
        <v>71.733627936232693</v>
      </c>
      <c r="H41" s="160" t="s">
        <v>38</v>
      </c>
    </row>
    <row r="42" spans="1:8">
      <c r="A42" s="155" t="str">
        <f t="shared" si="0"/>
        <v>Northern Africa and Western Asia (9 countries)</v>
      </c>
      <c r="B42" s="154" t="s">
        <v>361</v>
      </c>
      <c r="C42" s="161">
        <v>87.865609324223897</v>
      </c>
      <c r="D42" s="161">
        <v>84.089701225450298</v>
      </c>
      <c r="E42" s="154">
        <v>9</v>
      </c>
      <c r="F42" s="154">
        <v>26</v>
      </c>
      <c r="G42" s="161">
        <v>71.733627936232693</v>
      </c>
      <c r="H42" s="162" t="s">
        <v>38</v>
      </c>
    </row>
    <row r="43" spans="1:8">
      <c r="A43" s="153" t="str">
        <f t="shared" si="0"/>
        <v>World  (74 countries)</v>
      </c>
      <c r="B43" s="154" t="s">
        <v>361</v>
      </c>
      <c r="C43" s="161">
        <f>G42</f>
        <v>71.733627936232693</v>
      </c>
      <c r="D43" s="161"/>
      <c r="E43" s="154">
        <f>SUM(E36:E42)</f>
        <v>74</v>
      </c>
      <c r="F43" s="154"/>
      <c r="G43" s="161"/>
      <c r="H43" s="162"/>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6752-1C89-42E2-A2B9-54D440F05688}">
  <dimension ref="A2:N129"/>
  <sheetViews>
    <sheetView topLeftCell="A88" workbookViewId="0">
      <selection activeCell="J18" sqref="J18"/>
    </sheetView>
  </sheetViews>
  <sheetFormatPr defaultColWidth="11.42578125" defaultRowHeight="15"/>
  <sheetData>
    <row r="2" spans="1:9">
      <c r="A2" s="179" t="s">
        <v>367</v>
      </c>
      <c r="B2" s="179"/>
      <c r="C2" s="179"/>
      <c r="D2" s="179"/>
      <c r="E2" s="179"/>
      <c r="F2" s="179"/>
      <c r="G2" s="179"/>
      <c r="H2" s="179"/>
      <c r="I2" s="179"/>
    </row>
    <row r="3" spans="1:9">
      <c r="A3" s="179" t="s">
        <v>368</v>
      </c>
      <c r="B3" s="179"/>
      <c r="C3" s="179"/>
      <c r="D3" s="179"/>
      <c r="E3" s="179"/>
      <c r="F3" s="179"/>
      <c r="G3" s="179"/>
      <c r="H3" s="179"/>
      <c r="I3" s="179"/>
    </row>
    <row r="27" spans="1:14">
      <c r="A27" s="12" t="s">
        <v>98</v>
      </c>
      <c r="B27" s="12" t="s">
        <v>99</v>
      </c>
      <c r="C27" s="12" t="s">
        <v>100</v>
      </c>
      <c r="D27" s="12" t="s">
        <v>101</v>
      </c>
      <c r="E27" s="12" t="s">
        <v>102</v>
      </c>
      <c r="F27" s="12" t="s">
        <v>103</v>
      </c>
      <c r="G27" s="12" t="s">
        <v>104</v>
      </c>
      <c r="H27" s="12" t="s">
        <v>105</v>
      </c>
      <c r="I27" s="12" t="s">
        <v>106</v>
      </c>
      <c r="J27" s="12" t="s">
        <v>107</v>
      </c>
      <c r="K27" s="12" t="s">
        <v>108</v>
      </c>
      <c r="L27" s="12" t="s">
        <v>109</v>
      </c>
      <c r="M27" s="12" t="s">
        <v>369</v>
      </c>
      <c r="N27" s="12" t="s">
        <v>370</v>
      </c>
    </row>
    <row r="28" spans="1:14">
      <c r="A28" t="s">
        <v>113</v>
      </c>
      <c r="B28" t="s">
        <v>114</v>
      </c>
      <c r="C28">
        <v>2016</v>
      </c>
      <c r="D28" t="s">
        <v>115</v>
      </c>
      <c r="E28" t="s">
        <v>68</v>
      </c>
      <c r="F28" t="s">
        <v>116</v>
      </c>
      <c r="G28" t="s">
        <v>371</v>
      </c>
      <c r="H28" t="s">
        <v>372</v>
      </c>
      <c r="I28" t="s">
        <v>119</v>
      </c>
      <c r="J28">
        <v>43900313.5</v>
      </c>
      <c r="K28">
        <v>42.7</v>
      </c>
      <c r="M28" t="s">
        <v>116</v>
      </c>
      <c r="N28">
        <v>1</v>
      </c>
    </row>
    <row r="29" spans="1:14">
      <c r="A29" t="s">
        <v>195</v>
      </c>
      <c r="B29" t="s">
        <v>196</v>
      </c>
      <c r="C29">
        <v>2024</v>
      </c>
      <c r="D29" t="s">
        <v>197</v>
      </c>
      <c r="E29" t="s">
        <v>58</v>
      </c>
      <c r="F29" t="s">
        <v>198</v>
      </c>
      <c r="G29" t="s">
        <v>371</v>
      </c>
      <c r="H29" t="s">
        <v>372</v>
      </c>
      <c r="I29" t="s">
        <v>119</v>
      </c>
      <c r="J29">
        <v>26713205</v>
      </c>
      <c r="K29">
        <v>45</v>
      </c>
      <c r="M29" t="s">
        <v>373</v>
      </c>
      <c r="N29">
        <v>1</v>
      </c>
    </row>
    <row r="30" spans="1:14">
      <c r="A30" t="s">
        <v>244</v>
      </c>
      <c r="B30" t="s">
        <v>245</v>
      </c>
      <c r="C30">
        <v>2021</v>
      </c>
      <c r="D30" t="s">
        <v>163</v>
      </c>
      <c r="E30" t="s">
        <v>70</v>
      </c>
      <c r="F30" t="s">
        <v>374</v>
      </c>
      <c r="G30" t="s">
        <v>371</v>
      </c>
      <c r="H30" t="s">
        <v>372</v>
      </c>
      <c r="I30" t="s">
        <v>119</v>
      </c>
      <c r="J30">
        <v>11570843.5</v>
      </c>
      <c r="K30">
        <v>47.56</v>
      </c>
      <c r="M30" t="s">
        <v>374</v>
      </c>
      <c r="N30">
        <v>1</v>
      </c>
    </row>
    <row r="31" spans="1:14">
      <c r="A31" t="s">
        <v>120</v>
      </c>
      <c r="B31" t="s">
        <v>121</v>
      </c>
      <c r="C31">
        <v>2023</v>
      </c>
      <c r="D31" t="s">
        <v>115</v>
      </c>
      <c r="E31" t="s">
        <v>68</v>
      </c>
      <c r="F31" t="s">
        <v>116</v>
      </c>
      <c r="G31" t="s">
        <v>371</v>
      </c>
      <c r="H31" t="s">
        <v>372</v>
      </c>
      <c r="I31" t="s">
        <v>119</v>
      </c>
      <c r="J31">
        <v>12244159.5</v>
      </c>
      <c r="K31">
        <v>14</v>
      </c>
      <c r="M31" t="s">
        <v>116</v>
      </c>
      <c r="N31">
        <v>1</v>
      </c>
    </row>
    <row r="32" spans="1:14">
      <c r="A32" t="s">
        <v>155</v>
      </c>
      <c r="B32" t="s">
        <v>156</v>
      </c>
      <c r="C32">
        <v>2019</v>
      </c>
      <c r="D32" t="s">
        <v>157</v>
      </c>
      <c r="E32" t="s">
        <v>68</v>
      </c>
      <c r="F32" t="s">
        <v>374</v>
      </c>
      <c r="G32" t="s">
        <v>371</v>
      </c>
      <c r="H32" t="s">
        <v>372</v>
      </c>
      <c r="I32" t="s">
        <v>119</v>
      </c>
      <c r="J32">
        <v>37782934.5</v>
      </c>
      <c r="K32">
        <v>46.536879999999996</v>
      </c>
      <c r="M32" t="s">
        <v>374</v>
      </c>
      <c r="N32">
        <v>1</v>
      </c>
    </row>
    <row r="33" spans="1:14">
      <c r="A33" t="s">
        <v>161</v>
      </c>
      <c r="B33" t="s">
        <v>162</v>
      </c>
      <c r="C33">
        <v>2022</v>
      </c>
      <c r="D33" t="s">
        <v>163</v>
      </c>
      <c r="E33" t="s">
        <v>70</v>
      </c>
      <c r="F33" t="s">
        <v>374</v>
      </c>
      <c r="G33" t="s">
        <v>371</v>
      </c>
      <c r="H33" t="s">
        <v>372</v>
      </c>
      <c r="I33" t="s">
        <v>119</v>
      </c>
      <c r="J33">
        <v>8792182</v>
      </c>
      <c r="K33">
        <v>49.2</v>
      </c>
      <c r="L33" t="s">
        <v>375</v>
      </c>
      <c r="M33" t="s">
        <v>374</v>
      </c>
      <c r="N33">
        <v>1</v>
      </c>
    </row>
    <row r="34" spans="1:14">
      <c r="A34" t="s">
        <v>122</v>
      </c>
      <c r="B34" t="s">
        <v>123</v>
      </c>
      <c r="C34">
        <v>2023</v>
      </c>
      <c r="D34" t="s">
        <v>115</v>
      </c>
      <c r="E34" t="s">
        <v>68</v>
      </c>
      <c r="F34" t="s">
        <v>116</v>
      </c>
      <c r="G34" t="s">
        <v>371</v>
      </c>
      <c r="H34" t="s">
        <v>372</v>
      </c>
      <c r="I34" t="s">
        <v>119</v>
      </c>
      <c r="J34">
        <v>19658835</v>
      </c>
      <c r="K34">
        <v>38.799999999999997</v>
      </c>
      <c r="L34" t="s">
        <v>376</v>
      </c>
      <c r="M34" t="s">
        <v>116</v>
      </c>
      <c r="N34">
        <v>1</v>
      </c>
    </row>
    <row r="35" spans="1:14">
      <c r="A35" t="s">
        <v>125</v>
      </c>
      <c r="B35" t="s">
        <v>126</v>
      </c>
      <c r="C35">
        <v>2023</v>
      </c>
      <c r="D35" t="s">
        <v>115</v>
      </c>
      <c r="E35" t="s">
        <v>68</v>
      </c>
      <c r="F35" t="s">
        <v>116</v>
      </c>
      <c r="G35" t="s">
        <v>371</v>
      </c>
      <c r="H35" t="s">
        <v>372</v>
      </c>
      <c r="I35" t="s">
        <v>119</v>
      </c>
      <c r="J35">
        <v>52321152.5</v>
      </c>
      <c r="K35">
        <v>32.299999999999997</v>
      </c>
      <c r="M35" t="s">
        <v>116</v>
      </c>
      <c r="N35">
        <v>1</v>
      </c>
    </row>
    <row r="36" spans="1:14">
      <c r="A36" t="s">
        <v>221</v>
      </c>
      <c r="B36" t="s">
        <v>222</v>
      </c>
      <c r="C36">
        <v>2016</v>
      </c>
      <c r="D36" t="s">
        <v>223</v>
      </c>
      <c r="E36" t="s">
        <v>67</v>
      </c>
      <c r="F36" t="s">
        <v>224</v>
      </c>
      <c r="G36" t="s">
        <v>371</v>
      </c>
      <c r="H36" t="s">
        <v>372</v>
      </c>
      <c r="I36" t="s">
        <v>119</v>
      </c>
      <c r="J36">
        <v>512554.49999999988</v>
      </c>
      <c r="K36">
        <v>51.7</v>
      </c>
      <c r="M36" t="s">
        <v>224</v>
      </c>
      <c r="N36">
        <v>1</v>
      </c>
    </row>
    <row r="37" spans="1:14">
      <c r="A37" t="s">
        <v>377</v>
      </c>
      <c r="B37" t="s">
        <v>378</v>
      </c>
      <c r="C37">
        <v>2023</v>
      </c>
      <c r="D37" t="s">
        <v>136</v>
      </c>
      <c r="E37" t="s">
        <v>68</v>
      </c>
      <c r="F37" t="s">
        <v>116</v>
      </c>
      <c r="G37" t="s">
        <v>371</v>
      </c>
      <c r="H37" t="s">
        <v>372</v>
      </c>
      <c r="I37" t="s">
        <v>119</v>
      </c>
      <c r="J37">
        <v>5105525.5</v>
      </c>
      <c r="K37">
        <v>36.299999999999997</v>
      </c>
      <c r="L37" t="s">
        <v>379</v>
      </c>
      <c r="M37" t="s">
        <v>116</v>
      </c>
      <c r="N37">
        <v>1</v>
      </c>
    </row>
    <row r="38" spans="1:14">
      <c r="A38" t="s">
        <v>164</v>
      </c>
      <c r="B38" t="s">
        <v>165</v>
      </c>
      <c r="C38">
        <v>2020</v>
      </c>
      <c r="D38" t="s">
        <v>163</v>
      </c>
      <c r="E38" t="s">
        <v>70</v>
      </c>
      <c r="F38" t="s">
        <v>374</v>
      </c>
      <c r="G38" t="s">
        <v>371</v>
      </c>
      <c r="H38" t="s">
        <v>372</v>
      </c>
      <c r="I38" t="s">
        <v>119</v>
      </c>
      <c r="J38">
        <v>83628708.5</v>
      </c>
      <c r="K38">
        <v>24</v>
      </c>
      <c r="M38" t="s">
        <v>374</v>
      </c>
      <c r="N38">
        <v>1</v>
      </c>
    </row>
    <row r="39" spans="1:14">
      <c r="A39" t="s">
        <v>127</v>
      </c>
      <c r="B39" t="s">
        <v>128</v>
      </c>
      <c r="C39">
        <v>2022</v>
      </c>
      <c r="D39" t="s">
        <v>129</v>
      </c>
      <c r="E39" t="s">
        <v>68</v>
      </c>
      <c r="F39" t="s">
        <v>116</v>
      </c>
      <c r="G39" t="s">
        <v>371</v>
      </c>
      <c r="H39" t="s">
        <v>372</v>
      </c>
      <c r="I39" t="s">
        <v>119</v>
      </c>
      <c r="J39">
        <v>11230733.5</v>
      </c>
      <c r="K39">
        <v>44.15</v>
      </c>
      <c r="M39" t="s">
        <v>116</v>
      </c>
      <c r="N39">
        <v>1</v>
      </c>
    </row>
    <row r="40" spans="1:14">
      <c r="A40" t="s">
        <v>169</v>
      </c>
      <c r="B40" t="s">
        <v>170</v>
      </c>
      <c r="C40">
        <v>2022</v>
      </c>
      <c r="D40" t="s">
        <v>163</v>
      </c>
      <c r="E40" t="s">
        <v>70</v>
      </c>
      <c r="F40" t="s">
        <v>374</v>
      </c>
      <c r="G40" t="s">
        <v>371</v>
      </c>
      <c r="H40" t="s">
        <v>372</v>
      </c>
      <c r="I40" t="s">
        <v>119</v>
      </c>
      <c r="J40">
        <v>66277408.500000007</v>
      </c>
      <c r="K40">
        <v>30</v>
      </c>
      <c r="M40" t="s">
        <v>374</v>
      </c>
      <c r="N40">
        <v>1</v>
      </c>
    </row>
    <row r="41" spans="1:14">
      <c r="A41" t="s">
        <v>171</v>
      </c>
      <c r="B41" t="s">
        <v>172</v>
      </c>
      <c r="C41">
        <v>2018</v>
      </c>
      <c r="D41" t="s">
        <v>168</v>
      </c>
      <c r="E41" t="s">
        <v>70</v>
      </c>
      <c r="F41" t="s">
        <v>374</v>
      </c>
      <c r="G41" t="s">
        <v>371</v>
      </c>
      <c r="H41" t="s">
        <v>372</v>
      </c>
      <c r="I41" t="s">
        <v>119</v>
      </c>
      <c r="J41">
        <v>59115809</v>
      </c>
      <c r="K41">
        <v>51.9</v>
      </c>
      <c r="M41" t="s">
        <v>374</v>
      </c>
      <c r="N41">
        <v>1</v>
      </c>
    </row>
    <row r="42" spans="1:14">
      <c r="A42" t="s">
        <v>271</v>
      </c>
      <c r="B42" t="s">
        <v>272</v>
      </c>
      <c r="C42">
        <v>2017</v>
      </c>
      <c r="D42" t="s">
        <v>115</v>
      </c>
      <c r="E42" t="s">
        <v>68</v>
      </c>
      <c r="F42" t="s">
        <v>116</v>
      </c>
      <c r="G42" t="s">
        <v>371</v>
      </c>
      <c r="H42" t="s">
        <v>372</v>
      </c>
      <c r="I42" t="s">
        <v>119</v>
      </c>
      <c r="J42">
        <v>768478.5</v>
      </c>
      <c r="K42">
        <v>25</v>
      </c>
      <c r="M42" t="s">
        <v>116</v>
      </c>
      <c r="N42">
        <v>1</v>
      </c>
    </row>
    <row r="43" spans="1:14">
      <c r="A43" t="s">
        <v>200</v>
      </c>
      <c r="B43" t="s">
        <v>201</v>
      </c>
      <c r="C43">
        <v>2024</v>
      </c>
      <c r="D43" t="s">
        <v>202</v>
      </c>
      <c r="E43" t="s">
        <v>69</v>
      </c>
      <c r="F43" t="s">
        <v>54</v>
      </c>
      <c r="G43" t="s">
        <v>371</v>
      </c>
      <c r="H43" t="s">
        <v>372</v>
      </c>
      <c r="I43" t="s">
        <v>119</v>
      </c>
      <c r="J43">
        <v>283487930.5</v>
      </c>
      <c r="K43">
        <v>55.533723310710613</v>
      </c>
      <c r="M43" t="s">
        <v>373</v>
      </c>
      <c r="N43">
        <v>1</v>
      </c>
    </row>
    <row r="44" spans="1:14">
      <c r="A44" t="s">
        <v>177</v>
      </c>
      <c r="B44" t="s">
        <v>178</v>
      </c>
      <c r="C44">
        <v>2019</v>
      </c>
      <c r="D44" t="s">
        <v>168</v>
      </c>
      <c r="E44" t="s">
        <v>70</v>
      </c>
      <c r="F44" t="s">
        <v>374</v>
      </c>
      <c r="G44" t="s">
        <v>371</v>
      </c>
      <c r="H44" t="s">
        <v>372</v>
      </c>
      <c r="I44" t="s">
        <v>119</v>
      </c>
      <c r="J44">
        <v>4933491</v>
      </c>
      <c r="K44">
        <v>67</v>
      </c>
      <c r="M44" t="s">
        <v>374</v>
      </c>
      <c r="N44">
        <v>1</v>
      </c>
    </row>
    <row r="45" spans="1:14">
      <c r="A45" t="s">
        <v>204</v>
      </c>
      <c r="B45" t="s">
        <v>205</v>
      </c>
      <c r="C45">
        <v>2022</v>
      </c>
      <c r="D45" t="s">
        <v>206</v>
      </c>
      <c r="E45" t="s">
        <v>69</v>
      </c>
      <c r="F45" t="s">
        <v>57</v>
      </c>
      <c r="G45" t="s">
        <v>371</v>
      </c>
      <c r="H45" t="s">
        <v>372</v>
      </c>
      <c r="I45" t="s">
        <v>119</v>
      </c>
      <c r="J45">
        <v>9103151</v>
      </c>
      <c r="K45">
        <v>52.936300000000003</v>
      </c>
      <c r="M45" t="s">
        <v>373</v>
      </c>
      <c r="N45">
        <v>1</v>
      </c>
    </row>
    <row r="46" spans="1:14">
      <c r="A46" t="s">
        <v>179</v>
      </c>
      <c r="B46" t="s">
        <v>180</v>
      </c>
      <c r="C46">
        <v>2023</v>
      </c>
      <c r="D46" t="s">
        <v>181</v>
      </c>
      <c r="E46" t="s">
        <v>70</v>
      </c>
      <c r="F46" t="s">
        <v>374</v>
      </c>
      <c r="G46" t="s">
        <v>371</v>
      </c>
      <c r="H46" t="s">
        <v>372</v>
      </c>
      <c r="I46" t="s">
        <v>159</v>
      </c>
      <c r="J46">
        <v>59499453</v>
      </c>
      <c r="K46">
        <v>45.8</v>
      </c>
      <c r="M46" t="s">
        <v>374</v>
      </c>
      <c r="N46">
        <v>1</v>
      </c>
    </row>
    <row r="47" spans="1:14">
      <c r="A47" t="s">
        <v>130</v>
      </c>
      <c r="B47" t="s">
        <v>131</v>
      </c>
      <c r="C47">
        <v>2019</v>
      </c>
      <c r="D47" t="s">
        <v>129</v>
      </c>
      <c r="E47" t="s">
        <v>68</v>
      </c>
      <c r="F47" t="s">
        <v>116</v>
      </c>
      <c r="G47" t="s">
        <v>371</v>
      </c>
      <c r="H47" t="s">
        <v>372</v>
      </c>
      <c r="I47" t="s">
        <v>119</v>
      </c>
      <c r="J47">
        <v>2823271</v>
      </c>
      <c r="K47">
        <v>50.1</v>
      </c>
      <c r="M47" t="s">
        <v>116</v>
      </c>
      <c r="N47">
        <v>1</v>
      </c>
    </row>
    <row r="48" spans="1:14">
      <c r="A48" t="s">
        <v>208</v>
      </c>
      <c r="B48" t="s">
        <v>209</v>
      </c>
      <c r="C48">
        <v>2015</v>
      </c>
      <c r="D48" t="s">
        <v>210</v>
      </c>
      <c r="E48" t="s">
        <v>69</v>
      </c>
      <c r="F48" t="s">
        <v>53</v>
      </c>
      <c r="G48" t="s">
        <v>371</v>
      </c>
      <c r="H48" t="s">
        <v>372</v>
      </c>
      <c r="I48" t="s">
        <v>119</v>
      </c>
      <c r="J48">
        <v>6001882</v>
      </c>
      <c r="K48">
        <v>36.1</v>
      </c>
      <c r="M48" t="s">
        <v>373</v>
      </c>
      <c r="N48">
        <v>1</v>
      </c>
    </row>
    <row r="49" spans="1:14">
      <c r="A49" t="s">
        <v>212</v>
      </c>
      <c r="B49" t="s">
        <v>213</v>
      </c>
      <c r="C49">
        <v>2022</v>
      </c>
      <c r="D49" t="s">
        <v>214</v>
      </c>
      <c r="E49" t="s">
        <v>69</v>
      </c>
      <c r="F49" t="s">
        <v>54</v>
      </c>
      <c r="G49" t="s">
        <v>371</v>
      </c>
      <c r="H49" t="s">
        <v>372</v>
      </c>
      <c r="I49" t="s">
        <v>119</v>
      </c>
      <c r="J49">
        <v>51782511.5</v>
      </c>
      <c r="K49">
        <v>9.9</v>
      </c>
      <c r="M49" t="s">
        <v>373</v>
      </c>
      <c r="N49">
        <v>1</v>
      </c>
    </row>
    <row r="50" spans="1:14">
      <c r="A50" t="s">
        <v>132</v>
      </c>
      <c r="B50" t="s">
        <v>133</v>
      </c>
      <c r="C50">
        <v>2018</v>
      </c>
      <c r="D50" t="s">
        <v>129</v>
      </c>
      <c r="E50" t="s">
        <v>68</v>
      </c>
      <c r="F50" t="s">
        <v>116</v>
      </c>
      <c r="G50" t="s">
        <v>371</v>
      </c>
      <c r="H50" t="s">
        <v>372</v>
      </c>
      <c r="I50" t="s">
        <v>119</v>
      </c>
      <c r="J50">
        <v>177017</v>
      </c>
      <c r="K50">
        <v>75</v>
      </c>
      <c r="M50" t="s">
        <v>116</v>
      </c>
      <c r="N50">
        <v>1</v>
      </c>
    </row>
    <row r="51" spans="1:14">
      <c r="A51" t="s">
        <v>134</v>
      </c>
      <c r="B51" t="s">
        <v>135</v>
      </c>
      <c r="C51">
        <v>2024</v>
      </c>
      <c r="D51" t="s">
        <v>136</v>
      </c>
      <c r="E51" t="s">
        <v>68</v>
      </c>
      <c r="F51" t="s">
        <v>116</v>
      </c>
      <c r="G51" t="s">
        <v>371</v>
      </c>
      <c r="H51" t="s">
        <v>372</v>
      </c>
      <c r="I51" t="s">
        <v>119</v>
      </c>
      <c r="J51">
        <v>130861007</v>
      </c>
      <c r="K51">
        <v>11.8</v>
      </c>
      <c r="L51" t="s">
        <v>137</v>
      </c>
      <c r="M51" t="s">
        <v>116</v>
      </c>
      <c r="N51">
        <v>1</v>
      </c>
    </row>
    <row r="52" spans="1:14">
      <c r="A52" t="s">
        <v>225</v>
      </c>
      <c r="B52" t="s">
        <v>226</v>
      </c>
      <c r="C52">
        <v>2023</v>
      </c>
      <c r="D52" t="s">
        <v>223</v>
      </c>
      <c r="E52" t="s">
        <v>67</v>
      </c>
      <c r="F52" t="s">
        <v>224</v>
      </c>
      <c r="G52" t="s">
        <v>371</v>
      </c>
      <c r="H52" t="s">
        <v>372</v>
      </c>
      <c r="I52" t="s">
        <v>227</v>
      </c>
      <c r="J52">
        <v>227882945</v>
      </c>
      <c r="K52">
        <v>28.46</v>
      </c>
      <c r="L52" t="s">
        <v>228</v>
      </c>
      <c r="M52" t="s">
        <v>224</v>
      </c>
      <c r="N52">
        <v>1</v>
      </c>
    </row>
    <row r="53" spans="1:14">
      <c r="A53" t="s">
        <v>292</v>
      </c>
      <c r="B53" t="s">
        <v>293</v>
      </c>
      <c r="C53">
        <v>2024</v>
      </c>
      <c r="D53" t="s">
        <v>197</v>
      </c>
      <c r="E53" t="s">
        <v>58</v>
      </c>
      <c r="F53" t="s">
        <v>198</v>
      </c>
      <c r="G53" t="s">
        <v>371</v>
      </c>
      <c r="H53" t="s">
        <v>372</v>
      </c>
      <c r="I53" t="s">
        <v>119</v>
      </c>
      <c r="J53">
        <v>5213944</v>
      </c>
      <c r="K53">
        <v>28.7</v>
      </c>
      <c r="L53" t="s">
        <v>380</v>
      </c>
      <c r="M53" t="s">
        <v>373</v>
      </c>
      <c r="N53">
        <v>1</v>
      </c>
    </row>
    <row r="54" spans="1:14">
      <c r="A54" t="s">
        <v>138</v>
      </c>
      <c r="B54" t="s">
        <v>139</v>
      </c>
      <c r="C54">
        <v>2016</v>
      </c>
      <c r="D54" t="s">
        <v>136</v>
      </c>
      <c r="E54" t="s">
        <v>68</v>
      </c>
      <c r="F54" t="s">
        <v>116</v>
      </c>
      <c r="G54" t="s">
        <v>371</v>
      </c>
      <c r="H54" t="s">
        <v>372</v>
      </c>
      <c r="I54" t="s">
        <v>140</v>
      </c>
      <c r="J54">
        <v>4029086.5</v>
      </c>
      <c r="K54">
        <v>30.6</v>
      </c>
      <c r="L54" t="s">
        <v>141</v>
      </c>
      <c r="M54" t="s">
        <v>116</v>
      </c>
      <c r="N54">
        <v>1</v>
      </c>
    </row>
    <row r="55" spans="1:14">
      <c r="A55" t="s">
        <v>142</v>
      </c>
      <c r="B55" t="s">
        <v>143</v>
      </c>
      <c r="C55">
        <v>2023</v>
      </c>
      <c r="D55" t="s">
        <v>115</v>
      </c>
      <c r="E55" t="s">
        <v>68</v>
      </c>
      <c r="F55" t="s">
        <v>116</v>
      </c>
      <c r="G55" t="s">
        <v>371</v>
      </c>
      <c r="H55" t="s">
        <v>372</v>
      </c>
      <c r="I55" t="s">
        <v>119</v>
      </c>
      <c r="J55">
        <v>33845617</v>
      </c>
      <c r="K55">
        <v>16.783037293800039</v>
      </c>
      <c r="L55" t="s">
        <v>381</v>
      </c>
      <c r="M55" t="s">
        <v>116</v>
      </c>
      <c r="N55">
        <v>1</v>
      </c>
    </row>
    <row r="56" spans="1:14">
      <c r="A56" t="s">
        <v>182</v>
      </c>
      <c r="B56" t="s">
        <v>183</v>
      </c>
      <c r="C56">
        <v>2024</v>
      </c>
      <c r="D56" t="s">
        <v>184</v>
      </c>
      <c r="E56" t="s">
        <v>70</v>
      </c>
      <c r="F56" t="s">
        <v>374</v>
      </c>
      <c r="G56" t="s">
        <v>371</v>
      </c>
      <c r="H56" t="s">
        <v>372</v>
      </c>
      <c r="I56" t="s">
        <v>119</v>
      </c>
      <c r="J56">
        <v>38539201</v>
      </c>
      <c r="K56">
        <v>53.1</v>
      </c>
      <c r="M56" t="s">
        <v>374</v>
      </c>
      <c r="N56">
        <v>1</v>
      </c>
    </row>
    <row r="57" spans="1:14">
      <c r="A57" t="s">
        <v>145</v>
      </c>
      <c r="B57" t="s">
        <v>146</v>
      </c>
      <c r="C57">
        <v>2019</v>
      </c>
      <c r="D57" t="s">
        <v>115</v>
      </c>
      <c r="E57" t="s">
        <v>68</v>
      </c>
      <c r="F57" t="s">
        <v>116</v>
      </c>
      <c r="G57" t="s">
        <v>371</v>
      </c>
      <c r="H57" t="s">
        <v>372</v>
      </c>
      <c r="I57" t="s">
        <v>119</v>
      </c>
      <c r="J57">
        <v>6515058</v>
      </c>
      <c r="K57">
        <v>52.7</v>
      </c>
      <c r="M57" t="s">
        <v>116</v>
      </c>
      <c r="N57">
        <v>1</v>
      </c>
    </row>
    <row r="58" spans="1:14">
      <c r="A58" t="s">
        <v>215</v>
      </c>
      <c r="B58" t="s">
        <v>216</v>
      </c>
      <c r="C58">
        <v>2020</v>
      </c>
      <c r="D58" t="s">
        <v>206</v>
      </c>
      <c r="E58" t="s">
        <v>69</v>
      </c>
      <c r="F58" t="s">
        <v>57</v>
      </c>
      <c r="G58" t="s">
        <v>371</v>
      </c>
      <c r="H58" t="s">
        <v>372</v>
      </c>
      <c r="I58" t="s">
        <v>119</v>
      </c>
      <c r="J58">
        <v>5069692</v>
      </c>
      <c r="K58">
        <v>36.299999999999997</v>
      </c>
      <c r="M58" t="s">
        <v>373</v>
      </c>
      <c r="N58">
        <v>1</v>
      </c>
    </row>
    <row r="59" spans="1:14">
      <c r="A59" t="s">
        <v>190</v>
      </c>
      <c r="B59" t="s">
        <v>191</v>
      </c>
      <c r="C59">
        <v>2017</v>
      </c>
      <c r="D59" t="s">
        <v>168</v>
      </c>
      <c r="E59" t="s">
        <v>70</v>
      </c>
      <c r="F59" t="s">
        <v>374</v>
      </c>
      <c r="G59" t="s">
        <v>371</v>
      </c>
      <c r="H59" t="s">
        <v>372</v>
      </c>
      <c r="I59" t="s">
        <v>119</v>
      </c>
      <c r="J59">
        <v>10057861.5</v>
      </c>
      <c r="K59">
        <v>42</v>
      </c>
      <c r="M59" t="s">
        <v>374</v>
      </c>
      <c r="N59">
        <v>1</v>
      </c>
    </row>
    <row r="60" spans="1:14">
      <c r="A60" t="s">
        <v>219</v>
      </c>
      <c r="B60" t="s">
        <v>220</v>
      </c>
      <c r="C60">
        <v>2024</v>
      </c>
      <c r="D60" t="s">
        <v>202</v>
      </c>
      <c r="E60" t="s">
        <v>69</v>
      </c>
      <c r="F60" t="s">
        <v>54</v>
      </c>
      <c r="G60" t="s">
        <v>371</v>
      </c>
      <c r="H60" t="s">
        <v>372</v>
      </c>
      <c r="I60" t="s">
        <v>119</v>
      </c>
      <c r="J60">
        <v>71668011</v>
      </c>
      <c r="K60">
        <v>66.7</v>
      </c>
      <c r="M60" t="s">
        <v>373</v>
      </c>
      <c r="N60">
        <v>1</v>
      </c>
    </row>
    <row r="61" spans="1:14">
      <c r="A61" t="s">
        <v>149</v>
      </c>
      <c r="B61" t="s">
        <v>150</v>
      </c>
      <c r="C61">
        <v>2015</v>
      </c>
      <c r="D61" t="s">
        <v>129</v>
      </c>
      <c r="E61" t="s">
        <v>68</v>
      </c>
      <c r="F61" t="s">
        <v>116</v>
      </c>
      <c r="G61" t="s">
        <v>371</v>
      </c>
      <c r="H61" t="s">
        <v>372</v>
      </c>
      <c r="I61" t="s">
        <v>119</v>
      </c>
      <c r="J61">
        <v>1429188.5</v>
      </c>
      <c r="K61">
        <v>83</v>
      </c>
      <c r="M61" t="s">
        <v>116</v>
      </c>
      <c r="N61">
        <v>1</v>
      </c>
    </row>
    <row r="62" spans="1:14">
      <c r="A62" t="s">
        <v>229</v>
      </c>
      <c r="B62" t="s">
        <v>230</v>
      </c>
      <c r="C62">
        <v>2025</v>
      </c>
      <c r="D62" t="s">
        <v>231</v>
      </c>
      <c r="E62" t="s">
        <v>67</v>
      </c>
      <c r="F62" t="s">
        <v>224</v>
      </c>
      <c r="G62" t="s">
        <v>371</v>
      </c>
      <c r="H62" t="s">
        <v>372</v>
      </c>
      <c r="I62" t="s">
        <v>159</v>
      </c>
      <c r="J62">
        <v>51384894</v>
      </c>
      <c r="K62">
        <v>54</v>
      </c>
      <c r="M62" t="s">
        <v>224</v>
      </c>
      <c r="N62">
        <v>1</v>
      </c>
    </row>
    <row r="63" spans="1:14">
      <c r="A63" t="s">
        <v>192</v>
      </c>
      <c r="B63" t="s">
        <v>193</v>
      </c>
      <c r="C63">
        <v>2023</v>
      </c>
      <c r="D63" t="s">
        <v>157</v>
      </c>
      <c r="E63" t="s">
        <v>68</v>
      </c>
      <c r="F63" t="s">
        <v>374</v>
      </c>
      <c r="G63" t="s">
        <v>371</v>
      </c>
      <c r="H63" t="s">
        <v>372</v>
      </c>
      <c r="I63" t="s">
        <v>119</v>
      </c>
      <c r="J63">
        <v>343477335</v>
      </c>
      <c r="K63">
        <v>42.4</v>
      </c>
      <c r="L63" t="s">
        <v>382</v>
      </c>
      <c r="M63" t="s">
        <v>374</v>
      </c>
      <c r="N63">
        <v>1</v>
      </c>
    </row>
    <row r="64" spans="1:14">
      <c r="A64" t="s">
        <v>113</v>
      </c>
      <c r="B64" t="s">
        <v>114</v>
      </c>
      <c r="C64">
        <v>2016</v>
      </c>
      <c r="D64" t="s">
        <v>115</v>
      </c>
      <c r="E64" t="s">
        <v>68</v>
      </c>
      <c r="F64" t="s">
        <v>116</v>
      </c>
      <c r="G64" t="s">
        <v>383</v>
      </c>
      <c r="H64" t="s">
        <v>384</v>
      </c>
      <c r="I64" t="s">
        <v>119</v>
      </c>
      <c r="J64">
        <v>43900313.5</v>
      </c>
      <c r="K64">
        <v>41.5</v>
      </c>
      <c r="M64" t="s">
        <v>116</v>
      </c>
      <c r="N64">
        <v>2</v>
      </c>
    </row>
    <row r="65" spans="1:14">
      <c r="A65" t="s">
        <v>195</v>
      </c>
      <c r="B65" t="s">
        <v>196</v>
      </c>
      <c r="C65">
        <v>2024</v>
      </c>
      <c r="D65" t="s">
        <v>197</v>
      </c>
      <c r="E65" t="s">
        <v>58</v>
      </c>
      <c r="F65" t="s">
        <v>198</v>
      </c>
      <c r="G65" t="s">
        <v>383</v>
      </c>
      <c r="H65" t="s">
        <v>384</v>
      </c>
      <c r="I65" t="s">
        <v>119</v>
      </c>
      <c r="J65">
        <v>26713205</v>
      </c>
      <c r="K65">
        <v>49.4</v>
      </c>
      <c r="M65" t="s">
        <v>373</v>
      </c>
      <c r="N65">
        <v>2</v>
      </c>
    </row>
    <row r="66" spans="1:14">
      <c r="A66" t="s">
        <v>120</v>
      </c>
      <c r="B66" t="s">
        <v>121</v>
      </c>
      <c r="C66">
        <v>2023</v>
      </c>
      <c r="D66" t="s">
        <v>115</v>
      </c>
      <c r="E66" t="s">
        <v>68</v>
      </c>
      <c r="F66" t="s">
        <v>116</v>
      </c>
      <c r="G66" t="s">
        <v>383</v>
      </c>
      <c r="H66" t="s">
        <v>384</v>
      </c>
      <c r="I66" t="s">
        <v>119</v>
      </c>
      <c r="J66">
        <v>12244159.5</v>
      </c>
      <c r="K66">
        <v>34.1</v>
      </c>
      <c r="M66" t="s">
        <v>116</v>
      </c>
      <c r="N66">
        <v>2</v>
      </c>
    </row>
    <row r="67" spans="1:14">
      <c r="A67" t="s">
        <v>155</v>
      </c>
      <c r="B67" t="s">
        <v>156</v>
      </c>
      <c r="C67">
        <v>2019</v>
      </c>
      <c r="D67" t="s">
        <v>157</v>
      </c>
      <c r="E67" t="s">
        <v>68</v>
      </c>
      <c r="F67" t="s">
        <v>374</v>
      </c>
      <c r="G67" t="s">
        <v>383</v>
      </c>
      <c r="H67" t="s">
        <v>384</v>
      </c>
      <c r="I67" t="s">
        <v>159</v>
      </c>
      <c r="J67">
        <v>37782934.5</v>
      </c>
      <c r="K67">
        <v>36.1</v>
      </c>
      <c r="M67" t="s">
        <v>374</v>
      </c>
      <c r="N67">
        <v>2</v>
      </c>
    </row>
    <row r="68" spans="1:14">
      <c r="A68" t="s">
        <v>161</v>
      </c>
      <c r="B68" t="s">
        <v>162</v>
      </c>
      <c r="C68">
        <v>2022</v>
      </c>
      <c r="D68" t="s">
        <v>163</v>
      </c>
      <c r="E68" t="s">
        <v>70</v>
      </c>
      <c r="F68" t="s">
        <v>374</v>
      </c>
      <c r="G68" t="s">
        <v>383</v>
      </c>
      <c r="H68" t="s">
        <v>384</v>
      </c>
      <c r="I68" t="s">
        <v>119</v>
      </c>
      <c r="J68">
        <v>8792182</v>
      </c>
      <c r="K68">
        <v>30.9</v>
      </c>
      <c r="L68" t="s">
        <v>375</v>
      </c>
      <c r="M68" t="s">
        <v>374</v>
      </c>
      <c r="N68">
        <v>2</v>
      </c>
    </row>
    <row r="69" spans="1:14">
      <c r="A69" t="s">
        <v>122</v>
      </c>
      <c r="B69" t="s">
        <v>123</v>
      </c>
      <c r="C69">
        <v>2023</v>
      </c>
      <c r="D69" t="s">
        <v>115</v>
      </c>
      <c r="E69" t="s">
        <v>68</v>
      </c>
      <c r="F69" t="s">
        <v>116</v>
      </c>
      <c r="G69" t="s">
        <v>383</v>
      </c>
      <c r="H69" t="s">
        <v>384</v>
      </c>
      <c r="I69" t="s">
        <v>119</v>
      </c>
      <c r="J69">
        <v>19658835</v>
      </c>
      <c r="K69">
        <v>50.6</v>
      </c>
      <c r="L69" t="s">
        <v>385</v>
      </c>
      <c r="M69" t="s">
        <v>116</v>
      </c>
      <c r="N69">
        <v>2</v>
      </c>
    </row>
    <row r="70" spans="1:14">
      <c r="A70" t="s">
        <v>125</v>
      </c>
      <c r="B70" t="s">
        <v>126</v>
      </c>
      <c r="C70">
        <v>2023</v>
      </c>
      <c r="D70" t="s">
        <v>115</v>
      </c>
      <c r="E70" t="s">
        <v>68</v>
      </c>
      <c r="F70" t="s">
        <v>116</v>
      </c>
      <c r="G70" t="s">
        <v>383</v>
      </c>
      <c r="H70" t="s">
        <v>384</v>
      </c>
      <c r="I70" t="s">
        <v>119</v>
      </c>
      <c r="J70">
        <v>52321152.5</v>
      </c>
      <c r="K70">
        <v>21.9</v>
      </c>
      <c r="M70" t="s">
        <v>116</v>
      </c>
      <c r="N70">
        <v>2</v>
      </c>
    </row>
    <row r="71" spans="1:14">
      <c r="A71" t="s">
        <v>221</v>
      </c>
      <c r="B71" t="s">
        <v>222</v>
      </c>
      <c r="C71">
        <v>2016</v>
      </c>
      <c r="D71" t="s">
        <v>223</v>
      </c>
      <c r="E71" t="s">
        <v>67</v>
      </c>
      <c r="F71" t="s">
        <v>224</v>
      </c>
      <c r="G71" t="s">
        <v>383</v>
      </c>
      <c r="H71" t="s">
        <v>384</v>
      </c>
      <c r="I71" t="s">
        <v>119</v>
      </c>
      <c r="J71">
        <v>512554.49999999988</v>
      </c>
      <c r="K71">
        <v>48.8</v>
      </c>
      <c r="M71" t="s">
        <v>224</v>
      </c>
      <c r="N71">
        <v>2</v>
      </c>
    </row>
    <row r="72" spans="1:14">
      <c r="A72" t="s">
        <v>164</v>
      </c>
      <c r="B72" t="s">
        <v>165</v>
      </c>
      <c r="C72">
        <v>2020</v>
      </c>
      <c r="D72" t="s">
        <v>163</v>
      </c>
      <c r="E72" t="s">
        <v>70</v>
      </c>
      <c r="F72" t="s">
        <v>374</v>
      </c>
      <c r="G72" t="s">
        <v>383</v>
      </c>
      <c r="H72" t="s">
        <v>384</v>
      </c>
      <c r="I72" t="s">
        <v>119</v>
      </c>
      <c r="J72">
        <v>83628708.5</v>
      </c>
      <c r="K72">
        <v>33.5</v>
      </c>
      <c r="M72" t="s">
        <v>374</v>
      </c>
      <c r="N72">
        <v>2</v>
      </c>
    </row>
    <row r="73" spans="1:14">
      <c r="A73" t="s">
        <v>127</v>
      </c>
      <c r="B73" t="s">
        <v>128</v>
      </c>
      <c r="C73">
        <v>2022</v>
      </c>
      <c r="D73" t="s">
        <v>129</v>
      </c>
      <c r="E73" t="s">
        <v>68</v>
      </c>
      <c r="F73" t="s">
        <v>116</v>
      </c>
      <c r="G73" t="s">
        <v>383</v>
      </c>
      <c r="H73" t="s">
        <v>384</v>
      </c>
      <c r="I73" t="s">
        <v>119</v>
      </c>
      <c r="J73">
        <v>11230733.5</v>
      </c>
      <c r="K73">
        <v>35.82</v>
      </c>
      <c r="M73" t="s">
        <v>116</v>
      </c>
      <c r="N73">
        <v>2</v>
      </c>
    </row>
    <row r="74" spans="1:14">
      <c r="A74" t="s">
        <v>169</v>
      </c>
      <c r="B74" t="s">
        <v>170</v>
      </c>
      <c r="C74">
        <v>2022</v>
      </c>
      <c r="D74" t="s">
        <v>163</v>
      </c>
      <c r="E74" t="s">
        <v>70</v>
      </c>
      <c r="F74" t="s">
        <v>374</v>
      </c>
      <c r="G74" t="s">
        <v>383</v>
      </c>
      <c r="H74" t="s">
        <v>384</v>
      </c>
      <c r="I74" t="s">
        <v>119</v>
      </c>
      <c r="J74">
        <v>66277408.500000007</v>
      </c>
      <c r="K74">
        <v>22</v>
      </c>
      <c r="M74" t="s">
        <v>374</v>
      </c>
      <c r="N74">
        <v>2</v>
      </c>
    </row>
    <row r="75" spans="1:14">
      <c r="A75" t="s">
        <v>171</v>
      </c>
      <c r="B75" t="s">
        <v>172</v>
      </c>
      <c r="C75">
        <v>2019</v>
      </c>
      <c r="D75" t="s">
        <v>168</v>
      </c>
      <c r="E75" t="s">
        <v>70</v>
      </c>
      <c r="F75" t="s">
        <v>374</v>
      </c>
      <c r="G75" t="s">
        <v>383</v>
      </c>
      <c r="H75" t="s">
        <v>384</v>
      </c>
      <c r="I75" t="s">
        <v>159</v>
      </c>
      <c r="J75">
        <v>59439840</v>
      </c>
      <c r="K75">
        <v>49.486986810014798</v>
      </c>
      <c r="M75" t="s">
        <v>374</v>
      </c>
      <c r="N75">
        <v>2</v>
      </c>
    </row>
    <row r="76" spans="1:14">
      <c r="A76" t="s">
        <v>173</v>
      </c>
      <c r="B76" t="s">
        <v>174</v>
      </c>
      <c r="C76">
        <v>2019</v>
      </c>
      <c r="D76" t="s">
        <v>168</v>
      </c>
      <c r="E76" t="s">
        <v>70</v>
      </c>
      <c r="F76" t="s">
        <v>374</v>
      </c>
      <c r="G76" t="s">
        <v>383</v>
      </c>
      <c r="H76" t="s">
        <v>384</v>
      </c>
      <c r="I76" t="s">
        <v>119</v>
      </c>
      <c r="J76">
        <v>1893667</v>
      </c>
      <c r="K76">
        <v>42</v>
      </c>
      <c r="M76" t="s">
        <v>374</v>
      </c>
      <c r="N76">
        <v>2</v>
      </c>
    </row>
    <row r="77" spans="1:14">
      <c r="A77" t="s">
        <v>175</v>
      </c>
      <c r="B77" t="s">
        <v>176</v>
      </c>
      <c r="C77">
        <v>2021</v>
      </c>
      <c r="D77" t="s">
        <v>168</v>
      </c>
      <c r="E77" t="s">
        <v>70</v>
      </c>
      <c r="F77" t="s">
        <v>374</v>
      </c>
      <c r="G77" t="s">
        <v>383</v>
      </c>
      <c r="H77" t="s">
        <v>384</v>
      </c>
      <c r="I77" t="s">
        <v>119</v>
      </c>
      <c r="J77">
        <v>5479900</v>
      </c>
      <c r="K77">
        <v>33.4</v>
      </c>
      <c r="M77" t="s">
        <v>374</v>
      </c>
      <c r="N77">
        <v>2</v>
      </c>
    </row>
    <row r="78" spans="1:14">
      <c r="A78" t="s">
        <v>271</v>
      </c>
      <c r="B78" t="s">
        <v>272</v>
      </c>
      <c r="C78">
        <v>2017</v>
      </c>
      <c r="D78" t="s">
        <v>115</v>
      </c>
      <c r="E78" t="s">
        <v>68</v>
      </c>
      <c r="F78" t="s">
        <v>116</v>
      </c>
      <c r="G78" t="s">
        <v>383</v>
      </c>
      <c r="H78" t="s">
        <v>384</v>
      </c>
      <c r="I78" t="s">
        <v>119</v>
      </c>
      <c r="J78">
        <v>768478.5</v>
      </c>
      <c r="K78">
        <v>50</v>
      </c>
      <c r="M78" t="s">
        <v>116</v>
      </c>
      <c r="N78">
        <v>2</v>
      </c>
    </row>
    <row r="79" spans="1:14">
      <c r="A79" t="s">
        <v>200</v>
      </c>
      <c r="B79" t="s">
        <v>201</v>
      </c>
      <c r="C79">
        <v>2024</v>
      </c>
      <c r="D79" t="s">
        <v>202</v>
      </c>
      <c r="E79" t="s">
        <v>69</v>
      </c>
      <c r="F79" t="s">
        <v>54</v>
      </c>
      <c r="G79" t="s">
        <v>383</v>
      </c>
      <c r="H79" t="s">
        <v>384</v>
      </c>
      <c r="I79" t="s">
        <v>119</v>
      </c>
      <c r="J79">
        <v>283487930.5</v>
      </c>
      <c r="K79">
        <v>36.080571683385102</v>
      </c>
      <c r="M79" t="s">
        <v>373</v>
      </c>
      <c r="N79">
        <v>2</v>
      </c>
    </row>
    <row r="80" spans="1:14">
      <c r="A80" t="s">
        <v>177</v>
      </c>
      <c r="B80" t="s">
        <v>178</v>
      </c>
      <c r="C80">
        <v>2019</v>
      </c>
      <c r="D80" t="s">
        <v>168</v>
      </c>
      <c r="E80" t="s">
        <v>70</v>
      </c>
      <c r="F80" t="s">
        <v>374</v>
      </c>
      <c r="G80" t="s">
        <v>383</v>
      </c>
      <c r="H80" t="s">
        <v>384</v>
      </c>
      <c r="I80" t="s">
        <v>119</v>
      </c>
      <c r="J80">
        <v>4933491</v>
      </c>
      <c r="K80">
        <v>29</v>
      </c>
      <c r="M80" t="s">
        <v>374</v>
      </c>
      <c r="N80">
        <v>2</v>
      </c>
    </row>
    <row r="81" spans="1:14">
      <c r="A81" t="s">
        <v>386</v>
      </c>
      <c r="B81" t="s">
        <v>387</v>
      </c>
      <c r="C81">
        <v>2024</v>
      </c>
      <c r="D81" t="s">
        <v>168</v>
      </c>
      <c r="E81" t="s">
        <v>70</v>
      </c>
      <c r="F81" t="s">
        <v>374</v>
      </c>
      <c r="G81" t="s">
        <v>383</v>
      </c>
      <c r="H81" t="s">
        <v>384</v>
      </c>
      <c r="I81" t="s">
        <v>119</v>
      </c>
      <c r="J81">
        <v>393395.5</v>
      </c>
      <c r="K81">
        <v>65</v>
      </c>
      <c r="M81" t="s">
        <v>374</v>
      </c>
      <c r="N81">
        <v>2</v>
      </c>
    </row>
    <row r="82" spans="1:14">
      <c r="A82" t="s">
        <v>204</v>
      </c>
      <c r="B82" t="s">
        <v>205</v>
      </c>
      <c r="C82">
        <v>2024</v>
      </c>
      <c r="D82" t="s">
        <v>206</v>
      </c>
      <c r="E82" t="s">
        <v>69</v>
      </c>
      <c r="F82" t="s">
        <v>57</v>
      </c>
      <c r="G82" t="s">
        <v>383</v>
      </c>
      <c r="H82" t="s">
        <v>384</v>
      </c>
      <c r="I82" t="s">
        <v>119</v>
      </c>
      <c r="J82">
        <v>9387021</v>
      </c>
      <c r="K82">
        <v>51.758600000000001</v>
      </c>
      <c r="M82" t="s">
        <v>373</v>
      </c>
      <c r="N82">
        <v>2</v>
      </c>
    </row>
    <row r="83" spans="1:14">
      <c r="A83" t="s">
        <v>179</v>
      </c>
      <c r="B83" t="s">
        <v>180</v>
      </c>
      <c r="C83">
        <v>2023</v>
      </c>
      <c r="D83" t="s">
        <v>181</v>
      </c>
      <c r="E83" t="s">
        <v>70</v>
      </c>
      <c r="F83" t="s">
        <v>374</v>
      </c>
      <c r="G83" t="s">
        <v>383</v>
      </c>
      <c r="H83" t="s">
        <v>384</v>
      </c>
      <c r="I83" t="s">
        <v>159</v>
      </c>
      <c r="J83">
        <v>59499453</v>
      </c>
      <c r="K83">
        <v>40.6</v>
      </c>
      <c r="M83" t="s">
        <v>374</v>
      </c>
      <c r="N83">
        <v>2</v>
      </c>
    </row>
    <row r="84" spans="1:14">
      <c r="A84" t="s">
        <v>130</v>
      </c>
      <c r="B84" t="s">
        <v>131</v>
      </c>
      <c r="C84">
        <v>2019</v>
      </c>
      <c r="D84" t="s">
        <v>129</v>
      </c>
      <c r="E84" t="s">
        <v>68</v>
      </c>
      <c r="F84" t="s">
        <v>116</v>
      </c>
      <c r="G84" t="s">
        <v>383</v>
      </c>
      <c r="H84" t="s">
        <v>384</v>
      </c>
      <c r="I84" t="s">
        <v>159</v>
      </c>
      <c r="J84">
        <v>2823271</v>
      </c>
      <c r="K84">
        <v>33.799999999999997</v>
      </c>
      <c r="M84" t="s">
        <v>116</v>
      </c>
      <c r="N84">
        <v>2</v>
      </c>
    </row>
    <row r="85" spans="1:14">
      <c r="A85" t="s">
        <v>208</v>
      </c>
      <c r="B85" t="s">
        <v>209</v>
      </c>
      <c r="C85">
        <v>2015</v>
      </c>
      <c r="D85" t="s">
        <v>210</v>
      </c>
      <c r="E85" t="s">
        <v>69</v>
      </c>
      <c r="F85" t="s">
        <v>53</v>
      </c>
      <c r="G85" t="s">
        <v>383</v>
      </c>
      <c r="H85" t="s">
        <v>384</v>
      </c>
      <c r="I85" t="s">
        <v>119</v>
      </c>
      <c r="J85">
        <v>6001882</v>
      </c>
      <c r="K85">
        <v>19.399999999999999</v>
      </c>
      <c r="M85" t="s">
        <v>373</v>
      </c>
      <c r="N85">
        <v>2</v>
      </c>
    </row>
    <row r="86" spans="1:14">
      <c r="A86" t="s">
        <v>212</v>
      </c>
      <c r="B86" t="s">
        <v>213</v>
      </c>
      <c r="C86">
        <v>2022</v>
      </c>
      <c r="D86" t="s">
        <v>214</v>
      </c>
      <c r="E86" t="s">
        <v>69</v>
      </c>
      <c r="F86" t="s">
        <v>54</v>
      </c>
      <c r="G86" t="s">
        <v>383</v>
      </c>
      <c r="H86" t="s">
        <v>384</v>
      </c>
      <c r="I86" t="s">
        <v>119</v>
      </c>
      <c r="J86">
        <v>51782511.5</v>
      </c>
      <c r="K86">
        <v>25.1</v>
      </c>
      <c r="M86" t="s">
        <v>373</v>
      </c>
      <c r="N86">
        <v>2</v>
      </c>
    </row>
    <row r="87" spans="1:14">
      <c r="A87" t="s">
        <v>132</v>
      </c>
      <c r="B87" t="s">
        <v>133</v>
      </c>
      <c r="C87">
        <v>2018</v>
      </c>
      <c r="D87" t="s">
        <v>129</v>
      </c>
      <c r="E87" t="s">
        <v>68</v>
      </c>
      <c r="F87" t="s">
        <v>116</v>
      </c>
      <c r="G87" t="s">
        <v>383</v>
      </c>
      <c r="H87" t="s">
        <v>384</v>
      </c>
      <c r="I87" t="s">
        <v>119</v>
      </c>
      <c r="J87">
        <v>177017</v>
      </c>
      <c r="K87">
        <v>47.099999999999987</v>
      </c>
      <c r="M87" t="s">
        <v>116</v>
      </c>
      <c r="N87">
        <v>2</v>
      </c>
    </row>
    <row r="88" spans="1:14">
      <c r="A88" t="s">
        <v>388</v>
      </c>
      <c r="B88" t="s">
        <v>389</v>
      </c>
      <c r="C88">
        <v>2019</v>
      </c>
      <c r="D88" t="s">
        <v>296</v>
      </c>
      <c r="E88" t="s">
        <v>69</v>
      </c>
      <c r="F88" t="s">
        <v>53</v>
      </c>
      <c r="G88" t="s">
        <v>383</v>
      </c>
      <c r="H88" t="s">
        <v>384</v>
      </c>
      <c r="I88" t="s">
        <v>119</v>
      </c>
      <c r="J88">
        <v>22410551.5</v>
      </c>
      <c r="K88">
        <v>8.5</v>
      </c>
      <c r="M88" t="s">
        <v>373</v>
      </c>
      <c r="N88">
        <v>2</v>
      </c>
    </row>
    <row r="89" spans="1:14">
      <c r="A89" t="s">
        <v>134</v>
      </c>
      <c r="B89" t="s">
        <v>135</v>
      </c>
      <c r="C89">
        <v>2024</v>
      </c>
      <c r="D89" t="s">
        <v>136</v>
      </c>
      <c r="E89" t="s">
        <v>68</v>
      </c>
      <c r="F89" t="s">
        <v>116</v>
      </c>
      <c r="G89" t="s">
        <v>383</v>
      </c>
      <c r="H89" t="s">
        <v>384</v>
      </c>
      <c r="I89" t="s">
        <v>119</v>
      </c>
      <c r="J89">
        <v>130861007</v>
      </c>
      <c r="K89">
        <v>22.7</v>
      </c>
      <c r="L89" t="s">
        <v>137</v>
      </c>
      <c r="M89" t="s">
        <v>116</v>
      </c>
      <c r="N89">
        <v>2</v>
      </c>
    </row>
    <row r="90" spans="1:14">
      <c r="A90" t="s">
        <v>225</v>
      </c>
      <c r="B90" t="s">
        <v>226</v>
      </c>
      <c r="C90">
        <v>2023</v>
      </c>
      <c r="D90" t="s">
        <v>223</v>
      </c>
      <c r="E90" t="s">
        <v>67</v>
      </c>
      <c r="F90" t="s">
        <v>224</v>
      </c>
      <c r="G90" t="s">
        <v>383</v>
      </c>
      <c r="H90" t="s">
        <v>384</v>
      </c>
      <c r="I90" t="s">
        <v>227</v>
      </c>
      <c r="J90">
        <v>227882945</v>
      </c>
      <c r="K90">
        <v>39.18</v>
      </c>
      <c r="L90" t="s">
        <v>228</v>
      </c>
      <c r="M90" t="s">
        <v>224</v>
      </c>
      <c r="N90">
        <v>2</v>
      </c>
    </row>
    <row r="91" spans="1:14">
      <c r="A91" t="s">
        <v>292</v>
      </c>
      <c r="B91" t="s">
        <v>293</v>
      </c>
      <c r="C91">
        <v>2020</v>
      </c>
      <c r="D91" t="s">
        <v>197</v>
      </c>
      <c r="E91" t="s">
        <v>58</v>
      </c>
      <c r="F91" t="s">
        <v>198</v>
      </c>
      <c r="G91" t="s">
        <v>383</v>
      </c>
      <c r="H91" t="s">
        <v>384</v>
      </c>
      <c r="I91" t="s">
        <v>159</v>
      </c>
      <c r="J91">
        <v>5069895</v>
      </c>
      <c r="K91">
        <v>32.1</v>
      </c>
      <c r="M91" t="s">
        <v>373</v>
      </c>
      <c r="N91">
        <v>2</v>
      </c>
    </row>
    <row r="92" spans="1:14">
      <c r="A92" t="s">
        <v>138</v>
      </c>
      <c r="B92" t="s">
        <v>139</v>
      </c>
      <c r="C92">
        <v>2016</v>
      </c>
      <c r="D92" t="s">
        <v>136</v>
      </c>
      <c r="E92" t="s">
        <v>68</v>
      </c>
      <c r="F92" t="s">
        <v>116</v>
      </c>
      <c r="G92" t="s">
        <v>383</v>
      </c>
      <c r="H92" t="s">
        <v>384</v>
      </c>
      <c r="I92" t="s">
        <v>140</v>
      </c>
      <c r="J92">
        <v>4029086.5</v>
      </c>
      <c r="K92">
        <v>42</v>
      </c>
      <c r="L92" t="s">
        <v>390</v>
      </c>
      <c r="M92" t="s">
        <v>116</v>
      </c>
      <c r="N92">
        <v>2</v>
      </c>
    </row>
    <row r="93" spans="1:14">
      <c r="A93" t="s">
        <v>142</v>
      </c>
      <c r="B93" t="s">
        <v>143</v>
      </c>
      <c r="C93">
        <v>2022</v>
      </c>
      <c r="D93" t="s">
        <v>115</v>
      </c>
      <c r="E93" t="s">
        <v>68</v>
      </c>
      <c r="F93" t="s">
        <v>116</v>
      </c>
      <c r="G93" t="s">
        <v>383</v>
      </c>
      <c r="H93" t="s">
        <v>384</v>
      </c>
      <c r="I93" t="s">
        <v>159</v>
      </c>
      <c r="J93">
        <v>33475438</v>
      </c>
      <c r="K93">
        <v>49.7</v>
      </c>
      <c r="M93" t="s">
        <v>116</v>
      </c>
      <c r="N93">
        <v>2</v>
      </c>
    </row>
    <row r="94" spans="1:14">
      <c r="A94" t="s">
        <v>182</v>
      </c>
      <c r="B94" t="s">
        <v>183</v>
      </c>
      <c r="C94">
        <v>2024</v>
      </c>
      <c r="D94" t="s">
        <v>184</v>
      </c>
      <c r="E94" t="s">
        <v>70</v>
      </c>
      <c r="F94" t="s">
        <v>374</v>
      </c>
      <c r="G94" t="s">
        <v>383</v>
      </c>
      <c r="H94" t="s">
        <v>384</v>
      </c>
      <c r="I94" t="s">
        <v>119</v>
      </c>
      <c r="J94">
        <v>38539201</v>
      </c>
      <c r="K94">
        <v>59.599999999999987</v>
      </c>
      <c r="M94" t="s">
        <v>374</v>
      </c>
      <c r="N94">
        <v>2</v>
      </c>
    </row>
    <row r="95" spans="1:14">
      <c r="A95" t="s">
        <v>186</v>
      </c>
      <c r="B95" t="s">
        <v>187</v>
      </c>
      <c r="C95">
        <v>2022</v>
      </c>
      <c r="D95" t="s">
        <v>181</v>
      </c>
      <c r="E95" t="s">
        <v>70</v>
      </c>
      <c r="F95" t="s">
        <v>374</v>
      </c>
      <c r="G95" t="s">
        <v>383</v>
      </c>
      <c r="H95" t="s">
        <v>384</v>
      </c>
      <c r="I95" t="s">
        <v>159</v>
      </c>
      <c r="J95">
        <v>10417072.5</v>
      </c>
      <c r="K95">
        <v>0.4</v>
      </c>
      <c r="M95" t="s">
        <v>374</v>
      </c>
      <c r="N95">
        <v>2</v>
      </c>
    </row>
    <row r="96" spans="1:14">
      <c r="A96" t="s">
        <v>145</v>
      </c>
      <c r="B96" t="s">
        <v>146</v>
      </c>
      <c r="C96">
        <v>2019</v>
      </c>
      <c r="D96" t="s">
        <v>115</v>
      </c>
      <c r="E96" t="s">
        <v>68</v>
      </c>
      <c r="F96" t="s">
        <v>116</v>
      </c>
      <c r="G96" t="s">
        <v>383</v>
      </c>
      <c r="H96" t="s">
        <v>384</v>
      </c>
      <c r="I96" t="s">
        <v>119</v>
      </c>
      <c r="J96">
        <v>6515058</v>
      </c>
      <c r="K96">
        <v>50</v>
      </c>
      <c r="M96" t="s">
        <v>116</v>
      </c>
      <c r="N96">
        <v>2</v>
      </c>
    </row>
    <row r="97" spans="1:14">
      <c r="A97" t="s">
        <v>215</v>
      </c>
      <c r="B97" t="s">
        <v>216</v>
      </c>
      <c r="C97">
        <v>2020</v>
      </c>
      <c r="D97" t="s">
        <v>206</v>
      </c>
      <c r="E97" t="s">
        <v>69</v>
      </c>
      <c r="F97" t="s">
        <v>57</v>
      </c>
      <c r="G97" t="s">
        <v>383</v>
      </c>
      <c r="H97" t="s">
        <v>384</v>
      </c>
      <c r="I97" t="s">
        <v>119</v>
      </c>
      <c r="J97">
        <v>5069692</v>
      </c>
      <c r="K97">
        <v>7.6</v>
      </c>
      <c r="M97" t="s">
        <v>373</v>
      </c>
      <c r="N97">
        <v>2</v>
      </c>
    </row>
    <row r="98" spans="1:14">
      <c r="A98" t="s">
        <v>190</v>
      </c>
      <c r="B98" t="s">
        <v>191</v>
      </c>
      <c r="C98">
        <v>2017</v>
      </c>
      <c r="D98" t="s">
        <v>168</v>
      </c>
      <c r="E98" t="s">
        <v>70</v>
      </c>
      <c r="F98" t="s">
        <v>374</v>
      </c>
      <c r="G98" t="s">
        <v>383</v>
      </c>
      <c r="H98" t="s">
        <v>384</v>
      </c>
      <c r="I98" t="s">
        <v>159</v>
      </c>
      <c r="J98">
        <v>10057861.5</v>
      </c>
      <c r="K98">
        <v>31</v>
      </c>
      <c r="L98" t="s">
        <v>391</v>
      </c>
      <c r="M98" t="s">
        <v>374</v>
      </c>
      <c r="N98">
        <v>2</v>
      </c>
    </row>
    <row r="99" spans="1:14">
      <c r="A99" t="s">
        <v>219</v>
      </c>
      <c r="B99" t="s">
        <v>220</v>
      </c>
      <c r="C99">
        <v>2024</v>
      </c>
      <c r="D99" t="s">
        <v>202</v>
      </c>
      <c r="E99" t="s">
        <v>69</v>
      </c>
      <c r="F99" t="s">
        <v>54</v>
      </c>
      <c r="G99" t="s">
        <v>383</v>
      </c>
      <c r="H99" t="s">
        <v>384</v>
      </c>
      <c r="I99" t="s">
        <v>119</v>
      </c>
      <c r="J99">
        <v>71668011</v>
      </c>
      <c r="K99">
        <v>68.600000000000009</v>
      </c>
      <c r="M99" t="s">
        <v>373</v>
      </c>
      <c r="N99">
        <v>2</v>
      </c>
    </row>
    <row r="100" spans="1:14">
      <c r="A100" t="s">
        <v>149</v>
      </c>
      <c r="B100" t="s">
        <v>150</v>
      </c>
      <c r="C100">
        <v>2015</v>
      </c>
      <c r="D100" t="s">
        <v>129</v>
      </c>
      <c r="E100" t="s">
        <v>68</v>
      </c>
      <c r="F100" t="s">
        <v>116</v>
      </c>
      <c r="G100" t="s">
        <v>383</v>
      </c>
      <c r="H100" t="s">
        <v>384</v>
      </c>
      <c r="I100" t="s">
        <v>119</v>
      </c>
      <c r="J100">
        <v>1429188.5</v>
      </c>
      <c r="K100">
        <v>77</v>
      </c>
      <c r="M100" t="s">
        <v>116</v>
      </c>
      <c r="N100">
        <v>2</v>
      </c>
    </row>
    <row r="101" spans="1:14">
      <c r="A101" t="s">
        <v>192</v>
      </c>
      <c r="B101" t="s">
        <v>193</v>
      </c>
      <c r="C101">
        <v>2023</v>
      </c>
      <c r="D101" t="s">
        <v>157</v>
      </c>
      <c r="E101" t="s">
        <v>68</v>
      </c>
      <c r="F101" t="s">
        <v>374</v>
      </c>
      <c r="G101" t="s">
        <v>383</v>
      </c>
      <c r="H101" t="s">
        <v>384</v>
      </c>
      <c r="I101" t="s">
        <v>119</v>
      </c>
      <c r="J101">
        <v>343477335</v>
      </c>
      <c r="K101">
        <v>44.9</v>
      </c>
      <c r="L101" t="s">
        <v>392</v>
      </c>
      <c r="M101" t="s">
        <v>374</v>
      </c>
      <c r="N101">
        <v>2</v>
      </c>
    </row>
    <row r="102" spans="1:14">
      <c r="A102" t="s">
        <v>234</v>
      </c>
      <c r="B102" t="s">
        <v>235</v>
      </c>
      <c r="C102">
        <v>2019</v>
      </c>
      <c r="D102" t="s">
        <v>236</v>
      </c>
      <c r="E102" t="s">
        <v>67</v>
      </c>
      <c r="F102" t="s">
        <v>224</v>
      </c>
      <c r="G102" t="s">
        <v>383</v>
      </c>
      <c r="H102" t="s">
        <v>384</v>
      </c>
      <c r="I102" t="s">
        <v>159</v>
      </c>
      <c r="J102">
        <v>59587885.5</v>
      </c>
      <c r="K102">
        <v>41.4</v>
      </c>
      <c r="M102" t="s">
        <v>224</v>
      </c>
      <c r="N102">
        <v>2</v>
      </c>
    </row>
    <row r="103" spans="1:14">
      <c r="A103" t="s">
        <v>113</v>
      </c>
      <c r="B103" t="s">
        <v>114</v>
      </c>
      <c r="C103">
        <v>2016</v>
      </c>
      <c r="D103" t="s">
        <v>115</v>
      </c>
      <c r="E103" t="s">
        <v>68</v>
      </c>
      <c r="F103" t="s">
        <v>116</v>
      </c>
      <c r="G103" t="s">
        <v>393</v>
      </c>
      <c r="H103" t="s">
        <v>394</v>
      </c>
      <c r="I103" t="s">
        <v>140</v>
      </c>
      <c r="J103">
        <v>43900313.5</v>
      </c>
      <c r="K103">
        <v>13</v>
      </c>
      <c r="L103" t="s">
        <v>395</v>
      </c>
      <c r="M103" t="s">
        <v>116</v>
      </c>
      <c r="N103">
        <v>3</v>
      </c>
    </row>
    <row r="104" spans="1:14">
      <c r="A104" t="s">
        <v>155</v>
      </c>
      <c r="B104" t="s">
        <v>156</v>
      </c>
      <c r="C104">
        <v>2019</v>
      </c>
      <c r="D104" t="s">
        <v>157</v>
      </c>
      <c r="E104" t="s">
        <v>68</v>
      </c>
      <c r="F104" t="s">
        <v>374</v>
      </c>
      <c r="G104" t="s">
        <v>393</v>
      </c>
      <c r="H104" t="s">
        <v>394</v>
      </c>
      <c r="I104" t="s">
        <v>159</v>
      </c>
      <c r="J104">
        <v>37782934.5</v>
      </c>
      <c r="K104">
        <v>5.8</v>
      </c>
      <c r="M104" t="s">
        <v>374</v>
      </c>
      <c r="N104">
        <v>3</v>
      </c>
    </row>
    <row r="105" spans="1:14">
      <c r="A105" t="s">
        <v>161</v>
      </c>
      <c r="B105" t="s">
        <v>162</v>
      </c>
      <c r="C105">
        <v>2015</v>
      </c>
      <c r="D105" t="s">
        <v>163</v>
      </c>
      <c r="E105" t="s">
        <v>70</v>
      </c>
      <c r="F105" t="s">
        <v>374</v>
      </c>
      <c r="G105" t="s">
        <v>393</v>
      </c>
      <c r="H105" t="s">
        <v>394</v>
      </c>
      <c r="I105" t="s">
        <v>119</v>
      </c>
      <c r="J105">
        <v>8283933.9999999991</v>
      </c>
      <c r="K105">
        <v>3.4</v>
      </c>
      <c r="M105" t="s">
        <v>374</v>
      </c>
      <c r="N105">
        <v>3</v>
      </c>
    </row>
    <row r="106" spans="1:14">
      <c r="A106" t="s">
        <v>164</v>
      </c>
      <c r="B106" t="s">
        <v>165</v>
      </c>
      <c r="C106">
        <v>2020</v>
      </c>
      <c r="D106" t="s">
        <v>163</v>
      </c>
      <c r="E106" t="s">
        <v>70</v>
      </c>
      <c r="F106" t="s">
        <v>374</v>
      </c>
      <c r="G106" t="s">
        <v>393</v>
      </c>
      <c r="H106" t="s">
        <v>394</v>
      </c>
      <c r="I106" t="s">
        <v>119</v>
      </c>
      <c r="J106">
        <v>83628708.5</v>
      </c>
      <c r="K106">
        <v>2.2000000000000002</v>
      </c>
      <c r="M106" t="s">
        <v>374</v>
      </c>
      <c r="N106">
        <v>3</v>
      </c>
    </row>
    <row r="107" spans="1:14">
      <c r="A107" t="s">
        <v>169</v>
      </c>
      <c r="B107" t="s">
        <v>170</v>
      </c>
      <c r="C107">
        <v>2019</v>
      </c>
      <c r="D107" t="s">
        <v>163</v>
      </c>
      <c r="E107" t="s">
        <v>70</v>
      </c>
      <c r="F107" t="s">
        <v>374</v>
      </c>
      <c r="G107" t="s">
        <v>393</v>
      </c>
      <c r="H107" t="s">
        <v>394</v>
      </c>
      <c r="I107" t="s">
        <v>159</v>
      </c>
      <c r="J107">
        <v>65729459</v>
      </c>
      <c r="K107">
        <v>17.41</v>
      </c>
      <c r="L107" t="s">
        <v>396</v>
      </c>
      <c r="M107" t="s">
        <v>374</v>
      </c>
      <c r="N107">
        <v>3</v>
      </c>
    </row>
    <row r="108" spans="1:14">
      <c r="A108" t="s">
        <v>171</v>
      </c>
      <c r="B108" t="s">
        <v>172</v>
      </c>
      <c r="C108">
        <v>2016</v>
      </c>
      <c r="D108" t="s">
        <v>168</v>
      </c>
      <c r="E108" t="s">
        <v>70</v>
      </c>
      <c r="F108" t="s">
        <v>374</v>
      </c>
      <c r="G108" t="s">
        <v>393</v>
      </c>
      <c r="H108" t="s">
        <v>394</v>
      </c>
      <c r="I108" t="s">
        <v>119</v>
      </c>
      <c r="J108">
        <v>58381217</v>
      </c>
      <c r="K108">
        <v>17</v>
      </c>
      <c r="M108" t="s">
        <v>374</v>
      </c>
      <c r="N108">
        <v>3</v>
      </c>
    </row>
    <row r="109" spans="1:14">
      <c r="A109" t="s">
        <v>200</v>
      </c>
      <c r="B109" t="s">
        <v>201</v>
      </c>
      <c r="C109">
        <v>2024</v>
      </c>
      <c r="D109" t="s">
        <v>202</v>
      </c>
      <c r="E109" t="s">
        <v>69</v>
      </c>
      <c r="F109" t="s">
        <v>54</v>
      </c>
      <c r="G109" t="s">
        <v>393</v>
      </c>
      <c r="H109" t="s">
        <v>394</v>
      </c>
      <c r="I109" t="s">
        <v>119</v>
      </c>
      <c r="J109">
        <v>283487930.5</v>
      </c>
      <c r="K109">
        <v>57.499371300598803</v>
      </c>
      <c r="M109" t="s">
        <v>373</v>
      </c>
      <c r="N109">
        <v>3</v>
      </c>
    </row>
    <row r="110" spans="1:14">
      <c r="A110" t="s">
        <v>386</v>
      </c>
      <c r="B110" t="s">
        <v>387</v>
      </c>
      <c r="C110">
        <v>2024</v>
      </c>
      <c r="D110" t="s">
        <v>168</v>
      </c>
      <c r="E110" t="s">
        <v>70</v>
      </c>
      <c r="F110" t="s">
        <v>374</v>
      </c>
      <c r="G110" t="s">
        <v>393</v>
      </c>
      <c r="H110" t="s">
        <v>394</v>
      </c>
      <c r="I110" t="s">
        <v>119</v>
      </c>
      <c r="J110">
        <v>393395.5</v>
      </c>
      <c r="K110">
        <v>10.3</v>
      </c>
      <c r="M110" t="s">
        <v>374</v>
      </c>
      <c r="N110">
        <v>3</v>
      </c>
    </row>
    <row r="111" spans="1:14">
      <c r="A111" t="s">
        <v>179</v>
      </c>
      <c r="B111" t="s">
        <v>180</v>
      </c>
      <c r="C111">
        <v>2023</v>
      </c>
      <c r="D111" t="s">
        <v>181</v>
      </c>
      <c r="E111" t="s">
        <v>70</v>
      </c>
      <c r="F111" t="s">
        <v>374</v>
      </c>
      <c r="G111" t="s">
        <v>393</v>
      </c>
      <c r="H111" t="s">
        <v>394</v>
      </c>
      <c r="I111" t="s">
        <v>119</v>
      </c>
      <c r="J111">
        <v>59499453</v>
      </c>
      <c r="K111">
        <v>34.9</v>
      </c>
      <c r="M111" t="s">
        <v>374</v>
      </c>
      <c r="N111">
        <v>3</v>
      </c>
    </row>
    <row r="112" spans="1:14">
      <c r="A112" t="s">
        <v>208</v>
      </c>
      <c r="B112" t="s">
        <v>209</v>
      </c>
      <c r="C112">
        <v>2015</v>
      </c>
      <c r="D112" t="s">
        <v>210</v>
      </c>
      <c r="E112" t="s">
        <v>69</v>
      </c>
      <c r="F112" t="s">
        <v>53</v>
      </c>
      <c r="G112" t="s">
        <v>393</v>
      </c>
      <c r="H112" t="s">
        <v>394</v>
      </c>
      <c r="I112" t="s">
        <v>119</v>
      </c>
      <c r="J112">
        <v>6001882</v>
      </c>
      <c r="K112">
        <v>31.8</v>
      </c>
      <c r="M112" t="s">
        <v>373</v>
      </c>
      <c r="N112">
        <v>3</v>
      </c>
    </row>
    <row r="113" spans="1:14">
      <c r="A113" t="s">
        <v>212</v>
      </c>
      <c r="B113" t="s">
        <v>213</v>
      </c>
      <c r="C113">
        <v>2018</v>
      </c>
      <c r="D113" t="s">
        <v>214</v>
      </c>
      <c r="E113" t="s">
        <v>69</v>
      </c>
      <c r="F113" t="s">
        <v>54</v>
      </c>
      <c r="G113" t="s">
        <v>393</v>
      </c>
      <c r="H113" t="s">
        <v>394</v>
      </c>
      <c r="I113" t="s">
        <v>119</v>
      </c>
      <c r="J113">
        <v>51640894</v>
      </c>
      <c r="K113">
        <v>31.23</v>
      </c>
      <c r="M113" t="s">
        <v>373</v>
      </c>
      <c r="N113">
        <v>3</v>
      </c>
    </row>
    <row r="114" spans="1:14">
      <c r="A114" t="s">
        <v>134</v>
      </c>
      <c r="B114" t="s">
        <v>135</v>
      </c>
      <c r="C114">
        <v>2024</v>
      </c>
      <c r="D114" t="s">
        <v>136</v>
      </c>
      <c r="E114" t="s">
        <v>68</v>
      </c>
      <c r="F114" t="s">
        <v>116</v>
      </c>
      <c r="G114" t="s">
        <v>393</v>
      </c>
      <c r="H114" t="s">
        <v>394</v>
      </c>
      <c r="I114" t="s">
        <v>119</v>
      </c>
      <c r="J114">
        <v>130861007</v>
      </c>
      <c r="K114">
        <v>4</v>
      </c>
      <c r="L114" t="s">
        <v>397</v>
      </c>
      <c r="M114" t="s">
        <v>116</v>
      </c>
      <c r="N114">
        <v>3</v>
      </c>
    </row>
    <row r="115" spans="1:14">
      <c r="A115" t="s">
        <v>292</v>
      </c>
      <c r="B115" t="s">
        <v>293</v>
      </c>
      <c r="C115">
        <v>2019</v>
      </c>
      <c r="D115" t="s">
        <v>197</v>
      </c>
      <c r="E115" t="s">
        <v>58</v>
      </c>
      <c r="F115" t="s">
        <v>198</v>
      </c>
      <c r="G115" t="s">
        <v>393</v>
      </c>
      <c r="H115" t="s">
        <v>394</v>
      </c>
      <c r="I115" t="s">
        <v>159</v>
      </c>
      <c r="J115">
        <v>4989402.5</v>
      </c>
      <c r="K115">
        <v>5.2</v>
      </c>
      <c r="M115" t="s">
        <v>373</v>
      </c>
      <c r="N115">
        <v>3</v>
      </c>
    </row>
    <row r="116" spans="1:14">
      <c r="A116" t="s">
        <v>142</v>
      </c>
      <c r="B116" t="s">
        <v>143</v>
      </c>
      <c r="C116">
        <v>2022</v>
      </c>
      <c r="D116" t="s">
        <v>115</v>
      </c>
      <c r="E116" t="s">
        <v>68</v>
      </c>
      <c r="F116" t="s">
        <v>116</v>
      </c>
      <c r="G116" t="s">
        <v>393</v>
      </c>
      <c r="H116" t="s">
        <v>394</v>
      </c>
      <c r="I116" t="s">
        <v>119</v>
      </c>
      <c r="J116">
        <v>33475438</v>
      </c>
      <c r="K116">
        <v>2.6</v>
      </c>
      <c r="L116" t="s">
        <v>398</v>
      </c>
      <c r="M116" t="s">
        <v>116</v>
      </c>
      <c r="N116">
        <v>3</v>
      </c>
    </row>
    <row r="117" spans="1:14">
      <c r="A117" t="s">
        <v>190</v>
      </c>
      <c r="B117" t="s">
        <v>191</v>
      </c>
      <c r="C117">
        <v>2017</v>
      </c>
      <c r="D117" t="s">
        <v>168</v>
      </c>
      <c r="E117" t="s">
        <v>70</v>
      </c>
      <c r="F117" t="s">
        <v>374</v>
      </c>
      <c r="G117" t="s">
        <v>393</v>
      </c>
      <c r="H117" t="s">
        <v>394</v>
      </c>
      <c r="I117" t="s">
        <v>159</v>
      </c>
      <c r="J117">
        <v>10057861.5</v>
      </c>
      <c r="K117">
        <v>11</v>
      </c>
      <c r="L117" t="s">
        <v>391</v>
      </c>
      <c r="M117" t="s">
        <v>374</v>
      </c>
      <c r="N117">
        <v>3</v>
      </c>
    </row>
    <row r="118" spans="1:14">
      <c r="A118" t="s">
        <v>219</v>
      </c>
      <c r="B118" t="s">
        <v>220</v>
      </c>
      <c r="C118">
        <v>2024</v>
      </c>
      <c r="D118" t="s">
        <v>202</v>
      </c>
      <c r="E118" t="s">
        <v>69</v>
      </c>
      <c r="F118" t="s">
        <v>54</v>
      </c>
      <c r="G118" t="s">
        <v>393</v>
      </c>
      <c r="H118" t="s">
        <v>394</v>
      </c>
      <c r="I118" t="s">
        <v>119</v>
      </c>
      <c r="J118">
        <v>71668011</v>
      </c>
      <c r="K118">
        <v>75</v>
      </c>
      <c r="M118" t="s">
        <v>373</v>
      </c>
      <c r="N118">
        <v>3</v>
      </c>
    </row>
    <row r="119" spans="1:14">
      <c r="A119" t="s">
        <v>149</v>
      </c>
      <c r="B119" t="s">
        <v>150</v>
      </c>
      <c r="C119">
        <v>2015</v>
      </c>
      <c r="D119" t="s">
        <v>129</v>
      </c>
      <c r="E119" t="s">
        <v>68</v>
      </c>
      <c r="F119" t="s">
        <v>116</v>
      </c>
      <c r="G119" t="s">
        <v>393</v>
      </c>
      <c r="H119" t="s">
        <v>394</v>
      </c>
      <c r="I119" t="s">
        <v>119</v>
      </c>
      <c r="J119">
        <v>1429188.5</v>
      </c>
      <c r="K119">
        <v>18</v>
      </c>
      <c r="M119" t="s">
        <v>116</v>
      </c>
      <c r="N119">
        <v>3</v>
      </c>
    </row>
    <row r="120" spans="1:14">
      <c r="A120" t="s">
        <v>192</v>
      </c>
      <c r="B120" t="s">
        <v>193</v>
      </c>
      <c r="C120">
        <v>2019</v>
      </c>
      <c r="D120" t="s">
        <v>157</v>
      </c>
      <c r="E120" t="s">
        <v>68</v>
      </c>
      <c r="F120" t="s">
        <v>374</v>
      </c>
      <c r="G120" t="s">
        <v>393</v>
      </c>
      <c r="H120" t="s">
        <v>394</v>
      </c>
      <c r="I120" t="s">
        <v>159</v>
      </c>
      <c r="J120">
        <v>337790066.5</v>
      </c>
      <c r="K120">
        <v>33.9</v>
      </c>
      <c r="L120" t="s">
        <v>399</v>
      </c>
      <c r="M120" t="s">
        <v>374</v>
      </c>
      <c r="N120">
        <v>3</v>
      </c>
    </row>
    <row r="121" spans="1:14">
      <c r="A121" t="s">
        <v>234</v>
      </c>
      <c r="B121" t="s">
        <v>235</v>
      </c>
      <c r="C121">
        <v>2019</v>
      </c>
      <c r="D121" t="s">
        <v>236</v>
      </c>
      <c r="E121" t="s">
        <v>67</v>
      </c>
      <c r="F121" t="s">
        <v>224</v>
      </c>
      <c r="G121" t="s">
        <v>393</v>
      </c>
      <c r="H121" t="s">
        <v>394</v>
      </c>
      <c r="I121" t="s">
        <v>159</v>
      </c>
      <c r="J121">
        <v>59587885.5</v>
      </c>
      <c r="K121">
        <v>60</v>
      </c>
      <c r="M121" t="s">
        <v>224</v>
      </c>
      <c r="N121">
        <v>3</v>
      </c>
    </row>
    <row r="122" spans="1:14">
      <c r="A122" s="202" t="s">
        <v>400</v>
      </c>
      <c r="B122" s="200"/>
      <c r="C122" s="200"/>
      <c r="D122" s="200"/>
      <c r="E122" s="200"/>
      <c r="F122" s="200"/>
      <c r="G122" s="200"/>
      <c r="H122" s="200"/>
      <c r="I122" s="200"/>
      <c r="J122" s="200"/>
      <c r="K122" s="200"/>
      <c r="L122" s="200"/>
      <c r="M122" s="200"/>
      <c r="N122" s="200"/>
    </row>
    <row r="123" spans="1:14">
      <c r="A123" s="200"/>
      <c r="B123" s="201" t="s">
        <v>401</v>
      </c>
      <c r="C123" s="200"/>
      <c r="D123" s="201" t="s">
        <v>103</v>
      </c>
      <c r="E123" s="200"/>
      <c r="F123" s="200"/>
      <c r="G123" s="202" t="s">
        <v>402</v>
      </c>
      <c r="H123" s="202" t="s">
        <v>403</v>
      </c>
      <c r="I123" s="201" t="s">
        <v>404</v>
      </c>
      <c r="J123" s="201" t="s">
        <v>405</v>
      </c>
      <c r="K123" s="201"/>
      <c r="L123" s="200"/>
      <c r="M123" s="200"/>
      <c r="N123" s="200"/>
    </row>
    <row r="124" spans="1:14">
      <c r="A124" s="200"/>
      <c r="B124" s="200">
        <v>36</v>
      </c>
      <c r="C124" s="200"/>
      <c r="D124" s="200" t="s">
        <v>406</v>
      </c>
      <c r="E124" s="200"/>
      <c r="F124" s="200"/>
      <c r="G124" s="200" t="s">
        <v>371</v>
      </c>
      <c r="H124" s="200" t="s">
        <v>372</v>
      </c>
      <c r="I124" s="200">
        <v>42.168331683458597</v>
      </c>
      <c r="J124" s="200">
        <v>43.424999999999997</v>
      </c>
      <c r="K124" s="200"/>
      <c r="L124" s="200"/>
      <c r="M124" s="200"/>
      <c r="N124" s="200"/>
    </row>
    <row r="125" spans="1:14">
      <c r="A125" s="200"/>
      <c r="B125" s="200">
        <v>39</v>
      </c>
      <c r="C125" s="200"/>
      <c r="D125" s="200" t="s">
        <v>406</v>
      </c>
      <c r="E125" s="200"/>
      <c r="F125" s="200"/>
      <c r="G125" s="200" t="s">
        <v>383</v>
      </c>
      <c r="H125" s="200" t="s">
        <v>384</v>
      </c>
      <c r="I125" s="200">
        <v>38.513491243420511</v>
      </c>
      <c r="J125" s="200">
        <v>39.18</v>
      </c>
      <c r="K125" s="200"/>
      <c r="L125" s="200"/>
      <c r="M125" s="200"/>
      <c r="N125" s="200"/>
    </row>
    <row r="126" spans="1:14">
      <c r="A126" s="200"/>
      <c r="B126" s="200">
        <v>19</v>
      </c>
      <c r="C126" s="200"/>
      <c r="D126" s="200" t="s">
        <v>406</v>
      </c>
      <c r="E126" s="200"/>
      <c r="F126" s="200"/>
      <c r="G126" s="200" t="s">
        <v>393</v>
      </c>
      <c r="H126" s="200" t="s">
        <v>394</v>
      </c>
      <c r="I126" s="200">
        <v>22.854703752663099</v>
      </c>
      <c r="J126" s="200">
        <v>17</v>
      </c>
      <c r="K126" s="200"/>
      <c r="L126" s="200"/>
      <c r="M126" s="200"/>
      <c r="N126" s="200"/>
    </row>
    <row r="129" spans="4:9">
      <c r="D129" s="12"/>
      <c r="E129" s="12"/>
      <c r="F129" s="12"/>
      <c r="G129" s="12"/>
      <c r="H129" s="12"/>
      <c r="I129" s="12"/>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DDD3-18F8-473D-835B-BD9F43A9CCBB}">
  <dimension ref="A2:P141"/>
  <sheetViews>
    <sheetView zoomScale="71" zoomScaleNormal="71" workbookViewId="0">
      <selection activeCell="N15" sqref="N15"/>
    </sheetView>
  </sheetViews>
  <sheetFormatPr defaultColWidth="11.42578125" defaultRowHeight="15"/>
  <sheetData>
    <row r="2" spans="1:8">
      <c r="A2" s="179" t="s">
        <v>407</v>
      </c>
      <c r="B2" s="179"/>
      <c r="C2" s="179"/>
      <c r="D2" s="179"/>
      <c r="E2" s="179"/>
      <c r="F2" s="179"/>
      <c r="G2" s="179"/>
      <c r="H2" s="179"/>
    </row>
    <row r="3" spans="1:8">
      <c r="A3" s="179" t="s">
        <v>408</v>
      </c>
      <c r="B3" s="179"/>
      <c r="C3" s="179"/>
      <c r="D3" s="179"/>
      <c r="E3" s="179"/>
      <c r="F3" s="179"/>
      <c r="G3" s="179"/>
      <c r="H3" s="179"/>
    </row>
    <row r="27" spans="1:16">
      <c r="A27" s="12" t="s">
        <v>98</v>
      </c>
      <c r="B27" s="12" t="s">
        <v>99</v>
      </c>
      <c r="C27" s="12" t="s">
        <v>100</v>
      </c>
      <c r="D27" s="12" t="s">
        <v>101</v>
      </c>
      <c r="E27" s="12" t="s">
        <v>102</v>
      </c>
      <c r="F27" s="12" t="s">
        <v>103</v>
      </c>
      <c r="G27" s="12" t="s">
        <v>104</v>
      </c>
      <c r="H27" s="12" t="s">
        <v>105</v>
      </c>
      <c r="I27" s="12" t="s">
        <v>106</v>
      </c>
      <c r="J27" s="12" t="s">
        <v>107</v>
      </c>
      <c r="K27" s="12" t="s">
        <v>108</v>
      </c>
      <c r="L27" s="12" t="s">
        <v>109</v>
      </c>
      <c r="M27" s="12" t="s">
        <v>239</v>
      </c>
      <c r="N27" s="12" t="s">
        <v>369</v>
      </c>
      <c r="O27" s="12" t="s">
        <v>111</v>
      </c>
      <c r="P27" s="12" t="s">
        <v>409</v>
      </c>
    </row>
    <row r="28" spans="1:16">
      <c r="A28" t="s">
        <v>113</v>
      </c>
      <c r="B28" t="s">
        <v>114</v>
      </c>
      <c r="C28">
        <v>2016</v>
      </c>
      <c r="D28" t="s">
        <v>115</v>
      </c>
      <c r="E28" t="s">
        <v>68</v>
      </c>
      <c r="F28" t="s">
        <v>116</v>
      </c>
      <c r="G28" t="s">
        <v>410</v>
      </c>
      <c r="H28" t="s">
        <v>384</v>
      </c>
      <c r="I28" t="s">
        <v>119</v>
      </c>
      <c r="J28">
        <v>43900313.5</v>
      </c>
      <c r="K28">
        <v>55.3</v>
      </c>
      <c r="M28" t="s">
        <v>320</v>
      </c>
      <c r="N28" t="s">
        <v>116</v>
      </c>
      <c r="O28">
        <v>1</v>
      </c>
      <c r="P28">
        <v>9</v>
      </c>
    </row>
    <row r="29" spans="1:16">
      <c r="A29" t="s">
        <v>122</v>
      </c>
      <c r="B29" t="s">
        <v>123</v>
      </c>
      <c r="C29">
        <v>2023</v>
      </c>
      <c r="D29" t="s">
        <v>115</v>
      </c>
      <c r="E29" t="s">
        <v>68</v>
      </c>
      <c r="F29" t="s">
        <v>116</v>
      </c>
      <c r="G29" t="s">
        <v>410</v>
      </c>
      <c r="H29" t="s">
        <v>384</v>
      </c>
      <c r="I29" t="s">
        <v>119</v>
      </c>
      <c r="J29">
        <v>19658835</v>
      </c>
      <c r="K29">
        <v>56.399999999999991</v>
      </c>
      <c r="M29" t="s">
        <v>320</v>
      </c>
      <c r="N29" t="s">
        <v>116</v>
      </c>
      <c r="O29">
        <v>1</v>
      </c>
      <c r="P29">
        <v>9</v>
      </c>
    </row>
    <row r="30" spans="1:16">
      <c r="A30" t="s">
        <v>125</v>
      </c>
      <c r="B30" t="s">
        <v>126</v>
      </c>
      <c r="C30">
        <v>2023</v>
      </c>
      <c r="D30" t="s">
        <v>115</v>
      </c>
      <c r="E30" t="s">
        <v>68</v>
      </c>
      <c r="F30" t="s">
        <v>116</v>
      </c>
      <c r="G30" t="s">
        <v>410</v>
      </c>
      <c r="H30" t="s">
        <v>384</v>
      </c>
      <c r="I30" t="s">
        <v>119</v>
      </c>
      <c r="J30">
        <v>52321152.5</v>
      </c>
      <c r="K30">
        <v>38.1</v>
      </c>
      <c r="M30" t="s">
        <v>320</v>
      </c>
      <c r="N30" t="s">
        <v>116</v>
      </c>
      <c r="O30">
        <v>1</v>
      </c>
      <c r="P30">
        <v>9</v>
      </c>
    </row>
    <row r="31" spans="1:16">
      <c r="A31" t="s">
        <v>263</v>
      </c>
      <c r="B31" t="s">
        <v>264</v>
      </c>
      <c r="C31">
        <v>2019</v>
      </c>
      <c r="D31" t="s">
        <v>129</v>
      </c>
      <c r="E31" t="s">
        <v>68</v>
      </c>
      <c r="F31" t="s">
        <v>116</v>
      </c>
      <c r="G31" t="s">
        <v>410</v>
      </c>
      <c r="H31" t="s">
        <v>384</v>
      </c>
      <c r="I31" t="s">
        <v>232</v>
      </c>
      <c r="J31">
        <v>11202846.5</v>
      </c>
      <c r="K31">
        <v>57.6299629211425</v>
      </c>
      <c r="L31" t="s">
        <v>248</v>
      </c>
      <c r="M31" t="s">
        <v>320</v>
      </c>
      <c r="N31" t="s">
        <v>116</v>
      </c>
      <c r="O31">
        <v>1</v>
      </c>
      <c r="P31">
        <v>9</v>
      </c>
    </row>
    <row r="32" spans="1:16">
      <c r="A32" t="s">
        <v>127</v>
      </c>
      <c r="B32" t="s">
        <v>128</v>
      </c>
      <c r="C32">
        <v>2022</v>
      </c>
      <c r="D32" t="s">
        <v>129</v>
      </c>
      <c r="E32" t="s">
        <v>68</v>
      </c>
      <c r="F32" t="s">
        <v>116</v>
      </c>
      <c r="G32" t="s">
        <v>410</v>
      </c>
      <c r="H32" t="s">
        <v>384</v>
      </c>
      <c r="I32" t="s">
        <v>119</v>
      </c>
      <c r="J32">
        <v>11230733.5</v>
      </c>
      <c r="K32">
        <v>42.64</v>
      </c>
      <c r="M32" t="s">
        <v>320</v>
      </c>
      <c r="N32" t="s">
        <v>116</v>
      </c>
      <c r="O32">
        <v>1</v>
      </c>
      <c r="P32">
        <v>9</v>
      </c>
    </row>
    <row r="33" spans="1:16">
      <c r="A33" t="s">
        <v>271</v>
      </c>
      <c r="B33" t="s">
        <v>272</v>
      </c>
      <c r="C33">
        <v>2019</v>
      </c>
      <c r="D33" t="s">
        <v>115</v>
      </c>
      <c r="E33" t="s">
        <v>68</v>
      </c>
      <c r="F33" t="s">
        <v>116</v>
      </c>
      <c r="G33" t="s">
        <v>410</v>
      </c>
      <c r="H33" t="s">
        <v>384</v>
      </c>
      <c r="I33" t="s">
        <v>232</v>
      </c>
      <c r="J33">
        <v>807665</v>
      </c>
      <c r="K33">
        <v>59.715797424316399</v>
      </c>
      <c r="L33" t="s">
        <v>248</v>
      </c>
      <c r="M33" t="s">
        <v>320</v>
      </c>
      <c r="N33" t="s">
        <v>116</v>
      </c>
      <c r="O33">
        <v>1</v>
      </c>
      <c r="P33">
        <v>9</v>
      </c>
    </row>
    <row r="34" spans="1:16">
      <c r="A34" t="s">
        <v>273</v>
      </c>
      <c r="B34" t="s">
        <v>274</v>
      </c>
      <c r="C34">
        <v>2019</v>
      </c>
      <c r="D34" t="s">
        <v>136</v>
      </c>
      <c r="E34" t="s">
        <v>68</v>
      </c>
      <c r="F34" t="s">
        <v>116</v>
      </c>
      <c r="G34" t="s">
        <v>410</v>
      </c>
      <c r="H34" t="s">
        <v>384</v>
      </c>
      <c r="I34" t="s">
        <v>232</v>
      </c>
      <c r="J34">
        <v>9943633.5</v>
      </c>
      <c r="K34">
        <v>26.096958160400291</v>
      </c>
      <c r="L34" t="s">
        <v>251</v>
      </c>
      <c r="M34" t="s">
        <v>320</v>
      </c>
      <c r="N34" t="s">
        <v>116</v>
      </c>
      <c r="O34">
        <v>1</v>
      </c>
      <c r="P34">
        <v>9</v>
      </c>
    </row>
    <row r="35" spans="1:16">
      <c r="A35" t="s">
        <v>130</v>
      </c>
      <c r="B35" t="s">
        <v>131</v>
      </c>
      <c r="C35">
        <v>2019</v>
      </c>
      <c r="D35" t="s">
        <v>129</v>
      </c>
      <c r="E35" t="s">
        <v>68</v>
      </c>
      <c r="F35" t="s">
        <v>116</v>
      </c>
      <c r="G35" t="s">
        <v>410</v>
      </c>
      <c r="H35" t="s">
        <v>384</v>
      </c>
      <c r="I35" t="s">
        <v>159</v>
      </c>
      <c r="J35">
        <v>2823271</v>
      </c>
      <c r="K35">
        <v>55.9</v>
      </c>
      <c r="M35" t="s">
        <v>320</v>
      </c>
      <c r="N35" t="s">
        <v>116</v>
      </c>
      <c r="O35">
        <v>1</v>
      </c>
      <c r="P35">
        <v>9</v>
      </c>
    </row>
    <row r="36" spans="1:16">
      <c r="A36" t="s">
        <v>134</v>
      </c>
      <c r="B36" t="s">
        <v>135</v>
      </c>
      <c r="C36">
        <v>2024</v>
      </c>
      <c r="D36" t="s">
        <v>136</v>
      </c>
      <c r="E36" t="s">
        <v>68</v>
      </c>
      <c r="F36" t="s">
        <v>116</v>
      </c>
      <c r="G36" t="s">
        <v>410</v>
      </c>
      <c r="H36" t="s">
        <v>384</v>
      </c>
      <c r="I36" t="s">
        <v>119</v>
      </c>
      <c r="J36">
        <v>130861007</v>
      </c>
      <c r="K36">
        <v>31.2</v>
      </c>
      <c r="L36" t="s">
        <v>137</v>
      </c>
      <c r="M36" t="s">
        <v>320</v>
      </c>
      <c r="N36" t="s">
        <v>116</v>
      </c>
      <c r="O36">
        <v>1</v>
      </c>
      <c r="P36">
        <v>9</v>
      </c>
    </row>
    <row r="37" spans="1:16">
      <c r="A37" t="s">
        <v>145</v>
      </c>
      <c r="B37" t="s">
        <v>146</v>
      </c>
      <c r="C37">
        <v>2019</v>
      </c>
      <c r="D37" t="s">
        <v>115</v>
      </c>
      <c r="E37" t="s">
        <v>68</v>
      </c>
      <c r="F37" t="s">
        <v>116</v>
      </c>
      <c r="G37" t="s">
        <v>410</v>
      </c>
      <c r="H37" t="s">
        <v>384</v>
      </c>
      <c r="I37" t="s">
        <v>119</v>
      </c>
      <c r="J37">
        <v>6515058</v>
      </c>
      <c r="K37">
        <v>63.6</v>
      </c>
      <c r="M37" t="s">
        <v>320</v>
      </c>
      <c r="N37" t="s">
        <v>116</v>
      </c>
      <c r="O37">
        <v>1</v>
      </c>
      <c r="P37">
        <v>9</v>
      </c>
    </row>
    <row r="38" spans="1:16">
      <c r="A38" t="s">
        <v>297</v>
      </c>
      <c r="B38" t="s">
        <v>298</v>
      </c>
      <c r="C38">
        <v>2018</v>
      </c>
      <c r="D38" t="s">
        <v>115</v>
      </c>
      <c r="E38" t="s">
        <v>68</v>
      </c>
      <c r="F38" t="s">
        <v>116</v>
      </c>
      <c r="G38" t="s">
        <v>410</v>
      </c>
      <c r="H38" t="s">
        <v>384</v>
      </c>
      <c r="I38" t="s">
        <v>232</v>
      </c>
      <c r="J38">
        <v>599512.5</v>
      </c>
      <c r="K38">
        <v>48.228118896484297</v>
      </c>
      <c r="L38" t="s">
        <v>248</v>
      </c>
      <c r="M38" t="s">
        <v>320</v>
      </c>
      <c r="N38" t="s">
        <v>116</v>
      </c>
      <c r="O38">
        <v>1</v>
      </c>
      <c r="P38">
        <v>9</v>
      </c>
    </row>
    <row r="39" spans="1:16">
      <c r="A39" t="s">
        <v>301</v>
      </c>
      <c r="B39" t="s">
        <v>302</v>
      </c>
      <c r="C39">
        <v>2019</v>
      </c>
      <c r="D39" t="s">
        <v>129</v>
      </c>
      <c r="E39" t="s">
        <v>68</v>
      </c>
      <c r="F39" t="s">
        <v>116</v>
      </c>
      <c r="G39" t="s">
        <v>410</v>
      </c>
      <c r="H39" t="s">
        <v>384</v>
      </c>
      <c r="I39" t="s">
        <v>232</v>
      </c>
      <c r="J39">
        <v>43165.5</v>
      </c>
      <c r="K39">
        <v>79.230987548828097</v>
      </c>
      <c r="L39" t="s">
        <v>248</v>
      </c>
      <c r="M39" t="s">
        <v>320</v>
      </c>
      <c r="N39" t="s">
        <v>116</v>
      </c>
      <c r="O39">
        <v>1</v>
      </c>
      <c r="P39">
        <v>9</v>
      </c>
    </row>
    <row r="40" spans="1:16">
      <c r="A40" t="s">
        <v>113</v>
      </c>
      <c r="B40" t="s">
        <v>114</v>
      </c>
      <c r="C40">
        <v>2016</v>
      </c>
      <c r="D40" t="s">
        <v>115</v>
      </c>
      <c r="E40" t="s">
        <v>68</v>
      </c>
      <c r="F40" t="s">
        <v>116</v>
      </c>
      <c r="G40" t="s">
        <v>411</v>
      </c>
      <c r="H40" t="s">
        <v>384</v>
      </c>
      <c r="I40" t="s">
        <v>119</v>
      </c>
      <c r="J40">
        <v>43900313.5</v>
      </c>
      <c r="K40">
        <v>29.6</v>
      </c>
      <c r="M40" t="s">
        <v>243</v>
      </c>
      <c r="N40" t="s">
        <v>116</v>
      </c>
      <c r="O40">
        <v>2</v>
      </c>
      <c r="P40">
        <v>10</v>
      </c>
    </row>
    <row r="41" spans="1:16">
      <c r="A41" t="s">
        <v>122</v>
      </c>
      <c r="B41" t="s">
        <v>123</v>
      </c>
      <c r="C41">
        <v>2023</v>
      </c>
      <c r="D41" t="s">
        <v>115</v>
      </c>
      <c r="E41" t="s">
        <v>68</v>
      </c>
      <c r="F41" t="s">
        <v>116</v>
      </c>
      <c r="G41" t="s">
        <v>411</v>
      </c>
      <c r="H41" t="s">
        <v>384</v>
      </c>
      <c r="I41" t="s">
        <v>119</v>
      </c>
      <c r="J41">
        <v>19658835</v>
      </c>
      <c r="K41">
        <v>48.4</v>
      </c>
      <c r="M41" t="s">
        <v>243</v>
      </c>
      <c r="N41" t="s">
        <v>116</v>
      </c>
      <c r="O41">
        <v>2</v>
      </c>
      <c r="P41">
        <v>10</v>
      </c>
    </row>
    <row r="42" spans="1:16">
      <c r="A42" t="s">
        <v>125</v>
      </c>
      <c r="B42" t="s">
        <v>126</v>
      </c>
      <c r="C42">
        <v>2023</v>
      </c>
      <c r="D42" t="s">
        <v>115</v>
      </c>
      <c r="E42" t="s">
        <v>68</v>
      </c>
      <c r="F42" t="s">
        <v>116</v>
      </c>
      <c r="G42" t="s">
        <v>411</v>
      </c>
      <c r="H42" t="s">
        <v>384</v>
      </c>
      <c r="I42" t="s">
        <v>119</v>
      </c>
      <c r="J42">
        <v>52321152.5</v>
      </c>
      <c r="K42">
        <v>13.3</v>
      </c>
      <c r="M42" t="s">
        <v>243</v>
      </c>
      <c r="N42" t="s">
        <v>116</v>
      </c>
      <c r="O42">
        <v>2</v>
      </c>
      <c r="P42">
        <v>10</v>
      </c>
    </row>
    <row r="43" spans="1:16">
      <c r="A43" t="s">
        <v>263</v>
      </c>
      <c r="B43" t="s">
        <v>264</v>
      </c>
      <c r="C43">
        <v>2019</v>
      </c>
      <c r="D43" t="s">
        <v>129</v>
      </c>
      <c r="E43" t="s">
        <v>68</v>
      </c>
      <c r="F43" t="s">
        <v>116</v>
      </c>
      <c r="G43" t="s">
        <v>411</v>
      </c>
      <c r="H43" t="s">
        <v>384</v>
      </c>
      <c r="I43" t="s">
        <v>232</v>
      </c>
      <c r="J43">
        <v>11202846.5</v>
      </c>
      <c r="K43">
        <v>34.075462341308501</v>
      </c>
      <c r="L43" t="s">
        <v>248</v>
      </c>
      <c r="M43" t="s">
        <v>243</v>
      </c>
      <c r="N43" t="s">
        <v>116</v>
      </c>
      <c r="O43">
        <v>2</v>
      </c>
      <c r="P43">
        <v>10</v>
      </c>
    </row>
    <row r="44" spans="1:16">
      <c r="A44" t="s">
        <v>127</v>
      </c>
      <c r="B44" t="s">
        <v>128</v>
      </c>
      <c r="C44">
        <v>2022</v>
      </c>
      <c r="D44" t="s">
        <v>129</v>
      </c>
      <c r="E44" t="s">
        <v>68</v>
      </c>
      <c r="F44" t="s">
        <v>116</v>
      </c>
      <c r="G44" t="s">
        <v>411</v>
      </c>
      <c r="H44" t="s">
        <v>384</v>
      </c>
      <c r="I44" t="s">
        <v>119</v>
      </c>
      <c r="J44">
        <v>11230733.5</v>
      </c>
      <c r="K44">
        <v>29</v>
      </c>
      <c r="M44" t="s">
        <v>243</v>
      </c>
      <c r="N44" t="s">
        <v>116</v>
      </c>
      <c r="O44">
        <v>2</v>
      </c>
      <c r="P44">
        <v>10</v>
      </c>
    </row>
    <row r="45" spans="1:16">
      <c r="A45" t="s">
        <v>271</v>
      </c>
      <c r="B45" t="s">
        <v>272</v>
      </c>
      <c r="C45">
        <v>2019</v>
      </c>
      <c r="D45" t="s">
        <v>115</v>
      </c>
      <c r="E45" t="s">
        <v>68</v>
      </c>
      <c r="F45" t="s">
        <v>116</v>
      </c>
      <c r="G45" t="s">
        <v>411</v>
      </c>
      <c r="H45" t="s">
        <v>384</v>
      </c>
      <c r="I45" t="s">
        <v>232</v>
      </c>
      <c r="J45">
        <v>807665</v>
      </c>
      <c r="K45">
        <v>48.5305366516113</v>
      </c>
      <c r="L45" t="s">
        <v>248</v>
      </c>
      <c r="M45" t="s">
        <v>243</v>
      </c>
      <c r="N45" t="s">
        <v>116</v>
      </c>
      <c r="O45">
        <v>2</v>
      </c>
      <c r="P45">
        <v>10</v>
      </c>
    </row>
    <row r="46" spans="1:16">
      <c r="A46" t="s">
        <v>273</v>
      </c>
      <c r="B46" t="s">
        <v>274</v>
      </c>
      <c r="C46">
        <v>2019</v>
      </c>
      <c r="D46" t="s">
        <v>136</v>
      </c>
      <c r="E46" t="s">
        <v>68</v>
      </c>
      <c r="F46" t="s">
        <v>116</v>
      </c>
      <c r="G46" t="s">
        <v>411</v>
      </c>
      <c r="H46" t="s">
        <v>384</v>
      </c>
      <c r="I46" t="s">
        <v>232</v>
      </c>
      <c r="J46">
        <v>9943633.5</v>
      </c>
      <c r="K46">
        <v>17.704927444458001</v>
      </c>
      <c r="L46" t="s">
        <v>251</v>
      </c>
      <c r="M46" t="s">
        <v>243</v>
      </c>
      <c r="N46" t="s">
        <v>116</v>
      </c>
      <c r="O46">
        <v>2</v>
      </c>
      <c r="P46">
        <v>10</v>
      </c>
    </row>
    <row r="47" spans="1:16">
      <c r="A47" t="s">
        <v>130</v>
      </c>
      <c r="B47" t="s">
        <v>131</v>
      </c>
      <c r="C47">
        <v>2019</v>
      </c>
      <c r="D47" t="s">
        <v>129</v>
      </c>
      <c r="E47" t="s">
        <v>68</v>
      </c>
      <c r="F47" t="s">
        <v>116</v>
      </c>
      <c r="G47" t="s">
        <v>411</v>
      </c>
      <c r="H47" t="s">
        <v>384</v>
      </c>
      <c r="I47" t="s">
        <v>159</v>
      </c>
      <c r="J47">
        <v>2823271</v>
      </c>
      <c r="K47">
        <v>44.1</v>
      </c>
      <c r="M47" t="s">
        <v>243</v>
      </c>
      <c r="N47" t="s">
        <v>116</v>
      </c>
      <c r="O47">
        <v>2</v>
      </c>
      <c r="P47">
        <v>10</v>
      </c>
    </row>
    <row r="48" spans="1:16">
      <c r="A48" t="s">
        <v>134</v>
      </c>
      <c r="B48" t="s">
        <v>135</v>
      </c>
      <c r="C48">
        <v>2024</v>
      </c>
      <c r="D48" t="s">
        <v>136</v>
      </c>
      <c r="E48" t="s">
        <v>68</v>
      </c>
      <c r="F48" t="s">
        <v>116</v>
      </c>
      <c r="G48" t="s">
        <v>411</v>
      </c>
      <c r="H48" t="s">
        <v>384</v>
      </c>
      <c r="I48" t="s">
        <v>119</v>
      </c>
      <c r="J48">
        <v>130861007</v>
      </c>
      <c r="K48">
        <v>14</v>
      </c>
      <c r="L48" t="s">
        <v>412</v>
      </c>
      <c r="M48" t="s">
        <v>243</v>
      </c>
      <c r="N48" t="s">
        <v>116</v>
      </c>
      <c r="O48">
        <v>2</v>
      </c>
      <c r="P48">
        <v>10</v>
      </c>
    </row>
    <row r="49" spans="1:16">
      <c r="A49" t="s">
        <v>145</v>
      </c>
      <c r="B49" t="s">
        <v>146</v>
      </c>
      <c r="C49">
        <v>2019</v>
      </c>
      <c r="D49" t="s">
        <v>115</v>
      </c>
      <c r="E49" t="s">
        <v>68</v>
      </c>
      <c r="F49" t="s">
        <v>116</v>
      </c>
      <c r="G49" t="s">
        <v>411</v>
      </c>
      <c r="H49" t="s">
        <v>384</v>
      </c>
      <c r="I49" t="s">
        <v>119</v>
      </c>
      <c r="J49">
        <v>6515058</v>
      </c>
      <c r="K49">
        <v>31.3</v>
      </c>
      <c r="M49" t="s">
        <v>243</v>
      </c>
      <c r="N49" t="s">
        <v>116</v>
      </c>
      <c r="O49">
        <v>2</v>
      </c>
      <c r="P49">
        <v>10</v>
      </c>
    </row>
    <row r="50" spans="1:16">
      <c r="A50" t="s">
        <v>297</v>
      </c>
      <c r="B50" t="s">
        <v>298</v>
      </c>
      <c r="C50">
        <v>2018</v>
      </c>
      <c r="D50" t="s">
        <v>115</v>
      </c>
      <c r="E50" t="s">
        <v>68</v>
      </c>
      <c r="F50" t="s">
        <v>116</v>
      </c>
      <c r="G50" t="s">
        <v>411</v>
      </c>
      <c r="H50" t="s">
        <v>384</v>
      </c>
      <c r="I50" t="s">
        <v>232</v>
      </c>
      <c r="J50">
        <v>599512.5</v>
      </c>
      <c r="K50">
        <v>36.187908172607401</v>
      </c>
      <c r="L50" t="s">
        <v>248</v>
      </c>
      <c r="M50" t="s">
        <v>243</v>
      </c>
      <c r="N50" t="s">
        <v>116</v>
      </c>
      <c r="O50">
        <v>2</v>
      </c>
      <c r="P50">
        <v>10</v>
      </c>
    </row>
    <row r="51" spans="1:16">
      <c r="A51" t="s">
        <v>301</v>
      </c>
      <c r="B51" t="s">
        <v>302</v>
      </c>
      <c r="C51">
        <v>2019</v>
      </c>
      <c r="D51" t="s">
        <v>129</v>
      </c>
      <c r="E51" t="s">
        <v>68</v>
      </c>
      <c r="F51" t="s">
        <v>116</v>
      </c>
      <c r="G51" t="s">
        <v>411</v>
      </c>
      <c r="H51" t="s">
        <v>384</v>
      </c>
      <c r="I51" t="s">
        <v>232</v>
      </c>
      <c r="J51">
        <v>43165.5</v>
      </c>
      <c r="K51">
        <v>2.8764743804931601</v>
      </c>
      <c r="L51" t="s">
        <v>248</v>
      </c>
      <c r="M51" t="s">
        <v>243</v>
      </c>
      <c r="N51" t="s">
        <v>116</v>
      </c>
      <c r="O51">
        <v>2</v>
      </c>
      <c r="P51">
        <v>10</v>
      </c>
    </row>
    <row r="52" spans="1:16">
      <c r="A52" t="s">
        <v>249</v>
      </c>
      <c r="B52" t="s">
        <v>250</v>
      </c>
      <c r="C52">
        <v>2019</v>
      </c>
      <c r="D52" t="s">
        <v>184</v>
      </c>
      <c r="E52" t="s">
        <v>70</v>
      </c>
      <c r="F52" t="s">
        <v>158</v>
      </c>
      <c r="G52" t="s">
        <v>410</v>
      </c>
      <c r="H52" t="s">
        <v>384</v>
      </c>
      <c r="I52" t="s">
        <v>232</v>
      </c>
      <c r="J52">
        <v>9435419.5</v>
      </c>
      <c r="K52">
        <v>53.297229766845703</v>
      </c>
      <c r="L52" t="s">
        <v>251</v>
      </c>
      <c r="M52" t="s">
        <v>320</v>
      </c>
      <c r="N52" t="s">
        <v>55</v>
      </c>
      <c r="O52">
        <v>3</v>
      </c>
      <c r="P52">
        <v>9</v>
      </c>
    </row>
    <row r="53" spans="1:16">
      <c r="A53" t="s">
        <v>155</v>
      </c>
      <c r="B53" t="s">
        <v>156</v>
      </c>
      <c r="C53">
        <v>2019</v>
      </c>
      <c r="D53" t="s">
        <v>157</v>
      </c>
      <c r="E53" t="s">
        <v>68</v>
      </c>
      <c r="F53" t="s">
        <v>158</v>
      </c>
      <c r="G53" t="s">
        <v>410</v>
      </c>
      <c r="H53" t="s">
        <v>384</v>
      </c>
      <c r="I53" t="s">
        <v>159</v>
      </c>
      <c r="J53">
        <v>37782934.5</v>
      </c>
      <c r="K53">
        <v>31</v>
      </c>
      <c r="M53" t="s">
        <v>320</v>
      </c>
      <c r="N53" t="s">
        <v>55</v>
      </c>
      <c r="O53">
        <v>3</v>
      </c>
      <c r="P53">
        <v>9</v>
      </c>
    </row>
    <row r="54" spans="1:16">
      <c r="A54" t="s">
        <v>161</v>
      </c>
      <c r="B54" t="s">
        <v>162</v>
      </c>
      <c r="C54">
        <v>2022</v>
      </c>
      <c r="D54" t="s">
        <v>163</v>
      </c>
      <c r="E54" t="s">
        <v>70</v>
      </c>
      <c r="F54" t="s">
        <v>158</v>
      </c>
      <c r="G54" t="s">
        <v>410</v>
      </c>
      <c r="H54" t="s">
        <v>384</v>
      </c>
      <c r="I54" t="s">
        <v>119</v>
      </c>
      <c r="J54">
        <v>8792182</v>
      </c>
      <c r="K54">
        <v>29.2</v>
      </c>
      <c r="L54" t="s">
        <v>375</v>
      </c>
      <c r="M54" t="s">
        <v>320</v>
      </c>
      <c r="N54" t="s">
        <v>55</v>
      </c>
      <c r="O54">
        <v>3</v>
      </c>
      <c r="P54">
        <v>9</v>
      </c>
    </row>
    <row r="55" spans="1:16">
      <c r="A55" t="s">
        <v>164</v>
      </c>
      <c r="B55" t="s">
        <v>165</v>
      </c>
      <c r="C55">
        <v>2020</v>
      </c>
      <c r="D55" t="s">
        <v>163</v>
      </c>
      <c r="E55" t="s">
        <v>70</v>
      </c>
      <c r="F55" t="s">
        <v>158</v>
      </c>
      <c r="G55" t="s">
        <v>410</v>
      </c>
      <c r="H55" t="s">
        <v>384</v>
      </c>
      <c r="I55" t="s">
        <v>119</v>
      </c>
      <c r="J55">
        <v>83628708.5</v>
      </c>
      <c r="K55">
        <v>21.3</v>
      </c>
      <c r="M55" t="s">
        <v>320</v>
      </c>
      <c r="N55" t="s">
        <v>55</v>
      </c>
      <c r="O55">
        <v>3</v>
      </c>
      <c r="P55">
        <v>9</v>
      </c>
    </row>
    <row r="56" spans="1:16">
      <c r="A56" t="s">
        <v>169</v>
      </c>
      <c r="B56" t="s">
        <v>170</v>
      </c>
      <c r="C56">
        <v>2022</v>
      </c>
      <c r="D56" t="s">
        <v>163</v>
      </c>
      <c r="E56" t="s">
        <v>70</v>
      </c>
      <c r="F56" t="s">
        <v>158</v>
      </c>
      <c r="G56" t="s">
        <v>410</v>
      </c>
      <c r="H56" t="s">
        <v>384</v>
      </c>
      <c r="I56" t="s">
        <v>119</v>
      </c>
      <c r="J56">
        <v>66277408.500000007</v>
      </c>
      <c r="K56">
        <v>22</v>
      </c>
      <c r="M56" t="s">
        <v>320</v>
      </c>
      <c r="N56" t="s">
        <v>55</v>
      </c>
      <c r="O56">
        <v>3</v>
      </c>
      <c r="P56">
        <v>9</v>
      </c>
    </row>
    <row r="57" spans="1:16">
      <c r="A57" t="s">
        <v>171</v>
      </c>
      <c r="B57" t="s">
        <v>172</v>
      </c>
      <c r="C57">
        <v>2018</v>
      </c>
      <c r="D57" t="s">
        <v>168</v>
      </c>
      <c r="E57" t="s">
        <v>70</v>
      </c>
      <c r="F57" t="s">
        <v>158</v>
      </c>
      <c r="G57" t="s">
        <v>410</v>
      </c>
      <c r="H57" t="s">
        <v>384</v>
      </c>
      <c r="I57" t="s">
        <v>119</v>
      </c>
      <c r="J57">
        <v>59115809</v>
      </c>
      <c r="K57">
        <v>41.8</v>
      </c>
      <c r="M57" t="s">
        <v>320</v>
      </c>
      <c r="N57" t="s">
        <v>55</v>
      </c>
      <c r="O57">
        <v>3</v>
      </c>
      <c r="P57">
        <v>9</v>
      </c>
    </row>
    <row r="58" spans="1:16">
      <c r="A58" t="s">
        <v>175</v>
      </c>
      <c r="B58" t="s">
        <v>176</v>
      </c>
      <c r="C58">
        <v>2021</v>
      </c>
      <c r="D58" t="s">
        <v>168</v>
      </c>
      <c r="E58" t="s">
        <v>70</v>
      </c>
      <c r="F58" t="s">
        <v>158</v>
      </c>
      <c r="G58" t="s">
        <v>410</v>
      </c>
      <c r="H58" t="s">
        <v>384</v>
      </c>
      <c r="I58" t="s">
        <v>119</v>
      </c>
      <c r="J58">
        <v>5479900</v>
      </c>
      <c r="K58">
        <v>22.9</v>
      </c>
      <c r="M58" t="s">
        <v>320</v>
      </c>
      <c r="N58" t="s">
        <v>55</v>
      </c>
      <c r="O58">
        <v>3</v>
      </c>
      <c r="P58">
        <v>9</v>
      </c>
    </row>
    <row r="59" spans="1:16">
      <c r="A59" t="s">
        <v>386</v>
      </c>
      <c r="B59" t="s">
        <v>387</v>
      </c>
      <c r="C59">
        <v>2023</v>
      </c>
      <c r="D59" t="s">
        <v>168</v>
      </c>
      <c r="E59" t="s">
        <v>70</v>
      </c>
      <c r="F59" t="s">
        <v>158</v>
      </c>
      <c r="G59" t="s">
        <v>410</v>
      </c>
      <c r="H59" t="s">
        <v>384</v>
      </c>
      <c r="I59" t="s">
        <v>119</v>
      </c>
      <c r="J59">
        <v>387557.5</v>
      </c>
      <c r="K59">
        <v>40.35</v>
      </c>
      <c r="M59" t="s">
        <v>320</v>
      </c>
      <c r="N59" t="s">
        <v>55</v>
      </c>
      <c r="O59">
        <v>3</v>
      </c>
      <c r="P59">
        <v>9</v>
      </c>
    </row>
    <row r="60" spans="1:16">
      <c r="A60" t="s">
        <v>179</v>
      </c>
      <c r="B60" t="s">
        <v>180</v>
      </c>
      <c r="C60">
        <v>2023</v>
      </c>
      <c r="D60" t="s">
        <v>181</v>
      </c>
      <c r="E60" t="s">
        <v>70</v>
      </c>
      <c r="F60" t="s">
        <v>158</v>
      </c>
      <c r="G60" t="s">
        <v>410</v>
      </c>
      <c r="H60" t="s">
        <v>384</v>
      </c>
      <c r="I60" t="s">
        <v>159</v>
      </c>
      <c r="J60">
        <v>59499453</v>
      </c>
      <c r="K60">
        <v>52.1</v>
      </c>
      <c r="M60" t="s">
        <v>320</v>
      </c>
      <c r="N60" t="s">
        <v>55</v>
      </c>
      <c r="O60">
        <v>3</v>
      </c>
      <c r="P60">
        <v>9</v>
      </c>
    </row>
    <row r="61" spans="1:16">
      <c r="A61" t="s">
        <v>286</v>
      </c>
      <c r="B61" t="s">
        <v>287</v>
      </c>
      <c r="C61">
        <v>2018</v>
      </c>
      <c r="D61" t="s">
        <v>181</v>
      </c>
      <c r="E61" t="s">
        <v>70</v>
      </c>
      <c r="F61" t="s">
        <v>158</v>
      </c>
      <c r="G61" t="s">
        <v>410</v>
      </c>
      <c r="H61" t="s">
        <v>384</v>
      </c>
      <c r="I61" t="s">
        <v>232</v>
      </c>
      <c r="J61">
        <v>615795</v>
      </c>
      <c r="K61">
        <v>70.338249206542898</v>
      </c>
      <c r="L61" t="s">
        <v>248</v>
      </c>
      <c r="M61" t="s">
        <v>320</v>
      </c>
      <c r="N61" t="s">
        <v>55</v>
      </c>
      <c r="O61">
        <v>3</v>
      </c>
      <c r="P61">
        <v>9</v>
      </c>
    </row>
    <row r="62" spans="1:16">
      <c r="A62" t="s">
        <v>182</v>
      </c>
      <c r="B62" t="s">
        <v>183</v>
      </c>
      <c r="C62">
        <v>2024</v>
      </c>
      <c r="D62" t="s">
        <v>184</v>
      </c>
      <c r="E62" t="s">
        <v>70</v>
      </c>
      <c r="F62" t="s">
        <v>158</v>
      </c>
      <c r="G62" t="s">
        <v>410</v>
      </c>
      <c r="H62" t="s">
        <v>384</v>
      </c>
      <c r="I62" t="s">
        <v>119</v>
      </c>
      <c r="J62">
        <v>38539201</v>
      </c>
      <c r="K62">
        <v>83.3</v>
      </c>
      <c r="M62" t="s">
        <v>320</v>
      </c>
      <c r="N62" t="s">
        <v>55</v>
      </c>
      <c r="O62">
        <v>3</v>
      </c>
      <c r="P62">
        <v>9</v>
      </c>
    </row>
    <row r="63" spans="1:16">
      <c r="A63" t="s">
        <v>192</v>
      </c>
      <c r="B63" t="s">
        <v>193</v>
      </c>
      <c r="C63">
        <v>2023</v>
      </c>
      <c r="D63" t="s">
        <v>157</v>
      </c>
      <c r="E63" t="s">
        <v>68</v>
      </c>
      <c r="F63" t="s">
        <v>158</v>
      </c>
      <c r="G63" t="s">
        <v>410</v>
      </c>
      <c r="H63" t="s">
        <v>384</v>
      </c>
      <c r="I63" t="s">
        <v>119</v>
      </c>
      <c r="J63">
        <v>343477335</v>
      </c>
      <c r="K63">
        <v>44.7</v>
      </c>
      <c r="L63" t="s">
        <v>413</v>
      </c>
      <c r="M63" t="s">
        <v>320</v>
      </c>
      <c r="N63" t="s">
        <v>55</v>
      </c>
      <c r="O63">
        <v>3</v>
      </c>
      <c r="P63">
        <v>9</v>
      </c>
    </row>
    <row r="64" spans="1:16">
      <c r="A64" t="s">
        <v>249</v>
      </c>
      <c r="B64" t="s">
        <v>250</v>
      </c>
      <c r="C64">
        <v>2019</v>
      </c>
      <c r="D64" t="s">
        <v>184</v>
      </c>
      <c r="E64" t="s">
        <v>70</v>
      </c>
      <c r="F64" t="s">
        <v>158</v>
      </c>
      <c r="G64" t="s">
        <v>411</v>
      </c>
      <c r="H64" t="s">
        <v>384</v>
      </c>
      <c r="I64" t="s">
        <v>232</v>
      </c>
      <c r="J64">
        <v>9435419.5</v>
      </c>
      <c r="K64">
        <v>65.650123596191406</v>
      </c>
      <c r="L64" t="s">
        <v>251</v>
      </c>
      <c r="M64" t="s">
        <v>243</v>
      </c>
      <c r="N64" t="s">
        <v>55</v>
      </c>
      <c r="O64">
        <v>4</v>
      </c>
      <c r="P64">
        <v>10</v>
      </c>
    </row>
    <row r="65" spans="1:16">
      <c r="A65" t="s">
        <v>155</v>
      </c>
      <c r="B65" t="s">
        <v>156</v>
      </c>
      <c r="C65">
        <v>2019</v>
      </c>
      <c r="D65" t="s">
        <v>157</v>
      </c>
      <c r="E65" t="s">
        <v>68</v>
      </c>
      <c r="F65" t="s">
        <v>158</v>
      </c>
      <c r="G65" t="s">
        <v>411</v>
      </c>
      <c r="H65" t="s">
        <v>384</v>
      </c>
      <c r="I65" t="s">
        <v>159</v>
      </c>
      <c r="J65">
        <v>37782934.5</v>
      </c>
      <c r="K65">
        <v>41.1</v>
      </c>
      <c r="M65" t="s">
        <v>243</v>
      </c>
      <c r="N65" t="s">
        <v>55</v>
      </c>
      <c r="O65">
        <v>4</v>
      </c>
      <c r="P65">
        <v>10</v>
      </c>
    </row>
    <row r="66" spans="1:16">
      <c r="A66" t="s">
        <v>161</v>
      </c>
      <c r="B66" t="s">
        <v>162</v>
      </c>
      <c r="C66">
        <v>2022</v>
      </c>
      <c r="D66" t="s">
        <v>163</v>
      </c>
      <c r="E66" t="s">
        <v>70</v>
      </c>
      <c r="F66" t="s">
        <v>158</v>
      </c>
      <c r="G66" t="s">
        <v>411</v>
      </c>
      <c r="H66" t="s">
        <v>384</v>
      </c>
      <c r="I66" t="s">
        <v>119</v>
      </c>
      <c r="J66">
        <v>8792182</v>
      </c>
      <c r="K66">
        <v>32.1</v>
      </c>
      <c r="L66" t="s">
        <v>375</v>
      </c>
      <c r="M66" t="s">
        <v>243</v>
      </c>
      <c r="N66" t="s">
        <v>55</v>
      </c>
      <c r="O66">
        <v>4</v>
      </c>
      <c r="P66">
        <v>10</v>
      </c>
    </row>
    <row r="67" spans="1:16">
      <c r="A67" t="s">
        <v>164</v>
      </c>
      <c r="B67" t="s">
        <v>165</v>
      </c>
      <c r="C67">
        <v>2020</v>
      </c>
      <c r="D67" t="s">
        <v>163</v>
      </c>
      <c r="E67" t="s">
        <v>70</v>
      </c>
      <c r="F67" t="s">
        <v>158</v>
      </c>
      <c r="G67" t="s">
        <v>411</v>
      </c>
      <c r="H67" t="s">
        <v>384</v>
      </c>
      <c r="I67" t="s">
        <v>119</v>
      </c>
      <c r="J67">
        <v>83628708.5</v>
      </c>
      <c r="K67">
        <v>40.299999999999997</v>
      </c>
      <c r="M67" t="s">
        <v>243</v>
      </c>
      <c r="N67" t="s">
        <v>55</v>
      </c>
      <c r="O67">
        <v>4</v>
      </c>
      <c r="P67">
        <v>10</v>
      </c>
    </row>
    <row r="68" spans="1:16">
      <c r="A68" t="s">
        <v>169</v>
      </c>
      <c r="B68" t="s">
        <v>170</v>
      </c>
      <c r="C68">
        <v>2022</v>
      </c>
      <c r="D68" t="s">
        <v>163</v>
      </c>
      <c r="E68" t="s">
        <v>70</v>
      </c>
      <c r="F68" t="s">
        <v>158</v>
      </c>
      <c r="G68" t="s">
        <v>411</v>
      </c>
      <c r="H68" t="s">
        <v>384</v>
      </c>
      <c r="I68" t="s">
        <v>119</v>
      </c>
      <c r="J68">
        <v>66277408.500000007</v>
      </c>
      <c r="K68">
        <v>21</v>
      </c>
      <c r="M68" t="s">
        <v>243</v>
      </c>
      <c r="N68" t="s">
        <v>55</v>
      </c>
      <c r="O68">
        <v>4</v>
      </c>
      <c r="P68">
        <v>10</v>
      </c>
    </row>
    <row r="69" spans="1:16">
      <c r="A69" t="s">
        <v>171</v>
      </c>
      <c r="B69" t="s">
        <v>172</v>
      </c>
      <c r="C69">
        <v>2018</v>
      </c>
      <c r="D69" t="s">
        <v>168</v>
      </c>
      <c r="E69" t="s">
        <v>70</v>
      </c>
      <c r="F69" t="s">
        <v>158</v>
      </c>
      <c r="G69" t="s">
        <v>411</v>
      </c>
      <c r="H69" t="s">
        <v>384</v>
      </c>
      <c r="I69" t="s">
        <v>119</v>
      </c>
      <c r="J69">
        <v>59115809</v>
      </c>
      <c r="K69">
        <v>46.1</v>
      </c>
      <c r="M69" t="s">
        <v>243</v>
      </c>
      <c r="N69" t="s">
        <v>55</v>
      </c>
      <c r="O69">
        <v>4</v>
      </c>
      <c r="P69">
        <v>10</v>
      </c>
    </row>
    <row r="70" spans="1:16">
      <c r="A70" t="s">
        <v>175</v>
      </c>
      <c r="B70" t="s">
        <v>176</v>
      </c>
      <c r="C70">
        <v>2021</v>
      </c>
      <c r="D70" t="s">
        <v>168</v>
      </c>
      <c r="E70" t="s">
        <v>70</v>
      </c>
      <c r="F70" t="s">
        <v>158</v>
      </c>
      <c r="G70" t="s">
        <v>411</v>
      </c>
      <c r="H70" t="s">
        <v>384</v>
      </c>
      <c r="I70" t="s">
        <v>119</v>
      </c>
      <c r="J70">
        <v>5479900</v>
      </c>
      <c r="K70">
        <v>45.8</v>
      </c>
      <c r="M70" t="s">
        <v>243</v>
      </c>
      <c r="N70" t="s">
        <v>55</v>
      </c>
      <c r="O70">
        <v>4</v>
      </c>
      <c r="P70">
        <v>10</v>
      </c>
    </row>
    <row r="71" spans="1:16">
      <c r="A71" t="s">
        <v>386</v>
      </c>
      <c r="B71" t="s">
        <v>387</v>
      </c>
      <c r="C71">
        <v>2023</v>
      </c>
      <c r="D71" t="s">
        <v>168</v>
      </c>
      <c r="E71" t="s">
        <v>70</v>
      </c>
      <c r="F71" t="s">
        <v>158</v>
      </c>
      <c r="G71" t="s">
        <v>411</v>
      </c>
      <c r="H71" t="s">
        <v>384</v>
      </c>
      <c r="I71" t="s">
        <v>119</v>
      </c>
      <c r="J71">
        <v>387557.5</v>
      </c>
      <c r="K71">
        <v>29.65217391304348</v>
      </c>
      <c r="M71" t="s">
        <v>243</v>
      </c>
      <c r="N71" t="s">
        <v>55</v>
      </c>
      <c r="O71">
        <v>4</v>
      </c>
      <c r="P71">
        <v>10</v>
      </c>
    </row>
    <row r="72" spans="1:16">
      <c r="A72" t="s">
        <v>179</v>
      </c>
      <c r="B72" t="s">
        <v>180</v>
      </c>
      <c r="C72">
        <v>2023</v>
      </c>
      <c r="D72" t="s">
        <v>181</v>
      </c>
      <c r="E72" t="s">
        <v>70</v>
      </c>
      <c r="F72" t="s">
        <v>158</v>
      </c>
      <c r="G72" t="s">
        <v>411</v>
      </c>
      <c r="H72" t="s">
        <v>384</v>
      </c>
      <c r="I72" t="s">
        <v>159</v>
      </c>
      <c r="J72">
        <v>59499453</v>
      </c>
      <c r="K72">
        <v>30.2</v>
      </c>
      <c r="M72" t="s">
        <v>243</v>
      </c>
      <c r="N72" t="s">
        <v>55</v>
      </c>
      <c r="O72">
        <v>4</v>
      </c>
      <c r="P72">
        <v>10</v>
      </c>
    </row>
    <row r="73" spans="1:16">
      <c r="A73" t="s">
        <v>286</v>
      </c>
      <c r="B73" t="s">
        <v>287</v>
      </c>
      <c r="C73">
        <v>2018</v>
      </c>
      <c r="D73" t="s">
        <v>181</v>
      </c>
      <c r="E73" t="s">
        <v>70</v>
      </c>
      <c r="F73" t="s">
        <v>158</v>
      </c>
      <c r="G73" t="s">
        <v>411</v>
      </c>
      <c r="H73" t="s">
        <v>384</v>
      </c>
      <c r="I73" t="s">
        <v>232</v>
      </c>
      <c r="J73">
        <v>615795</v>
      </c>
      <c r="K73">
        <v>25.139745712280199</v>
      </c>
      <c r="L73" t="s">
        <v>248</v>
      </c>
      <c r="M73" t="s">
        <v>243</v>
      </c>
      <c r="N73" t="s">
        <v>55</v>
      </c>
      <c r="O73">
        <v>4</v>
      </c>
      <c r="P73">
        <v>10</v>
      </c>
    </row>
    <row r="74" spans="1:16">
      <c r="A74" t="s">
        <v>182</v>
      </c>
      <c r="B74" t="s">
        <v>183</v>
      </c>
      <c r="C74">
        <v>2024</v>
      </c>
      <c r="D74" t="s">
        <v>184</v>
      </c>
      <c r="E74" t="s">
        <v>70</v>
      </c>
      <c r="F74" t="s">
        <v>158</v>
      </c>
      <c r="G74" t="s">
        <v>411</v>
      </c>
      <c r="H74" t="s">
        <v>384</v>
      </c>
      <c r="I74" t="s">
        <v>119</v>
      </c>
      <c r="J74">
        <v>38539201</v>
      </c>
      <c r="K74">
        <v>44.8</v>
      </c>
      <c r="M74" t="s">
        <v>243</v>
      </c>
      <c r="N74" t="s">
        <v>55</v>
      </c>
      <c r="O74">
        <v>4</v>
      </c>
      <c r="P74">
        <v>10</v>
      </c>
    </row>
    <row r="75" spans="1:16">
      <c r="A75" t="s">
        <v>192</v>
      </c>
      <c r="B75" t="s">
        <v>193</v>
      </c>
      <c r="C75">
        <v>2023</v>
      </c>
      <c r="D75" t="s">
        <v>157</v>
      </c>
      <c r="E75" t="s">
        <v>68</v>
      </c>
      <c r="F75" t="s">
        <v>158</v>
      </c>
      <c r="G75" t="s">
        <v>411</v>
      </c>
      <c r="H75" t="s">
        <v>384</v>
      </c>
      <c r="I75" t="s">
        <v>119</v>
      </c>
      <c r="J75">
        <v>343477335</v>
      </c>
      <c r="K75">
        <v>45.7</v>
      </c>
      <c r="L75" t="s">
        <v>413</v>
      </c>
      <c r="M75" t="s">
        <v>243</v>
      </c>
      <c r="N75" t="s">
        <v>55</v>
      </c>
      <c r="O75">
        <v>4</v>
      </c>
      <c r="P75">
        <v>10</v>
      </c>
    </row>
    <row r="76" spans="1:16">
      <c r="A76" t="s">
        <v>195</v>
      </c>
      <c r="B76" t="s">
        <v>196</v>
      </c>
      <c r="C76">
        <v>2024</v>
      </c>
      <c r="D76" t="s">
        <v>197</v>
      </c>
      <c r="E76" t="s">
        <v>58</v>
      </c>
      <c r="F76" t="s">
        <v>198</v>
      </c>
      <c r="G76" t="s">
        <v>410</v>
      </c>
      <c r="H76" t="s">
        <v>384</v>
      </c>
      <c r="I76" t="s">
        <v>119</v>
      </c>
      <c r="J76">
        <v>26713205</v>
      </c>
      <c r="K76">
        <v>52.400000000000013</v>
      </c>
      <c r="M76" t="s">
        <v>320</v>
      </c>
      <c r="N76" t="s">
        <v>373</v>
      </c>
      <c r="O76">
        <v>7</v>
      </c>
      <c r="P76">
        <v>9</v>
      </c>
    </row>
    <row r="77" spans="1:16">
      <c r="A77" t="s">
        <v>265</v>
      </c>
      <c r="B77" t="s">
        <v>266</v>
      </c>
      <c r="C77">
        <v>2021</v>
      </c>
      <c r="D77" t="s">
        <v>267</v>
      </c>
      <c r="E77" t="s">
        <v>58</v>
      </c>
      <c r="F77" t="s">
        <v>268</v>
      </c>
      <c r="G77" t="s">
        <v>410</v>
      </c>
      <c r="H77" t="s">
        <v>384</v>
      </c>
      <c r="I77" t="s">
        <v>232</v>
      </c>
      <c r="J77">
        <v>916711</v>
      </c>
      <c r="K77">
        <v>37.218578338622997</v>
      </c>
      <c r="L77" t="s">
        <v>248</v>
      </c>
      <c r="M77" t="s">
        <v>320</v>
      </c>
      <c r="N77" t="s">
        <v>373</v>
      </c>
      <c r="O77">
        <v>7</v>
      </c>
      <c r="P77">
        <v>9</v>
      </c>
    </row>
    <row r="78" spans="1:16">
      <c r="A78" t="s">
        <v>269</v>
      </c>
      <c r="B78" t="s">
        <v>270</v>
      </c>
      <c r="C78">
        <v>2018</v>
      </c>
      <c r="D78" t="s">
        <v>206</v>
      </c>
      <c r="E78" t="s">
        <v>69</v>
      </c>
      <c r="F78" t="s">
        <v>207</v>
      </c>
      <c r="G78" t="s">
        <v>410</v>
      </c>
      <c r="H78" t="s">
        <v>384</v>
      </c>
      <c r="I78" t="s">
        <v>232</v>
      </c>
      <c r="J78">
        <v>3794877</v>
      </c>
      <c r="K78">
        <v>61.7609252929687</v>
      </c>
      <c r="L78" t="s">
        <v>248</v>
      </c>
      <c r="M78" t="s">
        <v>320</v>
      </c>
      <c r="N78" t="s">
        <v>373</v>
      </c>
      <c r="O78">
        <v>7</v>
      </c>
      <c r="P78">
        <v>9</v>
      </c>
    </row>
    <row r="79" spans="1:16">
      <c r="A79" t="s">
        <v>200</v>
      </c>
      <c r="B79" t="s">
        <v>201</v>
      </c>
      <c r="C79">
        <v>2022</v>
      </c>
      <c r="D79" t="s">
        <v>202</v>
      </c>
      <c r="E79" t="s">
        <v>69</v>
      </c>
      <c r="F79" t="s">
        <v>203</v>
      </c>
      <c r="G79" t="s">
        <v>410</v>
      </c>
      <c r="H79" t="s">
        <v>384</v>
      </c>
      <c r="I79" t="s">
        <v>119</v>
      </c>
      <c r="J79">
        <v>278830528.5</v>
      </c>
      <c r="K79">
        <v>58.948462874920907</v>
      </c>
      <c r="L79" t="s">
        <v>414</v>
      </c>
      <c r="M79" t="s">
        <v>320</v>
      </c>
      <c r="N79" t="s">
        <v>373</v>
      </c>
      <c r="O79">
        <v>7</v>
      </c>
      <c r="P79">
        <v>9</v>
      </c>
    </row>
    <row r="80" spans="1:16">
      <c r="A80" t="s">
        <v>204</v>
      </c>
      <c r="B80" t="s">
        <v>205</v>
      </c>
      <c r="C80">
        <v>2024</v>
      </c>
      <c r="D80" t="s">
        <v>206</v>
      </c>
      <c r="E80" t="s">
        <v>69</v>
      </c>
      <c r="F80" t="s">
        <v>207</v>
      </c>
      <c r="G80" t="s">
        <v>410</v>
      </c>
      <c r="H80" t="s">
        <v>384</v>
      </c>
      <c r="I80" t="s">
        <v>119</v>
      </c>
      <c r="J80">
        <v>9387021</v>
      </c>
      <c r="K80">
        <v>65.208799999999997</v>
      </c>
      <c r="M80" t="s">
        <v>320</v>
      </c>
      <c r="N80" t="s">
        <v>373</v>
      </c>
      <c r="O80">
        <v>7</v>
      </c>
      <c r="P80">
        <v>9</v>
      </c>
    </row>
    <row r="81" spans="1:16">
      <c r="A81" t="s">
        <v>275</v>
      </c>
      <c r="B81" t="s">
        <v>276</v>
      </c>
      <c r="C81">
        <v>2018</v>
      </c>
      <c r="D81" t="s">
        <v>277</v>
      </c>
      <c r="E81" t="s">
        <v>58</v>
      </c>
      <c r="F81" t="s">
        <v>268</v>
      </c>
      <c r="G81" t="s">
        <v>410</v>
      </c>
      <c r="H81" t="s">
        <v>384</v>
      </c>
      <c r="I81" t="s">
        <v>232</v>
      </c>
      <c r="J81">
        <v>122083.5</v>
      </c>
      <c r="K81">
        <v>32.436065673828097</v>
      </c>
      <c r="L81" t="s">
        <v>248</v>
      </c>
      <c r="M81" t="s">
        <v>320</v>
      </c>
      <c r="N81" t="s">
        <v>373</v>
      </c>
      <c r="O81">
        <v>7</v>
      </c>
      <c r="P81">
        <v>9</v>
      </c>
    </row>
    <row r="82" spans="1:16">
      <c r="A82" t="s">
        <v>212</v>
      </c>
      <c r="B82" t="s">
        <v>213</v>
      </c>
      <c r="C82">
        <v>2016</v>
      </c>
      <c r="D82" t="s">
        <v>214</v>
      </c>
      <c r="E82" t="s">
        <v>69</v>
      </c>
      <c r="F82" t="s">
        <v>203</v>
      </c>
      <c r="G82" t="s">
        <v>410</v>
      </c>
      <c r="H82" t="s">
        <v>384</v>
      </c>
      <c r="I82" t="s">
        <v>119</v>
      </c>
      <c r="J82">
        <v>51297839</v>
      </c>
      <c r="K82">
        <v>28</v>
      </c>
      <c r="M82" t="s">
        <v>320</v>
      </c>
      <c r="N82" t="s">
        <v>373</v>
      </c>
      <c r="O82">
        <v>7</v>
      </c>
      <c r="P82">
        <v>9</v>
      </c>
    </row>
    <row r="83" spans="1:16">
      <c r="A83" t="s">
        <v>288</v>
      </c>
      <c r="B83" t="s">
        <v>289</v>
      </c>
      <c r="C83">
        <v>2018</v>
      </c>
      <c r="D83" t="s">
        <v>214</v>
      </c>
      <c r="E83" t="s">
        <v>69</v>
      </c>
      <c r="F83" t="s">
        <v>203</v>
      </c>
      <c r="G83" t="s">
        <v>410</v>
      </c>
      <c r="H83" t="s">
        <v>384</v>
      </c>
      <c r="I83" t="s">
        <v>232</v>
      </c>
      <c r="J83">
        <v>3167706</v>
      </c>
      <c r="K83">
        <v>36.119129180908203</v>
      </c>
      <c r="L83" t="s">
        <v>248</v>
      </c>
      <c r="M83" t="s">
        <v>320</v>
      </c>
      <c r="N83" t="s">
        <v>373</v>
      </c>
      <c r="O83">
        <v>7</v>
      </c>
      <c r="P83">
        <v>9</v>
      </c>
    </row>
    <row r="84" spans="1:16">
      <c r="A84" t="s">
        <v>292</v>
      </c>
      <c r="B84" t="s">
        <v>293</v>
      </c>
      <c r="C84">
        <v>2020</v>
      </c>
      <c r="D84" t="s">
        <v>197</v>
      </c>
      <c r="E84" t="s">
        <v>58</v>
      </c>
      <c r="F84" t="s">
        <v>198</v>
      </c>
      <c r="G84" t="s">
        <v>410</v>
      </c>
      <c r="H84" t="s">
        <v>384</v>
      </c>
      <c r="I84" t="s">
        <v>119</v>
      </c>
      <c r="J84">
        <v>5069895</v>
      </c>
      <c r="K84">
        <v>21.9</v>
      </c>
      <c r="M84" t="s">
        <v>320</v>
      </c>
      <c r="N84" t="s">
        <v>373</v>
      </c>
      <c r="O84">
        <v>7</v>
      </c>
      <c r="P84">
        <v>9</v>
      </c>
    </row>
    <row r="85" spans="1:16">
      <c r="A85" t="s">
        <v>294</v>
      </c>
      <c r="B85" t="s">
        <v>295</v>
      </c>
      <c r="C85">
        <v>2019</v>
      </c>
      <c r="D85" t="s">
        <v>296</v>
      </c>
      <c r="E85" t="s">
        <v>69</v>
      </c>
      <c r="F85" t="s">
        <v>211</v>
      </c>
      <c r="G85" t="s">
        <v>410</v>
      </c>
      <c r="H85" t="s">
        <v>384</v>
      </c>
      <c r="I85" t="s">
        <v>232</v>
      </c>
      <c r="J85">
        <v>230800898.5</v>
      </c>
      <c r="K85">
        <v>17.692037582397401</v>
      </c>
      <c r="L85" t="s">
        <v>248</v>
      </c>
      <c r="M85" t="s">
        <v>320</v>
      </c>
      <c r="N85" t="s">
        <v>373</v>
      </c>
      <c r="O85">
        <v>7</v>
      </c>
      <c r="P85">
        <v>9</v>
      </c>
    </row>
    <row r="86" spans="1:16">
      <c r="A86" t="s">
        <v>219</v>
      </c>
      <c r="B86" t="s">
        <v>220</v>
      </c>
      <c r="C86">
        <v>2019</v>
      </c>
      <c r="D86" t="s">
        <v>202</v>
      </c>
      <c r="E86" t="s">
        <v>69</v>
      </c>
      <c r="F86" t="s">
        <v>203</v>
      </c>
      <c r="G86" t="s">
        <v>410</v>
      </c>
      <c r="H86" t="s">
        <v>384</v>
      </c>
      <c r="I86" t="s">
        <v>232</v>
      </c>
      <c r="J86">
        <v>71522271</v>
      </c>
      <c r="K86">
        <v>30.368825912475501</v>
      </c>
      <c r="L86" t="s">
        <v>248</v>
      </c>
      <c r="M86" t="s">
        <v>320</v>
      </c>
      <c r="N86" t="s">
        <v>373</v>
      </c>
      <c r="O86">
        <v>7</v>
      </c>
      <c r="P86">
        <v>9</v>
      </c>
    </row>
    <row r="87" spans="1:16">
      <c r="A87" t="s">
        <v>305</v>
      </c>
      <c r="B87" t="s">
        <v>306</v>
      </c>
      <c r="C87">
        <v>2019</v>
      </c>
      <c r="D87" t="s">
        <v>307</v>
      </c>
      <c r="E87" t="s">
        <v>58</v>
      </c>
      <c r="F87" t="s">
        <v>268</v>
      </c>
      <c r="G87" t="s">
        <v>410</v>
      </c>
      <c r="H87" t="s">
        <v>384</v>
      </c>
      <c r="I87" t="s">
        <v>232</v>
      </c>
      <c r="J87">
        <v>105669.5</v>
      </c>
      <c r="K87">
        <v>23.1173801422119</v>
      </c>
      <c r="L87" t="s">
        <v>248</v>
      </c>
      <c r="M87" t="s">
        <v>320</v>
      </c>
      <c r="N87" t="s">
        <v>373</v>
      </c>
      <c r="O87">
        <v>7</v>
      </c>
      <c r="P87">
        <v>9</v>
      </c>
    </row>
    <row r="88" spans="1:16">
      <c r="A88" t="s">
        <v>308</v>
      </c>
      <c r="B88" t="s">
        <v>309</v>
      </c>
      <c r="C88">
        <v>2023</v>
      </c>
      <c r="D88" t="s">
        <v>310</v>
      </c>
      <c r="E88" t="s">
        <v>67</v>
      </c>
      <c r="F88" t="s">
        <v>207</v>
      </c>
      <c r="G88" t="s">
        <v>410</v>
      </c>
      <c r="H88" t="s">
        <v>384</v>
      </c>
      <c r="I88" t="s">
        <v>232</v>
      </c>
      <c r="J88">
        <v>12200431</v>
      </c>
      <c r="K88">
        <v>32.186084747314403</v>
      </c>
      <c r="L88" t="s">
        <v>248</v>
      </c>
      <c r="M88" t="s">
        <v>320</v>
      </c>
      <c r="N88" t="s">
        <v>373</v>
      </c>
      <c r="O88">
        <v>7</v>
      </c>
      <c r="P88">
        <v>9</v>
      </c>
    </row>
    <row r="89" spans="1:16">
      <c r="A89" t="s">
        <v>311</v>
      </c>
      <c r="B89" t="s">
        <v>312</v>
      </c>
      <c r="C89">
        <v>2019</v>
      </c>
      <c r="D89" t="s">
        <v>307</v>
      </c>
      <c r="E89" t="s">
        <v>58</v>
      </c>
      <c r="F89" t="s">
        <v>268</v>
      </c>
      <c r="G89" t="s">
        <v>410</v>
      </c>
      <c r="H89" t="s">
        <v>384</v>
      </c>
      <c r="I89" t="s">
        <v>232</v>
      </c>
      <c r="J89">
        <v>10581</v>
      </c>
      <c r="K89">
        <v>33.0992622375488</v>
      </c>
      <c r="L89" t="s">
        <v>248</v>
      </c>
      <c r="M89" t="s">
        <v>320</v>
      </c>
      <c r="N89" t="s">
        <v>373</v>
      </c>
      <c r="O89">
        <v>7</v>
      </c>
      <c r="P89">
        <v>9</v>
      </c>
    </row>
    <row r="90" spans="1:16">
      <c r="A90" t="s">
        <v>313</v>
      </c>
      <c r="B90" t="s">
        <v>314</v>
      </c>
      <c r="C90">
        <v>2020</v>
      </c>
      <c r="D90" t="s">
        <v>202</v>
      </c>
      <c r="E90" t="s">
        <v>69</v>
      </c>
      <c r="F90" t="s">
        <v>203</v>
      </c>
      <c r="G90" t="s">
        <v>410</v>
      </c>
      <c r="H90" t="s">
        <v>384</v>
      </c>
      <c r="I90" t="s">
        <v>232</v>
      </c>
      <c r="J90">
        <v>98079191</v>
      </c>
      <c r="K90">
        <v>18.341342926025291</v>
      </c>
      <c r="L90" t="s">
        <v>248</v>
      </c>
      <c r="M90" t="s">
        <v>320</v>
      </c>
      <c r="N90" t="s">
        <v>373</v>
      </c>
      <c r="O90">
        <v>7</v>
      </c>
      <c r="P90">
        <v>9</v>
      </c>
    </row>
    <row r="91" spans="1:16">
      <c r="A91" t="s">
        <v>315</v>
      </c>
      <c r="B91" t="s">
        <v>316</v>
      </c>
      <c r="C91">
        <v>2019</v>
      </c>
      <c r="D91" t="s">
        <v>307</v>
      </c>
      <c r="E91" t="s">
        <v>58</v>
      </c>
      <c r="F91" t="s">
        <v>268</v>
      </c>
      <c r="G91" t="s">
        <v>410</v>
      </c>
      <c r="H91" t="s">
        <v>384</v>
      </c>
      <c r="I91" t="s">
        <v>232</v>
      </c>
      <c r="J91">
        <v>209779.5</v>
      </c>
      <c r="K91">
        <v>46.388362884521399</v>
      </c>
      <c r="L91" t="s">
        <v>248</v>
      </c>
      <c r="M91" t="s">
        <v>320</v>
      </c>
      <c r="N91" t="s">
        <v>373</v>
      </c>
      <c r="O91">
        <v>7</v>
      </c>
      <c r="P91">
        <v>9</v>
      </c>
    </row>
    <row r="92" spans="1:16">
      <c r="A92" t="s">
        <v>195</v>
      </c>
      <c r="B92" t="s">
        <v>196</v>
      </c>
      <c r="C92">
        <v>2024</v>
      </c>
      <c r="D92" t="s">
        <v>197</v>
      </c>
      <c r="E92" t="s">
        <v>58</v>
      </c>
      <c r="F92" t="s">
        <v>198</v>
      </c>
      <c r="G92" t="s">
        <v>411</v>
      </c>
      <c r="H92" t="s">
        <v>384</v>
      </c>
      <c r="I92" t="s">
        <v>119</v>
      </c>
      <c r="J92">
        <v>26713205</v>
      </c>
      <c r="K92">
        <v>46.6</v>
      </c>
      <c r="M92" t="s">
        <v>243</v>
      </c>
      <c r="N92" t="s">
        <v>373</v>
      </c>
      <c r="O92" s="5">
        <v>8</v>
      </c>
      <c r="P92">
        <v>10</v>
      </c>
    </row>
    <row r="93" spans="1:16">
      <c r="A93" t="s">
        <v>265</v>
      </c>
      <c r="B93" t="s">
        <v>266</v>
      </c>
      <c r="C93">
        <v>2021</v>
      </c>
      <c r="D93" t="s">
        <v>267</v>
      </c>
      <c r="E93" t="s">
        <v>58</v>
      </c>
      <c r="F93" t="s">
        <v>268</v>
      </c>
      <c r="G93" t="s">
        <v>411</v>
      </c>
      <c r="H93" t="s">
        <v>384</v>
      </c>
      <c r="I93" t="s">
        <v>232</v>
      </c>
      <c r="J93">
        <v>916711</v>
      </c>
      <c r="K93">
        <v>40.059749603271399</v>
      </c>
      <c r="L93" t="s">
        <v>248</v>
      </c>
      <c r="M93" t="s">
        <v>243</v>
      </c>
      <c r="N93" t="s">
        <v>373</v>
      </c>
      <c r="O93" s="5">
        <v>8</v>
      </c>
      <c r="P93">
        <v>10</v>
      </c>
    </row>
    <row r="94" spans="1:16">
      <c r="A94" t="s">
        <v>269</v>
      </c>
      <c r="B94" t="s">
        <v>270</v>
      </c>
      <c r="C94">
        <v>2018</v>
      </c>
      <c r="D94" t="s">
        <v>206</v>
      </c>
      <c r="E94" t="s">
        <v>69</v>
      </c>
      <c r="F94" t="s">
        <v>207</v>
      </c>
      <c r="G94" t="s">
        <v>411</v>
      </c>
      <c r="H94" t="s">
        <v>384</v>
      </c>
      <c r="I94" t="s">
        <v>232</v>
      </c>
      <c r="J94">
        <v>3794877</v>
      </c>
      <c r="K94">
        <v>30.214550018310501</v>
      </c>
      <c r="L94" t="s">
        <v>248</v>
      </c>
      <c r="M94" t="s">
        <v>243</v>
      </c>
      <c r="N94" t="s">
        <v>373</v>
      </c>
      <c r="O94" s="5">
        <v>8</v>
      </c>
      <c r="P94">
        <v>10</v>
      </c>
    </row>
    <row r="95" spans="1:16">
      <c r="A95" t="s">
        <v>200</v>
      </c>
      <c r="B95" t="s">
        <v>201</v>
      </c>
      <c r="C95">
        <v>2022</v>
      </c>
      <c r="D95" t="s">
        <v>202</v>
      </c>
      <c r="E95" t="s">
        <v>69</v>
      </c>
      <c r="F95" t="s">
        <v>203</v>
      </c>
      <c r="G95" t="s">
        <v>411</v>
      </c>
      <c r="H95" t="s">
        <v>384</v>
      </c>
      <c r="I95" t="s">
        <v>119</v>
      </c>
      <c r="J95">
        <v>278830528.5</v>
      </c>
      <c r="K95">
        <v>62.070207141807899</v>
      </c>
      <c r="L95" t="s">
        <v>414</v>
      </c>
      <c r="M95" t="s">
        <v>243</v>
      </c>
      <c r="N95" t="s">
        <v>373</v>
      </c>
      <c r="O95" s="5">
        <v>8</v>
      </c>
      <c r="P95">
        <v>10</v>
      </c>
    </row>
    <row r="96" spans="1:16">
      <c r="A96" t="s">
        <v>204</v>
      </c>
      <c r="B96" t="s">
        <v>205</v>
      </c>
      <c r="C96">
        <v>2024</v>
      </c>
      <c r="D96" t="s">
        <v>206</v>
      </c>
      <c r="E96" t="s">
        <v>69</v>
      </c>
      <c r="F96" t="s">
        <v>207</v>
      </c>
      <c r="G96" t="s">
        <v>411</v>
      </c>
      <c r="H96" t="s">
        <v>384</v>
      </c>
      <c r="I96" t="s">
        <v>119</v>
      </c>
      <c r="J96">
        <v>9387021</v>
      </c>
      <c r="K96">
        <v>43.154299999999999</v>
      </c>
      <c r="M96" t="s">
        <v>243</v>
      </c>
      <c r="N96" t="s">
        <v>373</v>
      </c>
      <c r="O96" s="5">
        <v>8</v>
      </c>
      <c r="P96">
        <v>10</v>
      </c>
    </row>
    <row r="97" spans="1:16">
      <c r="A97" t="s">
        <v>275</v>
      </c>
      <c r="B97" t="s">
        <v>276</v>
      </c>
      <c r="C97">
        <v>2018</v>
      </c>
      <c r="D97" t="s">
        <v>277</v>
      </c>
      <c r="E97" t="s">
        <v>58</v>
      </c>
      <c r="F97" t="s">
        <v>268</v>
      </c>
      <c r="G97" t="s">
        <v>411</v>
      </c>
      <c r="H97" t="s">
        <v>384</v>
      </c>
      <c r="I97" t="s">
        <v>232</v>
      </c>
      <c r="J97">
        <v>122083.5</v>
      </c>
      <c r="K97">
        <v>22.6097316741943</v>
      </c>
      <c r="L97" t="s">
        <v>248</v>
      </c>
      <c r="M97" t="s">
        <v>243</v>
      </c>
      <c r="N97" t="s">
        <v>373</v>
      </c>
      <c r="O97" s="5">
        <v>8</v>
      </c>
      <c r="P97">
        <v>10</v>
      </c>
    </row>
    <row r="98" spans="1:16">
      <c r="A98" t="s">
        <v>212</v>
      </c>
      <c r="B98" t="s">
        <v>213</v>
      </c>
      <c r="C98">
        <v>2016</v>
      </c>
      <c r="D98" t="s">
        <v>214</v>
      </c>
      <c r="E98" t="s">
        <v>69</v>
      </c>
      <c r="F98" t="s">
        <v>203</v>
      </c>
      <c r="G98" t="s">
        <v>411</v>
      </c>
      <c r="H98" t="s">
        <v>384</v>
      </c>
      <c r="I98" t="s">
        <v>119</v>
      </c>
      <c r="J98">
        <v>51297839</v>
      </c>
      <c r="K98">
        <v>32.700000000000003</v>
      </c>
      <c r="M98" t="s">
        <v>243</v>
      </c>
      <c r="N98" t="s">
        <v>373</v>
      </c>
      <c r="O98" s="5">
        <v>8</v>
      </c>
      <c r="P98">
        <v>10</v>
      </c>
    </row>
    <row r="99" spans="1:16">
      <c r="A99" t="s">
        <v>288</v>
      </c>
      <c r="B99" t="s">
        <v>289</v>
      </c>
      <c r="C99">
        <v>2018</v>
      </c>
      <c r="D99" t="s">
        <v>214</v>
      </c>
      <c r="E99" t="s">
        <v>69</v>
      </c>
      <c r="F99" t="s">
        <v>203</v>
      </c>
      <c r="G99" t="s">
        <v>411</v>
      </c>
      <c r="H99" t="s">
        <v>384</v>
      </c>
      <c r="I99" t="s">
        <v>232</v>
      </c>
      <c r="J99">
        <v>3167706</v>
      </c>
      <c r="K99">
        <v>20.222673416137699</v>
      </c>
      <c r="L99" t="s">
        <v>248</v>
      </c>
      <c r="M99" t="s">
        <v>243</v>
      </c>
      <c r="N99" t="s">
        <v>373</v>
      </c>
      <c r="O99" s="5">
        <v>8</v>
      </c>
      <c r="P99">
        <v>10</v>
      </c>
    </row>
    <row r="100" spans="1:16">
      <c r="A100" t="s">
        <v>292</v>
      </c>
      <c r="B100" t="s">
        <v>293</v>
      </c>
      <c r="C100">
        <v>2020</v>
      </c>
      <c r="D100" t="s">
        <v>197</v>
      </c>
      <c r="E100" t="s">
        <v>58</v>
      </c>
      <c r="F100" t="s">
        <v>198</v>
      </c>
      <c r="G100" t="s">
        <v>411</v>
      </c>
      <c r="H100" t="s">
        <v>384</v>
      </c>
      <c r="I100" t="s">
        <v>119</v>
      </c>
      <c r="J100">
        <v>5069895</v>
      </c>
      <c r="K100">
        <v>29.3</v>
      </c>
      <c r="M100" t="s">
        <v>243</v>
      </c>
      <c r="N100" t="s">
        <v>373</v>
      </c>
      <c r="O100" s="5">
        <v>8</v>
      </c>
      <c r="P100">
        <v>10</v>
      </c>
    </row>
    <row r="101" spans="1:16">
      <c r="A101" t="s">
        <v>294</v>
      </c>
      <c r="B101" t="s">
        <v>295</v>
      </c>
      <c r="C101">
        <v>2019</v>
      </c>
      <c r="D101" t="s">
        <v>296</v>
      </c>
      <c r="E101" t="s">
        <v>69</v>
      </c>
      <c r="F101" t="s">
        <v>211</v>
      </c>
      <c r="G101" t="s">
        <v>411</v>
      </c>
      <c r="H101" t="s">
        <v>384</v>
      </c>
      <c r="I101" t="s">
        <v>232</v>
      </c>
      <c r="J101">
        <v>230800898.5</v>
      </c>
      <c r="K101">
        <v>37.227561950683501</v>
      </c>
      <c r="L101" t="s">
        <v>248</v>
      </c>
      <c r="M101" t="s">
        <v>243</v>
      </c>
      <c r="N101" t="s">
        <v>373</v>
      </c>
      <c r="O101" s="5">
        <v>8</v>
      </c>
      <c r="P101">
        <v>10</v>
      </c>
    </row>
    <row r="102" spans="1:16">
      <c r="A102" t="s">
        <v>219</v>
      </c>
      <c r="B102" t="s">
        <v>220</v>
      </c>
      <c r="C102">
        <v>2019</v>
      </c>
      <c r="D102" t="s">
        <v>202</v>
      </c>
      <c r="E102" t="s">
        <v>69</v>
      </c>
      <c r="F102" t="s">
        <v>203</v>
      </c>
      <c r="G102" t="s">
        <v>411</v>
      </c>
      <c r="H102" t="s">
        <v>384</v>
      </c>
      <c r="I102" t="s">
        <v>232</v>
      </c>
      <c r="J102">
        <v>71522271</v>
      </c>
      <c r="K102">
        <v>15.387909889221101</v>
      </c>
      <c r="L102" t="s">
        <v>248</v>
      </c>
      <c r="M102" t="s">
        <v>243</v>
      </c>
      <c r="N102" t="s">
        <v>373</v>
      </c>
      <c r="O102" s="5">
        <v>8</v>
      </c>
      <c r="P102">
        <v>10</v>
      </c>
    </row>
    <row r="103" spans="1:16">
      <c r="A103" t="s">
        <v>305</v>
      </c>
      <c r="B103" t="s">
        <v>306</v>
      </c>
      <c r="C103">
        <v>2019</v>
      </c>
      <c r="D103" t="s">
        <v>307</v>
      </c>
      <c r="E103" t="s">
        <v>58</v>
      </c>
      <c r="F103" t="s">
        <v>268</v>
      </c>
      <c r="G103" t="s">
        <v>411</v>
      </c>
      <c r="H103" t="s">
        <v>384</v>
      </c>
      <c r="I103" t="s">
        <v>232</v>
      </c>
      <c r="J103">
        <v>105669.5</v>
      </c>
      <c r="K103">
        <v>7.87251472473144</v>
      </c>
      <c r="L103" t="s">
        <v>248</v>
      </c>
      <c r="M103" t="s">
        <v>243</v>
      </c>
      <c r="N103" t="s">
        <v>373</v>
      </c>
      <c r="O103" s="5">
        <v>8</v>
      </c>
      <c r="P103">
        <v>10</v>
      </c>
    </row>
    <row r="104" spans="1:16">
      <c r="A104" t="s">
        <v>308</v>
      </c>
      <c r="B104" t="s">
        <v>309</v>
      </c>
      <c r="C104">
        <v>2023</v>
      </c>
      <c r="D104" t="s">
        <v>310</v>
      </c>
      <c r="E104" t="s">
        <v>67</v>
      </c>
      <c r="F104" t="s">
        <v>207</v>
      </c>
      <c r="G104" t="s">
        <v>411</v>
      </c>
      <c r="H104" t="s">
        <v>384</v>
      </c>
      <c r="I104" t="s">
        <v>232</v>
      </c>
      <c r="J104">
        <v>12200431</v>
      </c>
      <c r="K104">
        <v>21.707908630371001</v>
      </c>
      <c r="L104" t="s">
        <v>248</v>
      </c>
      <c r="M104" t="s">
        <v>243</v>
      </c>
      <c r="N104" t="s">
        <v>373</v>
      </c>
      <c r="O104" s="5">
        <v>8</v>
      </c>
      <c r="P104">
        <v>10</v>
      </c>
    </row>
    <row r="105" spans="1:16">
      <c r="A105" t="s">
        <v>311</v>
      </c>
      <c r="B105" t="s">
        <v>312</v>
      </c>
      <c r="C105">
        <v>2019</v>
      </c>
      <c r="D105" t="s">
        <v>307</v>
      </c>
      <c r="E105" t="s">
        <v>58</v>
      </c>
      <c r="F105" t="s">
        <v>268</v>
      </c>
      <c r="G105" t="s">
        <v>411</v>
      </c>
      <c r="H105" t="s">
        <v>384</v>
      </c>
      <c r="I105" t="s">
        <v>232</v>
      </c>
      <c r="J105">
        <v>10581</v>
      </c>
      <c r="K105">
        <v>25.828891754150291</v>
      </c>
      <c r="L105" t="s">
        <v>248</v>
      </c>
      <c r="M105" t="s">
        <v>243</v>
      </c>
      <c r="N105" t="s">
        <v>373</v>
      </c>
      <c r="O105" s="5">
        <v>8</v>
      </c>
      <c r="P105">
        <v>10</v>
      </c>
    </row>
    <row r="106" spans="1:16">
      <c r="A106" t="s">
        <v>313</v>
      </c>
      <c r="B106" t="s">
        <v>314</v>
      </c>
      <c r="C106">
        <v>2020</v>
      </c>
      <c r="D106" t="s">
        <v>202</v>
      </c>
      <c r="E106" t="s">
        <v>69</v>
      </c>
      <c r="F106" t="s">
        <v>203</v>
      </c>
      <c r="G106" t="s">
        <v>411</v>
      </c>
      <c r="H106" t="s">
        <v>384</v>
      </c>
      <c r="I106" t="s">
        <v>232</v>
      </c>
      <c r="J106">
        <v>98079191</v>
      </c>
      <c r="K106">
        <v>31.379928588867099</v>
      </c>
      <c r="L106" t="s">
        <v>248</v>
      </c>
      <c r="M106" t="s">
        <v>243</v>
      </c>
      <c r="N106" t="s">
        <v>373</v>
      </c>
      <c r="O106" s="5">
        <v>8</v>
      </c>
      <c r="P106">
        <v>10</v>
      </c>
    </row>
    <row r="107" spans="1:16">
      <c r="A107" t="s">
        <v>315</v>
      </c>
      <c r="B107" t="s">
        <v>316</v>
      </c>
      <c r="C107">
        <v>2019</v>
      </c>
      <c r="D107" t="s">
        <v>307</v>
      </c>
      <c r="E107" t="s">
        <v>58</v>
      </c>
      <c r="F107" t="s">
        <v>268</v>
      </c>
      <c r="G107" t="s">
        <v>411</v>
      </c>
      <c r="H107" t="s">
        <v>384</v>
      </c>
      <c r="I107" t="s">
        <v>232</v>
      </c>
      <c r="J107">
        <v>209779.5</v>
      </c>
      <c r="K107">
        <v>23.286369323730401</v>
      </c>
      <c r="L107" t="s">
        <v>248</v>
      </c>
      <c r="M107" t="s">
        <v>243</v>
      </c>
      <c r="N107" t="s">
        <v>373</v>
      </c>
      <c r="O107" s="5">
        <v>8</v>
      </c>
      <c r="P107">
        <v>10</v>
      </c>
    </row>
    <row r="108" spans="1:16">
      <c r="A108" t="s">
        <v>246</v>
      </c>
      <c r="B108" t="s">
        <v>247</v>
      </c>
      <c r="C108">
        <v>2021</v>
      </c>
      <c r="D108" t="s">
        <v>223</v>
      </c>
      <c r="E108" t="s">
        <v>67</v>
      </c>
      <c r="F108" t="s">
        <v>224</v>
      </c>
      <c r="G108" t="s">
        <v>410</v>
      </c>
      <c r="H108" t="s">
        <v>384</v>
      </c>
      <c r="I108" t="s">
        <v>232</v>
      </c>
      <c r="J108">
        <v>13413417</v>
      </c>
      <c r="K108">
        <v>13.300257682800201</v>
      </c>
      <c r="L108" t="s">
        <v>248</v>
      </c>
      <c r="M108" t="s">
        <v>320</v>
      </c>
      <c r="N108" t="s">
        <v>224</v>
      </c>
      <c r="O108">
        <v>5</v>
      </c>
      <c r="P108">
        <v>9</v>
      </c>
    </row>
    <row r="109" spans="1:16">
      <c r="A109" t="s">
        <v>254</v>
      </c>
      <c r="B109" t="s">
        <v>255</v>
      </c>
      <c r="C109">
        <v>2018</v>
      </c>
      <c r="D109" t="s">
        <v>256</v>
      </c>
      <c r="E109" t="s">
        <v>67</v>
      </c>
      <c r="F109" t="s">
        <v>224</v>
      </c>
      <c r="G109" t="s">
        <v>410</v>
      </c>
      <c r="H109" t="s">
        <v>384</v>
      </c>
      <c r="I109" t="s">
        <v>232</v>
      </c>
      <c r="J109">
        <v>4878657</v>
      </c>
      <c r="K109">
        <v>20.7220745086669</v>
      </c>
      <c r="L109" t="s">
        <v>248</v>
      </c>
      <c r="M109" t="s">
        <v>320</v>
      </c>
      <c r="N109" t="s">
        <v>224</v>
      </c>
      <c r="O109">
        <v>5</v>
      </c>
      <c r="P109">
        <v>9</v>
      </c>
    </row>
    <row r="110" spans="1:16">
      <c r="A110" t="s">
        <v>259</v>
      </c>
      <c r="B110" t="s">
        <v>260</v>
      </c>
      <c r="C110">
        <v>2017</v>
      </c>
      <c r="D110" t="s">
        <v>256</v>
      </c>
      <c r="E110" t="s">
        <v>67</v>
      </c>
      <c r="F110" t="s">
        <v>224</v>
      </c>
      <c r="G110" t="s">
        <v>410</v>
      </c>
      <c r="H110" t="s">
        <v>384</v>
      </c>
      <c r="I110" t="s">
        <v>232</v>
      </c>
      <c r="J110">
        <v>87083398</v>
      </c>
      <c r="K110">
        <v>21.659795761108398</v>
      </c>
      <c r="L110" t="s">
        <v>248</v>
      </c>
      <c r="M110" t="s">
        <v>320</v>
      </c>
      <c r="N110" t="s">
        <v>224</v>
      </c>
      <c r="O110">
        <v>5</v>
      </c>
      <c r="P110">
        <v>9</v>
      </c>
    </row>
    <row r="111" spans="1:16">
      <c r="A111" t="s">
        <v>261</v>
      </c>
      <c r="B111" t="s">
        <v>262</v>
      </c>
      <c r="C111">
        <v>2022</v>
      </c>
      <c r="D111" t="s">
        <v>231</v>
      </c>
      <c r="E111" t="s">
        <v>67</v>
      </c>
      <c r="F111" t="s">
        <v>224</v>
      </c>
      <c r="G111" t="s">
        <v>410</v>
      </c>
      <c r="H111" t="s">
        <v>384</v>
      </c>
      <c r="I111" t="s">
        <v>232</v>
      </c>
      <c r="J111">
        <v>834188</v>
      </c>
      <c r="K111">
        <v>25.399068832397401</v>
      </c>
      <c r="L111" t="s">
        <v>248</v>
      </c>
      <c r="M111" t="s">
        <v>320</v>
      </c>
      <c r="N111" t="s">
        <v>224</v>
      </c>
      <c r="O111">
        <v>5</v>
      </c>
      <c r="P111">
        <v>9</v>
      </c>
    </row>
    <row r="112" spans="1:16">
      <c r="A112" t="s">
        <v>221</v>
      </c>
      <c r="B112" t="s">
        <v>222</v>
      </c>
      <c r="C112">
        <v>2016</v>
      </c>
      <c r="D112" t="s">
        <v>223</v>
      </c>
      <c r="E112" t="s">
        <v>67</v>
      </c>
      <c r="F112" t="s">
        <v>224</v>
      </c>
      <c r="G112" t="s">
        <v>410</v>
      </c>
      <c r="H112" t="s">
        <v>384</v>
      </c>
      <c r="I112" t="s">
        <v>119</v>
      </c>
      <c r="J112">
        <v>512554.49999999988</v>
      </c>
      <c r="K112">
        <v>65.600000000000009</v>
      </c>
      <c r="M112" t="s">
        <v>320</v>
      </c>
      <c r="N112" t="s">
        <v>224</v>
      </c>
      <c r="O112">
        <v>5</v>
      </c>
      <c r="P112">
        <v>9</v>
      </c>
    </row>
    <row r="113" spans="1:16">
      <c r="A113" t="s">
        <v>278</v>
      </c>
      <c r="B113" t="s">
        <v>279</v>
      </c>
      <c r="C113">
        <v>2018</v>
      </c>
      <c r="D113" t="s">
        <v>236</v>
      </c>
      <c r="E113" t="s">
        <v>67</v>
      </c>
      <c r="F113" t="s">
        <v>224</v>
      </c>
      <c r="G113" t="s">
        <v>410</v>
      </c>
      <c r="H113" t="s">
        <v>384</v>
      </c>
      <c r="I113" t="s">
        <v>232</v>
      </c>
      <c r="J113">
        <v>2183603</v>
      </c>
      <c r="K113">
        <v>42.683727264404297</v>
      </c>
      <c r="L113" t="s">
        <v>248</v>
      </c>
      <c r="M113" t="s">
        <v>320</v>
      </c>
      <c r="N113" t="s">
        <v>224</v>
      </c>
      <c r="O113">
        <v>5</v>
      </c>
      <c r="P113">
        <v>9</v>
      </c>
    </row>
    <row r="114" spans="1:16">
      <c r="A114" t="s">
        <v>284</v>
      </c>
      <c r="B114" t="s">
        <v>285</v>
      </c>
      <c r="C114">
        <v>2018</v>
      </c>
      <c r="D114" t="s">
        <v>231</v>
      </c>
      <c r="E114" t="s">
        <v>67</v>
      </c>
      <c r="F114" t="s">
        <v>224</v>
      </c>
      <c r="G114" t="s">
        <v>410</v>
      </c>
      <c r="H114" t="s">
        <v>384</v>
      </c>
      <c r="I114" t="s">
        <v>232</v>
      </c>
      <c r="J114">
        <v>27494926</v>
      </c>
      <c r="K114">
        <v>18.5831985473632</v>
      </c>
      <c r="L114" t="s">
        <v>248</v>
      </c>
      <c r="M114" t="s">
        <v>320</v>
      </c>
      <c r="N114" t="s">
        <v>224</v>
      </c>
      <c r="O114">
        <v>5</v>
      </c>
      <c r="P114">
        <v>9</v>
      </c>
    </row>
    <row r="115" spans="1:16">
      <c r="A115" t="s">
        <v>290</v>
      </c>
      <c r="B115" t="s">
        <v>291</v>
      </c>
      <c r="C115">
        <v>2019</v>
      </c>
      <c r="D115" t="s">
        <v>231</v>
      </c>
      <c r="E115" t="s">
        <v>67</v>
      </c>
      <c r="F115" t="s">
        <v>224</v>
      </c>
      <c r="G115" t="s">
        <v>410</v>
      </c>
      <c r="H115" t="s">
        <v>384</v>
      </c>
      <c r="I115" t="s">
        <v>232</v>
      </c>
      <c r="J115">
        <v>19025752</v>
      </c>
      <c r="K115">
        <v>28.266530990600501</v>
      </c>
      <c r="L115" t="s">
        <v>248</v>
      </c>
      <c r="M115" t="s">
        <v>320</v>
      </c>
      <c r="N115" t="s">
        <v>224</v>
      </c>
      <c r="O115">
        <v>5</v>
      </c>
      <c r="P115">
        <v>9</v>
      </c>
    </row>
    <row r="116" spans="1:16">
      <c r="A116" t="s">
        <v>299</v>
      </c>
      <c r="B116" t="s">
        <v>300</v>
      </c>
      <c r="C116">
        <v>2021</v>
      </c>
      <c r="D116" t="s">
        <v>236</v>
      </c>
      <c r="E116" t="s">
        <v>67</v>
      </c>
      <c r="F116" t="s">
        <v>224</v>
      </c>
      <c r="G116" t="s">
        <v>410</v>
      </c>
      <c r="H116" t="s">
        <v>384</v>
      </c>
      <c r="I116" t="s">
        <v>232</v>
      </c>
      <c r="J116">
        <v>1206593.5</v>
      </c>
      <c r="K116">
        <v>59.739883422851499</v>
      </c>
      <c r="L116" t="s">
        <v>248</v>
      </c>
      <c r="M116" t="s">
        <v>320</v>
      </c>
      <c r="N116" t="s">
        <v>224</v>
      </c>
      <c r="O116">
        <v>5</v>
      </c>
      <c r="P116">
        <v>9</v>
      </c>
    </row>
    <row r="117" spans="1:16">
      <c r="A117" t="s">
        <v>303</v>
      </c>
      <c r="B117" t="s">
        <v>304</v>
      </c>
      <c r="C117">
        <v>2019</v>
      </c>
      <c r="D117" t="s">
        <v>256</v>
      </c>
      <c r="E117" t="s">
        <v>67</v>
      </c>
      <c r="F117" t="s">
        <v>224</v>
      </c>
      <c r="G117" t="s">
        <v>410</v>
      </c>
      <c r="H117" t="s">
        <v>384</v>
      </c>
      <c r="I117" t="s">
        <v>232</v>
      </c>
      <c r="J117">
        <v>16685223</v>
      </c>
      <c r="K117">
        <v>20.176521301269499</v>
      </c>
      <c r="L117" t="s">
        <v>248</v>
      </c>
      <c r="M117" t="s">
        <v>320</v>
      </c>
      <c r="N117" t="s">
        <v>224</v>
      </c>
      <c r="O117">
        <v>5</v>
      </c>
      <c r="P117">
        <v>9</v>
      </c>
    </row>
    <row r="118" spans="1:16">
      <c r="A118" t="s">
        <v>234</v>
      </c>
      <c r="B118" t="s">
        <v>235</v>
      </c>
      <c r="C118">
        <v>2017</v>
      </c>
      <c r="D118" t="s">
        <v>236</v>
      </c>
      <c r="E118" t="s">
        <v>67</v>
      </c>
      <c r="F118" t="s">
        <v>224</v>
      </c>
      <c r="G118" t="s">
        <v>410</v>
      </c>
      <c r="H118" t="s">
        <v>384</v>
      </c>
      <c r="I118" t="s">
        <v>159</v>
      </c>
      <c r="J118">
        <v>57635162</v>
      </c>
      <c r="K118">
        <v>59</v>
      </c>
      <c r="M118" t="s">
        <v>320</v>
      </c>
      <c r="N118" t="s">
        <v>224</v>
      </c>
      <c r="O118">
        <v>5</v>
      </c>
      <c r="P118">
        <v>9</v>
      </c>
    </row>
    <row r="119" spans="1:16">
      <c r="A119" t="s">
        <v>317</v>
      </c>
      <c r="B119" t="s">
        <v>318</v>
      </c>
      <c r="C119">
        <v>2019</v>
      </c>
      <c r="D119" t="s">
        <v>231</v>
      </c>
      <c r="E119" t="s">
        <v>67</v>
      </c>
      <c r="F119" t="s">
        <v>224</v>
      </c>
      <c r="G119" t="s">
        <v>410</v>
      </c>
      <c r="H119" t="s">
        <v>384</v>
      </c>
      <c r="I119" t="s">
        <v>232</v>
      </c>
      <c r="J119">
        <v>15271367.5</v>
      </c>
      <c r="K119">
        <v>39.756084442138601</v>
      </c>
      <c r="L119" t="s">
        <v>248</v>
      </c>
      <c r="M119" t="s">
        <v>320</v>
      </c>
      <c r="N119" t="s">
        <v>224</v>
      </c>
      <c r="O119">
        <v>5</v>
      </c>
      <c r="P119">
        <v>9</v>
      </c>
    </row>
    <row r="120" spans="1:16">
      <c r="A120" t="s">
        <v>246</v>
      </c>
      <c r="B120" t="s">
        <v>247</v>
      </c>
      <c r="C120">
        <v>2021</v>
      </c>
      <c r="D120" t="s">
        <v>223</v>
      </c>
      <c r="E120" t="s">
        <v>67</v>
      </c>
      <c r="F120" t="s">
        <v>224</v>
      </c>
      <c r="G120" t="s">
        <v>411</v>
      </c>
      <c r="H120" t="s">
        <v>384</v>
      </c>
      <c r="I120" t="s">
        <v>232</v>
      </c>
      <c r="J120">
        <v>13413417</v>
      </c>
      <c r="K120">
        <v>27.398414611816399</v>
      </c>
      <c r="L120" t="s">
        <v>248</v>
      </c>
      <c r="M120" t="s">
        <v>243</v>
      </c>
      <c r="N120" t="s">
        <v>224</v>
      </c>
      <c r="O120">
        <v>6</v>
      </c>
      <c r="P120">
        <v>10</v>
      </c>
    </row>
    <row r="121" spans="1:16">
      <c r="A121" t="s">
        <v>254</v>
      </c>
      <c r="B121" t="s">
        <v>255</v>
      </c>
      <c r="C121">
        <v>2018</v>
      </c>
      <c r="D121" t="s">
        <v>256</v>
      </c>
      <c r="E121" t="s">
        <v>67</v>
      </c>
      <c r="F121" t="s">
        <v>224</v>
      </c>
      <c r="G121" t="s">
        <v>411</v>
      </c>
      <c r="H121" t="s">
        <v>384</v>
      </c>
      <c r="I121" t="s">
        <v>232</v>
      </c>
      <c r="J121">
        <v>4878657</v>
      </c>
      <c r="K121">
        <v>16.928064346313398</v>
      </c>
      <c r="L121" t="s">
        <v>248</v>
      </c>
      <c r="M121" t="s">
        <v>243</v>
      </c>
      <c r="N121" t="s">
        <v>224</v>
      </c>
      <c r="O121">
        <v>6</v>
      </c>
      <c r="P121">
        <v>10</v>
      </c>
    </row>
    <row r="122" spans="1:16">
      <c r="A122" t="s">
        <v>259</v>
      </c>
      <c r="B122" t="s">
        <v>260</v>
      </c>
      <c r="C122">
        <v>2017</v>
      </c>
      <c r="D122" t="s">
        <v>256</v>
      </c>
      <c r="E122" t="s">
        <v>67</v>
      </c>
      <c r="F122" t="s">
        <v>224</v>
      </c>
      <c r="G122" t="s">
        <v>411</v>
      </c>
      <c r="H122" t="s">
        <v>384</v>
      </c>
      <c r="I122" t="s">
        <v>232</v>
      </c>
      <c r="J122">
        <v>87083398</v>
      </c>
      <c r="K122">
        <v>23.122041702270501</v>
      </c>
      <c r="L122" t="s">
        <v>248</v>
      </c>
      <c r="M122" t="s">
        <v>243</v>
      </c>
      <c r="N122" t="s">
        <v>224</v>
      </c>
      <c r="O122">
        <v>6</v>
      </c>
      <c r="P122">
        <v>10</v>
      </c>
    </row>
    <row r="123" spans="1:16">
      <c r="A123" t="s">
        <v>261</v>
      </c>
      <c r="B123" t="s">
        <v>262</v>
      </c>
      <c r="C123">
        <v>2022</v>
      </c>
      <c r="D123" t="s">
        <v>231</v>
      </c>
      <c r="E123" t="s">
        <v>67</v>
      </c>
      <c r="F123" t="s">
        <v>224</v>
      </c>
      <c r="G123" t="s">
        <v>411</v>
      </c>
      <c r="H123" t="s">
        <v>384</v>
      </c>
      <c r="I123" t="s">
        <v>232</v>
      </c>
      <c r="J123">
        <v>834188</v>
      </c>
      <c r="K123">
        <v>26.484706878662099</v>
      </c>
      <c r="L123" t="s">
        <v>248</v>
      </c>
      <c r="M123" t="s">
        <v>243</v>
      </c>
      <c r="N123" t="s">
        <v>224</v>
      </c>
      <c r="O123">
        <v>6</v>
      </c>
      <c r="P123">
        <v>10</v>
      </c>
    </row>
    <row r="124" spans="1:16">
      <c r="A124" t="s">
        <v>221</v>
      </c>
      <c r="B124" t="s">
        <v>222</v>
      </c>
      <c r="C124">
        <v>2016</v>
      </c>
      <c r="D124" t="s">
        <v>223</v>
      </c>
      <c r="E124" t="s">
        <v>67</v>
      </c>
      <c r="F124" t="s">
        <v>224</v>
      </c>
      <c r="G124" t="s">
        <v>411</v>
      </c>
      <c r="H124" t="s">
        <v>384</v>
      </c>
      <c r="I124" t="s">
        <v>119</v>
      </c>
      <c r="J124">
        <v>512554.49999999988</v>
      </c>
      <c r="K124">
        <v>36</v>
      </c>
      <c r="M124" t="s">
        <v>243</v>
      </c>
      <c r="N124" t="s">
        <v>224</v>
      </c>
      <c r="O124">
        <v>6</v>
      </c>
      <c r="P124">
        <v>10</v>
      </c>
    </row>
    <row r="125" spans="1:16">
      <c r="A125" t="s">
        <v>278</v>
      </c>
      <c r="B125" t="s">
        <v>279</v>
      </c>
      <c r="C125">
        <v>2018</v>
      </c>
      <c r="D125" t="s">
        <v>236</v>
      </c>
      <c r="E125" t="s">
        <v>67</v>
      </c>
      <c r="F125" t="s">
        <v>224</v>
      </c>
      <c r="G125" t="s">
        <v>411</v>
      </c>
      <c r="H125" t="s">
        <v>384</v>
      </c>
      <c r="I125" t="s">
        <v>232</v>
      </c>
      <c r="J125">
        <v>2183603</v>
      </c>
      <c r="K125">
        <v>42.990337371826101</v>
      </c>
      <c r="L125" t="s">
        <v>248</v>
      </c>
      <c r="M125" t="s">
        <v>243</v>
      </c>
      <c r="N125" t="s">
        <v>224</v>
      </c>
      <c r="O125">
        <v>6</v>
      </c>
      <c r="P125">
        <v>10</v>
      </c>
    </row>
    <row r="126" spans="1:16">
      <c r="A126" t="s">
        <v>284</v>
      </c>
      <c r="B126" t="s">
        <v>285</v>
      </c>
      <c r="C126">
        <v>2018</v>
      </c>
      <c r="D126" t="s">
        <v>231</v>
      </c>
      <c r="E126" t="s">
        <v>67</v>
      </c>
      <c r="F126" t="s">
        <v>224</v>
      </c>
      <c r="G126" t="s">
        <v>411</v>
      </c>
      <c r="H126" t="s">
        <v>384</v>
      </c>
      <c r="I126" t="s">
        <v>232</v>
      </c>
      <c r="J126">
        <v>27494926</v>
      </c>
      <c r="K126">
        <v>18.6908073425293</v>
      </c>
      <c r="L126" t="s">
        <v>248</v>
      </c>
      <c r="M126" t="s">
        <v>243</v>
      </c>
      <c r="N126" t="s">
        <v>224</v>
      </c>
      <c r="O126">
        <v>6</v>
      </c>
      <c r="P126">
        <v>10</v>
      </c>
    </row>
    <row r="127" spans="1:16">
      <c r="A127" t="s">
        <v>290</v>
      </c>
      <c r="B127" t="s">
        <v>291</v>
      </c>
      <c r="C127">
        <v>2019</v>
      </c>
      <c r="D127" t="s">
        <v>231</v>
      </c>
      <c r="E127" t="s">
        <v>67</v>
      </c>
      <c r="F127" t="s">
        <v>224</v>
      </c>
      <c r="G127" t="s">
        <v>411</v>
      </c>
      <c r="H127" t="s">
        <v>384</v>
      </c>
      <c r="I127" t="s">
        <v>232</v>
      </c>
      <c r="J127">
        <v>19025752</v>
      </c>
      <c r="K127">
        <v>18.469713211059499</v>
      </c>
      <c r="L127" t="s">
        <v>248</v>
      </c>
      <c r="M127" t="s">
        <v>243</v>
      </c>
      <c r="N127" t="s">
        <v>224</v>
      </c>
      <c r="O127">
        <v>6</v>
      </c>
      <c r="P127">
        <v>10</v>
      </c>
    </row>
    <row r="128" spans="1:16">
      <c r="A128" t="s">
        <v>299</v>
      </c>
      <c r="B128" t="s">
        <v>300</v>
      </c>
      <c r="C128">
        <v>2021</v>
      </c>
      <c r="D128" t="s">
        <v>236</v>
      </c>
      <c r="E128" t="s">
        <v>67</v>
      </c>
      <c r="F128" t="s">
        <v>224</v>
      </c>
      <c r="G128" t="s">
        <v>411</v>
      </c>
      <c r="H128" t="s">
        <v>384</v>
      </c>
      <c r="I128" t="s">
        <v>232</v>
      </c>
      <c r="J128">
        <v>1206593.5</v>
      </c>
      <c r="K128">
        <v>68.619598388671804</v>
      </c>
      <c r="L128" t="s">
        <v>248</v>
      </c>
      <c r="M128" t="s">
        <v>243</v>
      </c>
      <c r="N128" t="s">
        <v>224</v>
      </c>
      <c r="O128">
        <v>6</v>
      </c>
      <c r="P128">
        <v>10</v>
      </c>
    </row>
    <row r="129" spans="1:16">
      <c r="A129" t="s">
        <v>303</v>
      </c>
      <c r="B129" t="s">
        <v>304</v>
      </c>
      <c r="C129">
        <v>2019</v>
      </c>
      <c r="D129" t="s">
        <v>256</v>
      </c>
      <c r="E129" t="s">
        <v>67</v>
      </c>
      <c r="F129" t="s">
        <v>224</v>
      </c>
      <c r="G129" t="s">
        <v>411</v>
      </c>
      <c r="H129" t="s">
        <v>384</v>
      </c>
      <c r="I129" t="s">
        <v>232</v>
      </c>
      <c r="J129">
        <v>16685223</v>
      </c>
      <c r="K129">
        <v>37.894065856933501</v>
      </c>
      <c r="L129" t="s">
        <v>248</v>
      </c>
      <c r="M129" t="s">
        <v>243</v>
      </c>
      <c r="N129" t="s">
        <v>224</v>
      </c>
      <c r="O129">
        <v>6</v>
      </c>
      <c r="P129">
        <v>10</v>
      </c>
    </row>
    <row r="130" spans="1:16">
      <c r="A130" t="s">
        <v>234</v>
      </c>
      <c r="B130" t="s">
        <v>235</v>
      </c>
      <c r="C130">
        <v>2017</v>
      </c>
      <c r="D130" t="s">
        <v>236</v>
      </c>
      <c r="E130" t="s">
        <v>67</v>
      </c>
      <c r="F130" t="s">
        <v>224</v>
      </c>
      <c r="G130" t="s">
        <v>411</v>
      </c>
      <c r="H130" t="s">
        <v>384</v>
      </c>
      <c r="I130" t="s">
        <v>159</v>
      </c>
      <c r="J130">
        <v>57635162</v>
      </c>
      <c r="K130">
        <v>40</v>
      </c>
      <c r="M130" t="s">
        <v>243</v>
      </c>
      <c r="N130" t="s">
        <v>224</v>
      </c>
      <c r="O130">
        <v>6</v>
      </c>
      <c r="P130">
        <v>10</v>
      </c>
    </row>
    <row r="131" spans="1:16">
      <c r="A131" t="s">
        <v>317</v>
      </c>
      <c r="B131" t="s">
        <v>318</v>
      </c>
      <c r="C131">
        <v>2019</v>
      </c>
      <c r="D131" t="s">
        <v>231</v>
      </c>
      <c r="E131" t="s">
        <v>67</v>
      </c>
      <c r="F131" t="s">
        <v>224</v>
      </c>
      <c r="G131" t="s">
        <v>411</v>
      </c>
      <c r="H131" t="s">
        <v>384</v>
      </c>
      <c r="I131" t="s">
        <v>232</v>
      </c>
      <c r="J131">
        <v>15271367.5</v>
      </c>
      <c r="K131">
        <v>37.882392883300703</v>
      </c>
      <c r="L131" t="s">
        <v>248</v>
      </c>
      <c r="M131" t="s">
        <v>243</v>
      </c>
      <c r="N131" t="s">
        <v>224</v>
      </c>
      <c r="O131">
        <v>6</v>
      </c>
      <c r="P131">
        <v>10</v>
      </c>
    </row>
    <row r="132" spans="1:16">
      <c r="A132" s="206" t="s">
        <v>415</v>
      </c>
      <c r="B132" s="206"/>
      <c r="C132" s="206"/>
      <c r="D132" s="203"/>
      <c r="E132" s="203"/>
      <c r="F132" s="203"/>
      <c r="G132" s="203"/>
      <c r="H132" s="203"/>
      <c r="I132" s="203"/>
      <c r="J132" s="203"/>
      <c r="K132" s="203"/>
      <c r="L132" s="203"/>
      <c r="M132" s="203"/>
      <c r="N132" s="203"/>
      <c r="O132" s="203"/>
      <c r="P132" s="203"/>
    </row>
    <row r="133" spans="1:16">
      <c r="A133" s="204" t="s">
        <v>416</v>
      </c>
      <c r="B133" s="203"/>
      <c r="C133" s="203"/>
      <c r="D133" s="203"/>
      <c r="E133" s="204" t="s">
        <v>239</v>
      </c>
      <c r="F133" s="204" t="s">
        <v>369</v>
      </c>
      <c r="G133" s="204" t="s">
        <v>104</v>
      </c>
      <c r="H133" s="204" t="s">
        <v>105</v>
      </c>
      <c r="I133" s="204" t="s">
        <v>417</v>
      </c>
      <c r="J133" s="204" t="s">
        <v>418</v>
      </c>
      <c r="K133" s="203"/>
      <c r="L133" s="203"/>
      <c r="M133" s="203"/>
      <c r="N133" s="203"/>
      <c r="O133" s="203"/>
      <c r="P133" s="203"/>
    </row>
    <row r="134" spans="1:16">
      <c r="A134" s="203">
        <v>12</v>
      </c>
      <c r="B134" s="203"/>
      <c r="C134" s="203"/>
      <c r="D134" s="203"/>
      <c r="E134" s="203" t="s">
        <v>320</v>
      </c>
      <c r="F134" s="311" t="s">
        <v>419</v>
      </c>
      <c r="G134" s="203" t="s">
        <v>410</v>
      </c>
      <c r="H134" s="203" t="s">
        <v>384</v>
      </c>
      <c r="I134" s="205">
        <v>51.170152079264298</v>
      </c>
      <c r="J134" s="205">
        <v>55.6</v>
      </c>
      <c r="K134" s="203"/>
      <c r="L134" s="203"/>
      <c r="M134" s="203"/>
      <c r="N134" s="203"/>
      <c r="O134" s="203"/>
      <c r="P134" s="203"/>
    </row>
    <row r="135" spans="1:16">
      <c r="A135" s="203">
        <v>12</v>
      </c>
      <c r="B135" s="203"/>
      <c r="C135" s="203"/>
      <c r="D135" s="203"/>
      <c r="E135" s="203" t="s">
        <v>243</v>
      </c>
      <c r="F135" s="311"/>
      <c r="G135" s="203" t="s">
        <v>411</v>
      </c>
      <c r="H135" s="203" t="s">
        <v>384</v>
      </c>
      <c r="I135" s="205">
        <v>29.089609082539859</v>
      </c>
      <c r="J135" s="205">
        <v>30.45</v>
      </c>
      <c r="K135" s="203"/>
      <c r="L135" s="203"/>
      <c r="M135" s="203"/>
      <c r="N135" s="203"/>
      <c r="O135" s="203"/>
      <c r="P135" s="203"/>
    </row>
    <row r="136" spans="1:16">
      <c r="A136" s="203">
        <v>12</v>
      </c>
      <c r="B136" s="203"/>
      <c r="C136" s="203"/>
      <c r="D136" s="203"/>
      <c r="E136" s="203" t="s">
        <v>320</v>
      </c>
      <c r="F136" s="311" t="s">
        <v>420</v>
      </c>
      <c r="G136" s="203" t="s">
        <v>410</v>
      </c>
      <c r="H136" s="203" t="s">
        <v>384</v>
      </c>
      <c r="I136" s="205">
        <v>42.690456581115718</v>
      </c>
      <c r="J136" s="205">
        <v>41.075000000000003</v>
      </c>
      <c r="K136" s="203"/>
      <c r="L136" s="203"/>
      <c r="M136" s="203"/>
      <c r="N136" s="203"/>
      <c r="O136" s="203"/>
      <c r="P136" s="203"/>
    </row>
    <row r="137" spans="1:16">
      <c r="A137" s="203">
        <v>12</v>
      </c>
      <c r="B137" s="203"/>
      <c r="C137" s="203"/>
      <c r="D137" s="203"/>
      <c r="E137" s="203" t="s">
        <v>243</v>
      </c>
      <c r="F137" s="311"/>
      <c r="G137" s="203" t="s">
        <v>411</v>
      </c>
      <c r="H137" s="203" t="s">
        <v>384</v>
      </c>
      <c r="I137" s="205">
        <v>38.961836935126257</v>
      </c>
      <c r="J137" s="205">
        <v>40.700000000000003</v>
      </c>
      <c r="K137" s="203"/>
      <c r="L137" s="203"/>
      <c r="M137" s="203"/>
      <c r="N137" s="203"/>
      <c r="O137" s="203"/>
      <c r="P137" s="203"/>
    </row>
    <row r="138" spans="1:16">
      <c r="A138" s="203">
        <v>12</v>
      </c>
      <c r="B138" s="203"/>
      <c r="C138" s="203"/>
      <c r="D138" s="203"/>
      <c r="E138" s="203" t="s">
        <v>320</v>
      </c>
      <c r="F138" s="311" t="s">
        <v>421</v>
      </c>
      <c r="G138" s="203" t="s">
        <v>410</v>
      </c>
      <c r="H138" s="203" t="s">
        <v>384</v>
      </c>
      <c r="I138" s="205">
        <v>34.573928562800042</v>
      </c>
      <c r="J138" s="205">
        <v>26.832799911498949</v>
      </c>
      <c r="K138" s="203"/>
      <c r="L138" s="203"/>
      <c r="M138" s="203"/>
      <c r="N138" s="203"/>
      <c r="O138" s="203"/>
      <c r="P138" s="203"/>
    </row>
    <row r="139" spans="1:16">
      <c r="A139" s="203">
        <v>12</v>
      </c>
      <c r="B139" s="203"/>
      <c r="C139" s="203"/>
      <c r="D139" s="203"/>
      <c r="E139" s="203" t="s">
        <v>243</v>
      </c>
      <c r="F139" s="311"/>
      <c r="G139" s="203" t="s">
        <v>411</v>
      </c>
      <c r="H139" s="203" t="s">
        <v>384</v>
      </c>
      <c r="I139" s="205">
        <v>32.873345216115283</v>
      </c>
      <c r="J139" s="205">
        <v>31.6992073059082</v>
      </c>
      <c r="K139" s="203"/>
      <c r="L139" s="203"/>
      <c r="M139" s="203"/>
      <c r="N139" s="203"/>
      <c r="O139" s="203"/>
      <c r="P139" s="203"/>
    </row>
    <row r="140" spans="1:16">
      <c r="A140" s="203">
        <v>16</v>
      </c>
      <c r="B140" s="203"/>
      <c r="C140" s="203"/>
      <c r="D140" s="203"/>
      <c r="E140" s="203" t="s">
        <v>320</v>
      </c>
      <c r="F140" s="311" t="s">
        <v>422</v>
      </c>
      <c r="G140" s="203" t="s">
        <v>410</v>
      </c>
      <c r="H140" s="203" t="s">
        <v>384</v>
      </c>
      <c r="I140" s="205">
        <v>37.199078612108977</v>
      </c>
      <c r="J140" s="205">
        <v>32.767663955688448</v>
      </c>
      <c r="K140" s="203"/>
      <c r="L140" s="203"/>
      <c r="M140" s="203"/>
      <c r="N140" s="203"/>
      <c r="O140" s="203"/>
      <c r="P140" s="203"/>
    </row>
    <row r="141" spans="1:16">
      <c r="A141" s="203">
        <v>16</v>
      </c>
      <c r="B141" s="203"/>
      <c r="C141" s="203"/>
      <c r="D141" s="203"/>
      <c r="E141" s="203" t="s">
        <v>243</v>
      </c>
      <c r="F141" s="311"/>
      <c r="G141" s="203" t="s">
        <v>411</v>
      </c>
      <c r="H141" s="203" t="s">
        <v>384</v>
      </c>
      <c r="I141" s="205">
        <v>30.60139354471729</v>
      </c>
      <c r="J141" s="205">
        <v>29.757275009155251</v>
      </c>
      <c r="K141" s="203"/>
      <c r="L141" s="203"/>
      <c r="M141" s="203"/>
      <c r="N141" s="203"/>
      <c r="O141" s="203"/>
      <c r="P141" s="203"/>
    </row>
  </sheetData>
  <mergeCells count="4">
    <mergeCell ref="F134:F135"/>
    <mergeCell ref="F136:F137"/>
    <mergeCell ref="F138:F139"/>
    <mergeCell ref="F140:F14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7CA9-12B9-456E-82DA-2FA153D4211B}">
  <dimension ref="A2:K38"/>
  <sheetViews>
    <sheetView zoomScale="91" zoomScaleNormal="91" workbookViewId="0">
      <selection activeCell="L31" sqref="L31"/>
    </sheetView>
  </sheetViews>
  <sheetFormatPr defaultColWidth="11.42578125" defaultRowHeight="15"/>
  <cols>
    <col min="6" max="6" width="45.140625" customWidth="1"/>
  </cols>
  <sheetData>
    <row r="2" spans="1:6">
      <c r="A2" s="179" t="s">
        <v>423</v>
      </c>
      <c r="B2" s="179"/>
      <c r="C2" s="179"/>
      <c r="D2" s="179"/>
      <c r="E2" s="179"/>
      <c r="F2" s="179"/>
    </row>
    <row r="3" spans="1:6">
      <c r="A3" s="179" t="s">
        <v>424</v>
      </c>
      <c r="B3" s="179"/>
      <c r="C3" s="179"/>
      <c r="D3" s="179"/>
      <c r="E3" s="179"/>
      <c r="F3" s="179"/>
    </row>
    <row r="27" spans="1:11">
      <c r="A27" s="203" t="s">
        <v>425</v>
      </c>
      <c r="B27" s="203" t="s">
        <v>426</v>
      </c>
      <c r="C27" s="203" t="s">
        <v>427</v>
      </c>
      <c r="D27" s="207" t="s">
        <v>428</v>
      </c>
      <c r="E27" s="207" t="s">
        <v>429</v>
      </c>
      <c r="F27" s="208" t="s">
        <v>430</v>
      </c>
      <c r="H27" s="37"/>
      <c r="I27" s="37"/>
    </row>
    <row r="28" spans="1:11" ht="30">
      <c r="A28">
        <v>710</v>
      </c>
      <c r="B28" t="s">
        <v>431</v>
      </c>
      <c r="C28" s="38">
        <v>2021</v>
      </c>
      <c r="D28" s="38">
        <v>21</v>
      </c>
      <c r="E28" s="38">
        <v>2021</v>
      </c>
      <c r="F28" s="185" t="s">
        <v>432</v>
      </c>
      <c r="G28" s="37"/>
      <c r="H28" s="37"/>
      <c r="K28" s="37"/>
    </row>
    <row r="29" spans="1:11" ht="45">
      <c r="A29">
        <v>170</v>
      </c>
      <c r="B29" t="s">
        <v>126</v>
      </c>
      <c r="C29" s="38">
        <v>2020</v>
      </c>
      <c r="D29">
        <v>46.57</v>
      </c>
      <c r="E29" s="38">
        <v>2020</v>
      </c>
      <c r="F29" s="185" t="s">
        <v>433</v>
      </c>
      <c r="H29" s="37"/>
      <c r="I29" s="37"/>
      <c r="K29" s="37"/>
    </row>
    <row r="30" spans="1:11" ht="30">
      <c r="A30">
        <v>222</v>
      </c>
      <c r="B30" s="37" t="s">
        <v>148</v>
      </c>
      <c r="C30" s="38">
        <v>2022</v>
      </c>
      <c r="D30" s="37">
        <v>51</v>
      </c>
      <c r="E30" s="38">
        <v>2022</v>
      </c>
      <c r="F30" s="209" t="s">
        <v>434</v>
      </c>
      <c r="H30" s="37"/>
      <c r="I30" s="37"/>
      <c r="K30" s="37"/>
    </row>
    <row r="31" spans="1:11">
      <c r="A31">
        <v>124</v>
      </c>
      <c r="B31" t="s">
        <v>156</v>
      </c>
      <c r="C31" s="38">
        <v>2021</v>
      </c>
      <c r="D31">
        <v>65.89</v>
      </c>
      <c r="E31" s="38">
        <v>2021</v>
      </c>
      <c r="F31" s="185" t="s">
        <v>435</v>
      </c>
      <c r="H31" s="37"/>
      <c r="K31" s="37"/>
    </row>
    <row r="32" spans="1:11">
      <c r="A32">
        <v>270</v>
      </c>
      <c r="B32" t="s">
        <v>436</v>
      </c>
      <c r="C32" s="38">
        <v>2025</v>
      </c>
      <c r="D32">
        <v>66</v>
      </c>
      <c r="E32" s="38">
        <v>2025</v>
      </c>
      <c r="F32" s="185" t="s">
        <v>437</v>
      </c>
      <c r="G32" s="39"/>
      <c r="H32" s="37"/>
      <c r="K32" s="37"/>
    </row>
    <row r="33" spans="1:11" ht="60">
      <c r="A33">
        <v>604</v>
      </c>
      <c r="B33" t="s">
        <v>143</v>
      </c>
      <c r="C33" s="38">
        <v>2023</v>
      </c>
      <c r="D33">
        <v>67.5</v>
      </c>
      <c r="E33" s="38">
        <v>2023</v>
      </c>
      <c r="F33" s="185" t="s">
        <v>438</v>
      </c>
      <c r="G33" s="37"/>
      <c r="H33" s="37"/>
      <c r="K33" s="37"/>
    </row>
    <row r="34" spans="1:11" ht="30">
      <c r="A34">
        <v>288</v>
      </c>
      <c r="B34" t="s">
        <v>439</v>
      </c>
      <c r="C34">
        <v>2021</v>
      </c>
      <c r="D34">
        <v>72.36</v>
      </c>
      <c r="E34">
        <v>2021</v>
      </c>
      <c r="F34" s="185" t="s">
        <v>440</v>
      </c>
      <c r="H34" s="37"/>
      <c r="K34" s="37"/>
    </row>
    <row r="35" spans="1:11" ht="45">
      <c r="A35">
        <v>566</v>
      </c>
      <c r="B35" t="s">
        <v>226</v>
      </c>
      <c r="C35">
        <v>2023</v>
      </c>
      <c r="D35">
        <v>75.650000000000006</v>
      </c>
      <c r="E35">
        <v>2023</v>
      </c>
      <c r="F35" s="185" t="s">
        <v>441</v>
      </c>
    </row>
    <row r="36" spans="1:11">
      <c r="A36">
        <v>426</v>
      </c>
      <c r="B36" t="s">
        <v>279</v>
      </c>
      <c r="C36">
        <v>2025</v>
      </c>
      <c r="D36">
        <v>93.37</v>
      </c>
      <c r="E36">
        <v>2025</v>
      </c>
      <c r="F36" s="209" t="s">
        <v>442</v>
      </c>
    </row>
    <row r="37" spans="1:11" ht="30">
      <c r="A37">
        <v>275</v>
      </c>
      <c r="B37" t="s">
        <v>216</v>
      </c>
      <c r="C37" s="38">
        <v>2023</v>
      </c>
      <c r="D37">
        <v>93.43</v>
      </c>
      <c r="E37" s="38">
        <v>2023</v>
      </c>
      <c r="F37" s="209" t="s">
        <v>443</v>
      </c>
    </row>
    <row r="38" spans="1:11" ht="45">
      <c r="A38">
        <v>788</v>
      </c>
      <c r="B38" t="s">
        <v>309</v>
      </c>
      <c r="C38" s="38">
        <v>2021</v>
      </c>
      <c r="D38">
        <v>94.2</v>
      </c>
      <c r="E38" s="38">
        <v>2021</v>
      </c>
      <c r="F38" s="209" t="s">
        <v>444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C6AAC-FF13-4DE2-8648-306345872572}">
  <sheetPr>
    <tabColor theme="4"/>
  </sheetPr>
  <dimension ref="A2:L36"/>
  <sheetViews>
    <sheetView workbookViewId="0">
      <selection activeCell="J49" sqref="J48:J49"/>
    </sheetView>
  </sheetViews>
  <sheetFormatPr defaultColWidth="11.42578125" defaultRowHeight="15"/>
  <cols>
    <col min="11" max="11" width="19.28515625" customWidth="1"/>
    <col min="12" max="12" width="22.5703125" customWidth="1"/>
  </cols>
  <sheetData>
    <row r="2" spans="1:7">
      <c r="A2" s="184" t="s">
        <v>445</v>
      </c>
      <c r="B2" s="184"/>
      <c r="C2" s="184"/>
      <c r="D2" s="184"/>
      <c r="E2" s="179"/>
      <c r="F2" s="179"/>
      <c r="G2" s="179"/>
    </row>
    <row r="21" spans="1:12">
      <c r="A21" s="8" t="s">
        <v>446</v>
      </c>
    </row>
    <row r="22" spans="1:12">
      <c r="A22" s="8" t="s">
        <v>447</v>
      </c>
    </row>
    <row r="27" spans="1:12">
      <c r="A27" s="34" t="s">
        <v>448</v>
      </c>
      <c r="B27" s="312" t="s">
        <v>449</v>
      </c>
      <c r="C27" s="312"/>
      <c r="D27" s="312"/>
      <c r="E27" s="315" t="s">
        <v>450</v>
      </c>
      <c r="F27" s="316"/>
      <c r="G27" s="317"/>
      <c r="H27" s="313" t="s">
        <v>451</v>
      </c>
      <c r="I27" s="314"/>
      <c r="J27" s="8"/>
      <c r="K27" s="318" t="s">
        <v>452</v>
      </c>
      <c r="L27" s="318"/>
    </row>
    <row r="28" spans="1:12" ht="60">
      <c r="A28" s="34"/>
      <c r="B28" s="33" t="s">
        <v>453</v>
      </c>
      <c r="C28" s="33" t="s">
        <v>454</v>
      </c>
      <c r="D28" s="32" t="s">
        <v>455</v>
      </c>
      <c r="E28" s="33" t="s">
        <v>453</v>
      </c>
      <c r="F28" s="33" t="s">
        <v>454</v>
      </c>
      <c r="G28" s="32" t="s">
        <v>455</v>
      </c>
      <c r="H28" s="31">
        <v>2024</v>
      </c>
      <c r="I28" s="31">
        <v>2015</v>
      </c>
      <c r="J28" s="306" t="s">
        <v>456</v>
      </c>
      <c r="K28" s="31">
        <v>2015</v>
      </c>
      <c r="L28" s="31">
        <v>2024</v>
      </c>
    </row>
    <row r="29" spans="1:12">
      <c r="A29" s="28" t="s">
        <v>56</v>
      </c>
      <c r="B29" s="27">
        <v>1864526.80536682</v>
      </c>
      <c r="C29" s="27">
        <v>572668.19787686598</v>
      </c>
      <c r="D29" s="27">
        <f>B29-C29</f>
        <v>1291858.607489954</v>
      </c>
      <c r="E29" s="27">
        <v>1607580.46057208</v>
      </c>
      <c r="F29" s="27">
        <v>658625.35906013602</v>
      </c>
      <c r="G29" s="27">
        <f>E29-F29</f>
        <v>948955.10151194397</v>
      </c>
      <c r="H29" s="26">
        <f>(B29/L29)*100000</f>
        <v>281.02820687518437</v>
      </c>
      <c r="I29" s="26">
        <f>E29/K29*100000</f>
        <v>259.26935298281734</v>
      </c>
      <c r="J29" s="10"/>
      <c r="K29" s="25">
        <v>620042609</v>
      </c>
      <c r="L29" s="25">
        <v>663466072</v>
      </c>
    </row>
    <row r="30" spans="1:12">
      <c r="A30" s="28" t="s">
        <v>55</v>
      </c>
      <c r="B30" s="27">
        <v>2896124.75391297</v>
      </c>
      <c r="C30" s="27">
        <v>712170.89099301002</v>
      </c>
      <c r="D30" s="27">
        <f>B30-C30</f>
        <v>2183953.8629199602</v>
      </c>
      <c r="E30" s="27">
        <v>3595355.4675076399</v>
      </c>
      <c r="F30" s="27">
        <v>675425.06826494599</v>
      </c>
      <c r="G30" s="27">
        <f>E30-F30</f>
        <v>2919930.399242694</v>
      </c>
      <c r="H30" s="26">
        <f>(B30/L30)*100000</f>
        <v>256.17584692442927</v>
      </c>
      <c r="I30" s="30">
        <f>E30/K30*100000</f>
        <v>325.02470900757157</v>
      </c>
      <c r="J30" s="10"/>
      <c r="K30" s="25">
        <v>1106179120.5</v>
      </c>
      <c r="L30" s="25">
        <v>1130522174</v>
      </c>
    </row>
    <row r="31" spans="1:12">
      <c r="A31" s="28" t="s">
        <v>57</v>
      </c>
      <c r="B31" s="27">
        <v>1006131.58433181</v>
      </c>
      <c r="C31" s="27">
        <v>239006.46803258199</v>
      </c>
      <c r="D31" s="27">
        <f>B31-C31</f>
        <v>767125.11629922804</v>
      </c>
      <c r="E31" s="27">
        <v>672422.23389025696</v>
      </c>
      <c r="F31" s="27">
        <v>169592.53457995399</v>
      </c>
      <c r="G31" s="27">
        <f>E31-F31</f>
        <v>502829.69931030297</v>
      </c>
      <c r="H31" s="26">
        <f>(B31/L31)*100000</f>
        <v>171.53463744438815</v>
      </c>
      <c r="I31" s="26">
        <f>E31/K31*100000</f>
        <v>135.78178936365038</v>
      </c>
      <c r="J31" s="10"/>
      <c r="K31" s="25">
        <v>495222693</v>
      </c>
      <c r="L31" s="25">
        <v>586547183.310426</v>
      </c>
    </row>
    <row r="32" spans="1:12">
      <c r="A32" s="28" t="s">
        <v>54</v>
      </c>
      <c r="B32" s="29">
        <v>3708760.4530422301</v>
      </c>
      <c r="C32" s="27">
        <v>1002295.04145653</v>
      </c>
      <c r="D32" s="27">
        <f>B32-C32</f>
        <v>2706465.4115857002</v>
      </c>
      <c r="E32" s="27">
        <v>3392635.29576921</v>
      </c>
      <c r="F32" s="27">
        <v>943849.23626891302</v>
      </c>
      <c r="G32" s="27">
        <f>E32-F32</f>
        <v>2448786.0595002971</v>
      </c>
      <c r="H32" s="26">
        <f>(B32/L32)*100000</f>
        <v>157.73469670407945</v>
      </c>
      <c r="I32" s="26">
        <f>E32/K32*100000</f>
        <v>149.00635065606298</v>
      </c>
      <c r="J32" s="10"/>
      <c r="K32" s="25">
        <v>2276839397</v>
      </c>
      <c r="L32" s="25">
        <v>2351264833</v>
      </c>
    </row>
    <row r="33" spans="1:12">
      <c r="A33" s="28" t="s">
        <v>58</v>
      </c>
      <c r="B33" s="27">
        <v>67725.280391659995</v>
      </c>
      <c r="C33" s="27">
        <v>26494.2238722402</v>
      </c>
      <c r="D33" s="27">
        <f>B33-C33</f>
        <v>41231.056519419799</v>
      </c>
      <c r="E33" s="27">
        <v>56132.444806619802</v>
      </c>
      <c r="F33" s="27">
        <v>15394.251694451699</v>
      </c>
      <c r="G33" s="27">
        <f>E33-F33</f>
        <v>40738.193112168105</v>
      </c>
      <c r="H33" s="26">
        <f>(B33/L33)*100000</f>
        <v>146.94547010522055</v>
      </c>
      <c r="I33" s="26">
        <f>E33/K33*100000</f>
        <v>138.20728583785245</v>
      </c>
      <c r="J33" s="10"/>
      <c r="K33" s="25">
        <v>40614678.5</v>
      </c>
      <c r="L33" s="25">
        <v>46088716</v>
      </c>
    </row>
    <row r="34" spans="1:12">
      <c r="A34" s="28" t="s">
        <v>59</v>
      </c>
      <c r="B34" s="27">
        <v>1017248.76959273</v>
      </c>
      <c r="C34" s="27">
        <v>416990.21300191002</v>
      </c>
      <c r="D34" s="27">
        <f>B34-C34</f>
        <v>600258.55659081996</v>
      </c>
      <c r="E34" s="27">
        <v>822440.454656963</v>
      </c>
      <c r="F34" s="27">
        <v>314551.31359063601</v>
      </c>
      <c r="G34" s="27">
        <f>E34-F34</f>
        <v>507889.14106632699</v>
      </c>
      <c r="H34" s="26">
        <f>(B34/L34)*100000</f>
        <v>81.910628048515761</v>
      </c>
      <c r="I34" s="26">
        <f>E34/K34*100000</f>
        <v>83.342955420063134</v>
      </c>
      <c r="J34" s="10"/>
      <c r="K34" s="25">
        <v>986814603</v>
      </c>
      <c r="L34" s="25">
        <v>1241900830</v>
      </c>
    </row>
    <row r="35" spans="1:12">
      <c r="A35" s="28" t="s">
        <v>53</v>
      </c>
      <c r="B35" s="27">
        <v>1086240.7748100699</v>
      </c>
      <c r="C35" s="27">
        <v>627416.896780596</v>
      </c>
      <c r="D35" s="27">
        <f>B35-C35</f>
        <v>458823.87802947394</v>
      </c>
      <c r="E35" s="27">
        <v>996243</v>
      </c>
      <c r="F35" s="27">
        <v>502567.561631725</v>
      </c>
      <c r="G35" s="27">
        <f>E35-F35</f>
        <v>493675.438368275</v>
      </c>
      <c r="H35" s="26">
        <f>(B35/L35)*100000</f>
        <v>50.610338932035184</v>
      </c>
      <c r="I35" s="26">
        <f>E35/K35*100000</f>
        <v>51.311284488468416</v>
      </c>
      <c r="J35" s="10"/>
      <c r="K35" s="25">
        <v>1941567064.5</v>
      </c>
      <c r="L35" s="25">
        <v>2146282356</v>
      </c>
    </row>
    <row r="36" spans="1:12">
      <c r="A36" s="28" t="s">
        <v>15</v>
      </c>
      <c r="B36" s="27">
        <v>11646758.4214483</v>
      </c>
      <c r="C36" s="27">
        <v>3597038.2943850001</v>
      </c>
      <c r="D36" s="27">
        <f>B36-C36</f>
        <v>8049720.1270632995</v>
      </c>
      <c r="E36" s="27">
        <v>11142809.3572028</v>
      </c>
      <c r="F36" s="27">
        <v>3280005.3250907599</v>
      </c>
      <c r="G36" s="27">
        <f>E36-F36</f>
        <v>7862804.0321120396</v>
      </c>
      <c r="H36" s="26">
        <f>(B36/L36)*100000</f>
        <v>142.65477951589787</v>
      </c>
      <c r="I36" s="26">
        <f>E36/K36*100000</f>
        <v>149.22179307914973</v>
      </c>
      <c r="J36" s="10"/>
      <c r="K36" s="25">
        <v>7467280165.5</v>
      </c>
      <c r="L36" s="25">
        <v>8164295974.5</v>
      </c>
    </row>
  </sheetData>
  <mergeCells count="4">
    <mergeCell ref="B27:D27"/>
    <mergeCell ref="H27:I27"/>
    <mergeCell ref="E27:G27"/>
    <mergeCell ref="K27:L2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4C5A3-7A27-433E-B22A-4186044384BB}">
  <sheetPr>
    <tabColor theme="4"/>
  </sheetPr>
  <dimension ref="A1:H36"/>
  <sheetViews>
    <sheetView zoomScale="69" zoomScaleNormal="69" workbookViewId="0">
      <selection activeCell="K28" sqref="K28"/>
    </sheetView>
  </sheetViews>
  <sheetFormatPr defaultColWidth="8.85546875" defaultRowHeight="15"/>
  <cols>
    <col min="1" max="1" width="33.140625" style="8" bestFit="1" customWidth="1"/>
    <col min="2" max="6" width="13.42578125" style="8" customWidth="1"/>
    <col min="7" max="23" width="12" style="8" bestFit="1" customWidth="1"/>
    <col min="24" max="24" width="7.140625" style="8" bestFit="1" customWidth="1"/>
    <col min="25" max="25" width="25" style="8" bestFit="1" customWidth="1"/>
    <col min="26" max="46" width="12" style="8" bestFit="1" customWidth="1"/>
    <col min="47" max="47" width="7.140625" style="8" bestFit="1" customWidth="1"/>
    <col min="48" max="48" width="37.85546875" style="8" bestFit="1" customWidth="1"/>
    <col min="49" max="49" width="30.140625" style="8" bestFit="1" customWidth="1"/>
    <col min="50" max="16384" width="8.85546875" style="8"/>
  </cols>
  <sheetData>
    <row r="1" spans="1:8" ht="51.75" customHeight="1"/>
    <row r="2" spans="1:8" ht="21" customHeight="1">
      <c r="A2" s="184" t="s">
        <v>457</v>
      </c>
      <c r="B2" s="184"/>
      <c r="C2" s="184"/>
      <c r="D2" s="184"/>
      <c r="E2" s="184"/>
      <c r="F2" s="184"/>
    </row>
    <row r="13" spans="1:8">
      <c r="F13" s="36"/>
    </row>
    <row r="15" spans="1:8">
      <c r="H15" s="35"/>
    </row>
    <row r="16" spans="1:8">
      <c r="H16" s="35"/>
    </row>
    <row r="18" spans="1:7">
      <c r="F18" s="29"/>
    </row>
    <row r="27" spans="1:7">
      <c r="A27" s="34" t="s">
        <v>448</v>
      </c>
      <c r="B27" s="312" t="s">
        <v>449</v>
      </c>
      <c r="C27" s="312"/>
      <c r="D27" s="315"/>
      <c r="E27" s="319" t="s">
        <v>458</v>
      </c>
      <c r="F27" s="319"/>
      <c r="G27" s="211"/>
    </row>
    <row r="28" spans="1:7" ht="45">
      <c r="A28" s="34"/>
      <c r="B28" s="33" t="s">
        <v>453</v>
      </c>
      <c r="C28" s="33" t="s">
        <v>454</v>
      </c>
      <c r="D28" s="32" t="s">
        <v>455</v>
      </c>
      <c r="E28" s="31">
        <v>2024</v>
      </c>
      <c r="F28" s="31" t="s">
        <v>459</v>
      </c>
      <c r="G28" s="211">
        <v>2015</v>
      </c>
    </row>
    <row r="29" spans="1:7">
      <c r="A29" s="28" t="s">
        <v>57</v>
      </c>
      <c r="B29" s="27">
        <v>1006131.584</v>
      </c>
      <c r="C29" s="27">
        <v>239008.79980000001</v>
      </c>
      <c r="D29" s="27">
        <f t="shared" ref="D29:D36" si="0">B29-C29</f>
        <v>767122.78419999999</v>
      </c>
      <c r="E29" s="26">
        <f t="shared" ref="E29:E36" si="1">C29/B29*100</f>
        <v>23.755222835743918</v>
      </c>
      <c r="F29" s="26">
        <f t="shared" ref="F29:F35" si="2">100*G29</f>
        <v>25.221137260555299</v>
      </c>
      <c r="G29" s="212">
        <v>0.25221137260555299</v>
      </c>
    </row>
    <row r="30" spans="1:7">
      <c r="A30" s="28" t="s">
        <v>55</v>
      </c>
      <c r="B30" s="27">
        <v>2896124.8139999998</v>
      </c>
      <c r="C30" s="27">
        <v>712203.64130000002</v>
      </c>
      <c r="D30" s="27">
        <f t="shared" si="0"/>
        <v>2183921.1727</v>
      </c>
      <c r="E30" s="26">
        <f t="shared" si="1"/>
        <v>24.591607304256193</v>
      </c>
      <c r="F30" s="26">
        <f t="shared" si="2"/>
        <v>18.7860442275868</v>
      </c>
      <c r="G30" s="212">
        <v>0.18786044227586801</v>
      </c>
    </row>
    <row r="31" spans="1:7">
      <c r="A31" s="28" t="s">
        <v>54</v>
      </c>
      <c r="B31" s="29">
        <v>3708760.4530422301</v>
      </c>
      <c r="C31" s="27">
        <v>1002295.04145653</v>
      </c>
      <c r="D31" s="27">
        <f t="shared" si="0"/>
        <v>2706465.4115857002</v>
      </c>
      <c r="E31" s="26">
        <f t="shared" si="1"/>
        <v>27.025068190488422</v>
      </c>
      <c r="F31" s="26">
        <f t="shared" si="2"/>
        <v>27.820533419726601</v>
      </c>
      <c r="G31" s="212">
        <v>0.27820533419726601</v>
      </c>
    </row>
    <row r="32" spans="1:7">
      <c r="A32" s="28" t="s">
        <v>56</v>
      </c>
      <c r="B32" s="27">
        <v>1875782.4809999999</v>
      </c>
      <c r="C32" s="27">
        <v>575395.22690000001</v>
      </c>
      <c r="D32" s="27">
        <f t="shared" si="0"/>
        <v>1300387.2541</v>
      </c>
      <c r="E32" s="26">
        <f t="shared" si="1"/>
        <v>30.674944068848038</v>
      </c>
      <c r="F32" s="26">
        <f t="shared" si="2"/>
        <v>40.969977877546199</v>
      </c>
      <c r="G32" s="212">
        <v>0.40969977877546199</v>
      </c>
    </row>
    <row r="33" spans="1:7">
      <c r="A33" s="28" t="s">
        <v>58</v>
      </c>
      <c r="B33" s="27">
        <v>67725.28039</v>
      </c>
      <c r="C33" s="27">
        <v>26495.713370000001</v>
      </c>
      <c r="D33" s="27">
        <f t="shared" si="0"/>
        <v>41229.567020000002</v>
      </c>
      <c r="E33" s="26">
        <f t="shared" si="1"/>
        <v>39.122338390366025</v>
      </c>
      <c r="F33" s="26">
        <f t="shared" si="2"/>
        <v>27.424872990096798</v>
      </c>
      <c r="G33" s="212">
        <v>0.27424872990096799</v>
      </c>
    </row>
    <row r="34" spans="1:7">
      <c r="A34" s="28" t="s">
        <v>59</v>
      </c>
      <c r="B34" s="27">
        <v>1017248.77</v>
      </c>
      <c r="C34" s="27">
        <v>417071.99839999998</v>
      </c>
      <c r="D34" s="27">
        <f t="shared" si="0"/>
        <v>600176.77160000009</v>
      </c>
      <c r="E34" s="26">
        <f t="shared" si="1"/>
        <v>41.000000265421797</v>
      </c>
      <c r="F34" s="26">
        <f t="shared" si="2"/>
        <v>38.246089648135502</v>
      </c>
      <c r="G34" s="212">
        <v>0.38246089648135501</v>
      </c>
    </row>
    <row r="35" spans="1:7">
      <c r="A35" s="28" t="s">
        <v>53</v>
      </c>
      <c r="B35" s="27">
        <v>1086240.7749999999</v>
      </c>
      <c r="C35" s="27">
        <v>627492.83570000005</v>
      </c>
      <c r="D35" s="27">
        <f t="shared" si="0"/>
        <v>458747.93929999985</v>
      </c>
      <c r="E35" s="26">
        <f t="shared" si="1"/>
        <v>57.767379953123196</v>
      </c>
      <c r="F35" s="26">
        <f t="shared" si="2"/>
        <v>50.446282847831803</v>
      </c>
      <c r="G35" s="212">
        <v>0.50446282847831803</v>
      </c>
    </row>
    <row r="36" spans="1:7">
      <c r="A36" s="28" t="s">
        <v>15</v>
      </c>
      <c r="B36" s="27">
        <v>11646758.4214483</v>
      </c>
      <c r="C36" s="27">
        <v>3597037.8841871698</v>
      </c>
      <c r="D36" s="27">
        <f t="shared" si="0"/>
        <v>8049720.5372611303</v>
      </c>
      <c r="E36" s="26">
        <f t="shared" si="1"/>
        <v>30.884455176497688</v>
      </c>
      <c r="F36" s="26">
        <f>100*0.294360714604755</f>
        <v>29.4360714604755</v>
      </c>
      <c r="G36" s="213"/>
    </row>
  </sheetData>
  <mergeCells count="2">
    <mergeCell ref="B27:D27"/>
    <mergeCell ref="E27:F27"/>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C583-AFD5-4B02-9759-D7A447CDF841}">
  <dimension ref="A2:J35"/>
  <sheetViews>
    <sheetView workbookViewId="0">
      <selection activeCell="A27" sqref="A27"/>
    </sheetView>
  </sheetViews>
  <sheetFormatPr defaultColWidth="9.140625" defaultRowHeight="15"/>
  <cols>
    <col min="1" max="2" width="9.140625" style="8"/>
    <col min="3" max="3" width="10.140625" style="8" bestFit="1" customWidth="1"/>
    <col min="4" max="4" width="12" style="8" bestFit="1" customWidth="1"/>
    <col min="5" max="16384" width="9.140625" style="8"/>
  </cols>
  <sheetData>
    <row r="2" spans="1:10">
      <c r="A2" s="184" t="s">
        <v>460</v>
      </c>
      <c r="B2" s="184"/>
      <c r="C2" s="184"/>
      <c r="D2" s="184"/>
      <c r="E2" s="184"/>
      <c r="F2" s="184"/>
      <c r="G2" s="184"/>
      <c r="H2" s="184"/>
      <c r="I2" s="184"/>
      <c r="J2" s="184"/>
    </row>
    <row r="27" spans="1:8" ht="63">
      <c r="A27" s="349" t="s">
        <v>102</v>
      </c>
      <c r="B27" s="349" t="s">
        <v>461</v>
      </c>
      <c r="C27" s="349" t="s">
        <v>462</v>
      </c>
      <c r="D27" s="349" t="s">
        <v>463</v>
      </c>
      <c r="E27" s="349" t="s">
        <v>464</v>
      </c>
      <c r="F27" s="349" t="s">
        <v>465</v>
      </c>
      <c r="G27" s="349" t="s">
        <v>466</v>
      </c>
      <c r="H27" s="349" t="s">
        <v>467</v>
      </c>
    </row>
    <row r="28" spans="1:8">
      <c r="A28" s="212" t="s">
        <v>53</v>
      </c>
      <c r="B28" s="25">
        <v>604661.41190557997</v>
      </c>
      <c r="C28" s="25">
        <v>1044194.32493495</v>
      </c>
      <c r="D28" s="215">
        <f t="shared" ref="D28:D35" si="0">100*B28/C28</f>
        <v>57.906981245396871</v>
      </c>
      <c r="E28" s="25">
        <v>22755.4507212608</v>
      </c>
      <c r="F28" s="25">
        <v>42046.449875121602</v>
      </c>
      <c r="G28" s="215">
        <f t="shared" ref="G28:G35" si="1">100*E28/F28</f>
        <v>54.119790823826342</v>
      </c>
      <c r="H28" s="26">
        <f t="shared" ref="H28:H35" si="2">+G28-D28</f>
        <v>-3.7871904215705285</v>
      </c>
    </row>
    <row r="29" spans="1:8">
      <c r="A29" s="212" t="s">
        <v>56</v>
      </c>
      <c r="B29" s="25">
        <v>538173.05196929094</v>
      </c>
      <c r="C29" s="25">
        <v>1772505.84354636</v>
      </c>
      <c r="D29" s="215">
        <f t="shared" si="0"/>
        <v>30.36227236873507</v>
      </c>
      <c r="E29" s="25">
        <v>34495.145907575497</v>
      </c>
      <c r="F29" s="25">
        <v>92020.961820457407</v>
      </c>
      <c r="G29" s="215">
        <f t="shared" si="1"/>
        <v>37.486182740492502</v>
      </c>
      <c r="H29" s="26">
        <f t="shared" si="2"/>
        <v>7.1239103717574324</v>
      </c>
    </row>
    <row r="30" spans="1:8">
      <c r="A30" s="212" t="s">
        <v>59</v>
      </c>
      <c r="B30" s="25">
        <v>399914.68127089302</v>
      </c>
      <c r="C30" s="25">
        <v>982141.19973808201</v>
      </c>
      <c r="D30" s="215">
        <f t="shared" si="0"/>
        <v>40.718654443734003</v>
      </c>
      <c r="E30" s="25">
        <v>17075.5317310174</v>
      </c>
      <c r="F30" s="25">
        <v>35107.569854651199</v>
      </c>
      <c r="G30" s="215">
        <f t="shared" si="1"/>
        <v>48.637749071530116</v>
      </c>
      <c r="H30" s="26">
        <f t="shared" si="2"/>
        <v>7.9190946277961132</v>
      </c>
    </row>
    <row r="31" spans="1:8">
      <c r="A31" s="212" t="s">
        <v>55</v>
      </c>
      <c r="B31" s="25">
        <v>638328.11455511604</v>
      </c>
      <c r="C31" s="25">
        <v>2637461.4490271299</v>
      </c>
      <c r="D31" s="215">
        <f t="shared" si="0"/>
        <v>24.202367575479585</v>
      </c>
      <c r="E31" s="25">
        <v>73842.537067461395</v>
      </c>
      <c r="F31" s="25">
        <v>258663.30488583399</v>
      </c>
      <c r="G31" s="215">
        <f t="shared" si="1"/>
        <v>28.547743600528577</v>
      </c>
      <c r="H31" s="26">
        <f t="shared" si="2"/>
        <v>4.3453760250489921</v>
      </c>
    </row>
    <row r="32" spans="1:8">
      <c r="A32" s="212" t="s">
        <v>54</v>
      </c>
      <c r="B32" s="25">
        <v>928618.07893142896</v>
      </c>
      <c r="C32" s="25">
        <v>3405042.8072643401</v>
      </c>
      <c r="D32" s="215">
        <f t="shared" si="0"/>
        <v>27.271847418490868</v>
      </c>
      <c r="E32" s="25">
        <v>73676.962525104202</v>
      </c>
      <c r="F32" s="25">
        <v>303717.64577789098</v>
      </c>
      <c r="G32" s="215">
        <f t="shared" si="1"/>
        <v>24.258374035660818</v>
      </c>
      <c r="H32" s="26">
        <f t="shared" si="2"/>
        <v>-3.0134733828300497</v>
      </c>
    </row>
    <row r="33" spans="1:8">
      <c r="A33" s="212" t="s">
        <v>57</v>
      </c>
      <c r="B33" s="25">
        <v>226828.32245183</v>
      </c>
      <c r="C33" s="25">
        <v>971524.65121653595</v>
      </c>
      <c r="D33" s="215">
        <f t="shared" si="0"/>
        <v>23.347665153714551</v>
      </c>
      <c r="E33" s="25">
        <v>12174.1319079351</v>
      </c>
      <c r="F33" s="25">
        <v>34606.933115270702</v>
      </c>
      <c r="G33" s="215">
        <f t="shared" si="1"/>
        <v>35.178303339925627</v>
      </c>
      <c r="H33" s="26">
        <f t="shared" si="2"/>
        <v>11.830638186211075</v>
      </c>
    </row>
    <row r="34" spans="1:8">
      <c r="A34" s="212" t="s">
        <v>58</v>
      </c>
      <c r="B34" s="25">
        <v>24218.461956049799</v>
      </c>
      <c r="C34" s="25">
        <v>63067.283156516904</v>
      </c>
      <c r="D34" s="215">
        <f t="shared" si="0"/>
        <v>38.400991360204557</v>
      </c>
      <c r="E34" s="25">
        <v>2275.7619161903799</v>
      </c>
      <c r="F34" s="25">
        <v>4657.9972351431998</v>
      </c>
      <c r="G34" s="215">
        <f t="shared" si="1"/>
        <v>48.85709031814006</v>
      </c>
      <c r="H34" s="26">
        <f t="shared" si="2"/>
        <v>10.456098957935502</v>
      </c>
    </row>
    <row r="35" spans="1:8">
      <c r="A35" s="216" t="s">
        <v>15</v>
      </c>
      <c r="B35" s="217">
        <v>3360742.12304019</v>
      </c>
      <c r="C35" s="217">
        <v>10875937.5588839</v>
      </c>
      <c r="D35" s="218">
        <f t="shared" si="0"/>
        <v>30.900711822264935</v>
      </c>
      <c r="E35" s="217">
        <v>236295.52177654501</v>
      </c>
      <c r="F35" s="217">
        <v>770820.86256436899</v>
      </c>
      <c r="G35" s="218">
        <f t="shared" si="1"/>
        <v>30.655050122856874</v>
      </c>
      <c r="H35" s="219">
        <f t="shared" si="2"/>
        <v>-0.24566169940806049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7CF8-2BC3-4D9E-802C-9022582B5AB8}">
  <sheetPr>
    <tabColor theme="4"/>
  </sheetPr>
  <dimension ref="A2:AH214"/>
  <sheetViews>
    <sheetView zoomScale="96" zoomScaleNormal="96" workbookViewId="0">
      <selection activeCell="Q46" sqref="Q46"/>
    </sheetView>
  </sheetViews>
  <sheetFormatPr defaultColWidth="8.85546875" defaultRowHeight="15"/>
  <cols>
    <col min="1" max="2" width="8.85546875" style="4"/>
    <col min="3" max="3" width="9" style="4" bestFit="1" customWidth="1"/>
    <col min="4" max="4" width="24.140625" style="4" customWidth="1"/>
    <col min="5" max="5" width="9" style="4" bestFit="1" customWidth="1"/>
    <col min="6" max="6" width="11.42578125" style="4" bestFit="1" customWidth="1"/>
    <col min="7" max="7" width="9" style="4" bestFit="1" customWidth="1"/>
    <col min="8" max="8" width="13.140625" style="4" customWidth="1"/>
    <col min="9" max="9" width="20.85546875" style="4" customWidth="1"/>
    <col min="10" max="10" width="24.85546875" style="4" customWidth="1"/>
    <col min="11" max="11" width="19" style="4" customWidth="1"/>
    <col min="12" max="16" width="9" style="4" bestFit="1" customWidth="1"/>
    <col min="17" max="17" width="25" style="4" customWidth="1"/>
    <col min="18" max="18" width="24.140625" style="4" customWidth="1"/>
    <col min="19" max="16384" width="8.85546875" style="4"/>
  </cols>
  <sheetData>
    <row r="2" spans="1:18">
      <c r="A2" s="180" t="s">
        <v>468</v>
      </c>
      <c r="B2" s="180"/>
      <c r="C2" s="180"/>
      <c r="D2" s="180"/>
      <c r="E2" s="180"/>
      <c r="F2" s="180"/>
      <c r="G2" s="180"/>
      <c r="H2" s="180"/>
      <c r="J2" s="232" t="s">
        <v>469</v>
      </c>
      <c r="K2" s="232"/>
      <c r="L2" s="233"/>
      <c r="M2" s="233"/>
      <c r="N2" s="233"/>
      <c r="O2" s="233"/>
      <c r="P2" s="233"/>
      <c r="Q2" s="232"/>
      <c r="R2" s="232"/>
    </row>
    <row r="3" spans="1:18">
      <c r="A3" s="180" t="s">
        <v>347</v>
      </c>
      <c r="B3" s="180"/>
      <c r="C3" s="180"/>
      <c r="D3" s="180"/>
      <c r="E3" s="180"/>
      <c r="F3" s="180"/>
      <c r="G3" s="180"/>
      <c r="H3" s="180"/>
      <c r="J3" s="220"/>
      <c r="K3" s="220" t="str">
        <f>CONCATENATE(K10, " (", K7, " countries)")</f>
        <v>World (183 countries)</v>
      </c>
      <c r="L3" s="220" t="str">
        <f>CONCATENATE(L10, " (", L7, " countries)")</f>
        <v>Central and Southern Asia (7 countries)</v>
      </c>
      <c r="M3" s="220" t="str">
        <f t="shared" ref="M3:R3" si="0">CONCATENATE(M10, " (", M7, " countries)")</f>
        <v>Eastern and South-Eastern Asia (15 countries)</v>
      </c>
      <c r="N3" s="220" t="str">
        <f t="shared" si="0"/>
        <v>Europe and Northern America (54 countries)</v>
      </c>
      <c r="O3" s="220" t="str">
        <f t="shared" si="0"/>
        <v>Latin America and the Caribbean (42 countries)</v>
      </c>
      <c r="P3" s="220" t="str">
        <f t="shared" si="0"/>
        <v>Northern Africa and Western Asia (14 countries)</v>
      </c>
      <c r="Q3" s="220" t="str">
        <f t="shared" si="0"/>
        <v>Sub-Saharan Africa (39 countries)</v>
      </c>
      <c r="R3" s="220" t="str">
        <f t="shared" si="0"/>
        <v>Oceania (12 countries)</v>
      </c>
    </row>
    <row r="4" spans="1:18" ht="15.75">
      <c r="J4" s="221" t="s">
        <v>470</v>
      </c>
      <c r="K4" s="222">
        <f t="shared" ref="K4:R6" si="1">100*K11/K$7</f>
        <v>27.3224043715847</v>
      </c>
      <c r="L4" s="223">
        <f t="shared" si="1"/>
        <v>42.857142857142854</v>
      </c>
      <c r="M4" s="223">
        <f t="shared" si="1"/>
        <v>26.666666666666668</v>
      </c>
      <c r="N4" s="223">
        <f t="shared" si="1"/>
        <v>0</v>
      </c>
      <c r="O4" s="223">
        <f t="shared" si="1"/>
        <v>38.095238095238095</v>
      </c>
      <c r="P4" s="223">
        <f t="shared" si="1"/>
        <v>21.428571428571427</v>
      </c>
      <c r="Q4" s="223">
        <f t="shared" si="1"/>
        <v>56.410256410256409</v>
      </c>
      <c r="R4" s="223">
        <f t="shared" si="1"/>
        <v>16.666666666666668</v>
      </c>
    </row>
    <row r="5" spans="1:18" ht="15.75">
      <c r="J5" s="221" t="s">
        <v>471</v>
      </c>
      <c r="K5" s="222">
        <f t="shared" si="1"/>
        <v>36.612021857923494</v>
      </c>
      <c r="L5" s="223">
        <f t="shared" si="1"/>
        <v>28.571428571428573</v>
      </c>
      <c r="M5" s="223">
        <f t="shared" si="1"/>
        <v>40</v>
      </c>
      <c r="N5" s="223">
        <f t="shared" si="1"/>
        <v>29.62962962962963</v>
      </c>
      <c r="O5" s="223">
        <f t="shared" si="1"/>
        <v>35.714285714285715</v>
      </c>
      <c r="P5" s="223">
        <f t="shared" si="1"/>
        <v>42.857142857142854</v>
      </c>
      <c r="Q5" s="223">
        <f t="shared" si="1"/>
        <v>38.46153846153846</v>
      </c>
      <c r="R5" s="223">
        <f t="shared" si="1"/>
        <v>58.333333333333336</v>
      </c>
    </row>
    <row r="6" spans="1:18" ht="15.75">
      <c r="J6" s="221" t="s">
        <v>472</v>
      </c>
      <c r="K6" s="222">
        <f t="shared" si="1"/>
        <v>36.065573770491802</v>
      </c>
      <c r="L6" s="223">
        <f t="shared" si="1"/>
        <v>28.571428571428573</v>
      </c>
      <c r="M6" s="223">
        <f t="shared" si="1"/>
        <v>33.333333333333336</v>
      </c>
      <c r="N6" s="223">
        <f t="shared" si="1"/>
        <v>70.370370370370367</v>
      </c>
      <c r="O6" s="223">
        <f t="shared" si="1"/>
        <v>26.19047619047619</v>
      </c>
      <c r="P6" s="223">
        <f t="shared" si="1"/>
        <v>35.714285714285715</v>
      </c>
      <c r="Q6" s="223">
        <f t="shared" si="1"/>
        <v>5.1282051282051286</v>
      </c>
      <c r="R6" s="223">
        <f t="shared" si="1"/>
        <v>25</v>
      </c>
    </row>
    <row r="7" spans="1:18">
      <c r="J7" s="224" t="s">
        <v>473</v>
      </c>
      <c r="K7" s="225">
        <f>SUM(K11:K13)</f>
        <v>183</v>
      </c>
      <c r="L7" s="225">
        <f>SUM(L11:L13)</f>
        <v>7</v>
      </c>
      <c r="M7" s="225">
        <f>SUM(M11:M13)</f>
        <v>15</v>
      </c>
      <c r="N7" s="225">
        <f>SUM(N11:N13)</f>
        <v>54</v>
      </c>
      <c r="O7" s="225">
        <f t="shared" ref="O7:R7" si="2">SUM(O11:O13)</f>
        <v>42</v>
      </c>
      <c r="P7" s="225">
        <f t="shared" si="2"/>
        <v>14</v>
      </c>
      <c r="Q7" s="225">
        <f t="shared" si="2"/>
        <v>39</v>
      </c>
      <c r="R7" s="225">
        <f t="shared" si="2"/>
        <v>12</v>
      </c>
    </row>
    <row r="8" spans="1:18">
      <c r="J8" s="224"/>
      <c r="K8" s="225"/>
      <c r="L8" s="225"/>
      <c r="M8" s="225"/>
      <c r="N8" s="225"/>
      <c r="O8" s="225"/>
      <c r="P8" s="225"/>
      <c r="Q8" s="225"/>
      <c r="R8" s="225"/>
    </row>
    <row r="9" spans="1:18">
      <c r="J9" s="224"/>
      <c r="K9" s="225"/>
      <c r="L9" s="225"/>
      <c r="M9" s="225"/>
      <c r="N9" s="225"/>
      <c r="O9" s="225"/>
      <c r="P9" s="225"/>
      <c r="Q9" s="225"/>
      <c r="R9" s="225"/>
    </row>
    <row r="10" spans="1:18">
      <c r="J10" s="224"/>
      <c r="K10" s="220" t="s">
        <v>15</v>
      </c>
      <c r="L10" s="220" t="s">
        <v>53</v>
      </c>
      <c r="M10" s="220" t="s">
        <v>54</v>
      </c>
      <c r="N10" s="220" t="s">
        <v>55</v>
      </c>
      <c r="O10" s="220" t="s">
        <v>56</v>
      </c>
      <c r="P10" s="226" t="s">
        <v>57</v>
      </c>
      <c r="Q10" s="226" t="s">
        <v>59</v>
      </c>
      <c r="R10" s="220" t="s">
        <v>58</v>
      </c>
    </row>
    <row r="11" spans="1:18">
      <c r="J11" s="224"/>
      <c r="K11" s="225">
        <f>SUM(L11:R11)</f>
        <v>50</v>
      </c>
      <c r="L11" s="225">
        <f>SUM(M17)</f>
        <v>3</v>
      </c>
      <c r="M11" s="225">
        <f>SUM(M18)</f>
        <v>4</v>
      </c>
      <c r="N11" s="225">
        <f>SUM(M19)</f>
        <v>0</v>
      </c>
      <c r="O11" s="225">
        <f>SUM(M20)</f>
        <v>16</v>
      </c>
      <c r="P11" s="225">
        <f>SUM(M21)</f>
        <v>3</v>
      </c>
      <c r="Q11" s="225">
        <f>+M22</f>
        <v>22</v>
      </c>
      <c r="R11" s="225">
        <f>+M23</f>
        <v>2</v>
      </c>
    </row>
    <row r="12" spans="1:18">
      <c r="J12" s="224"/>
      <c r="K12" s="225">
        <f t="shared" ref="K12:K13" si="3">SUM(L12:R12)</f>
        <v>67</v>
      </c>
      <c r="L12" s="225">
        <f>SUM(L17)</f>
        <v>2</v>
      </c>
      <c r="M12" s="225">
        <f>SUM(L18)</f>
        <v>6</v>
      </c>
      <c r="N12" s="225">
        <f>SUM(L19)</f>
        <v>16</v>
      </c>
      <c r="O12" s="225">
        <f>SUM(L20)</f>
        <v>15</v>
      </c>
      <c r="P12" s="225">
        <f>SUM(L21)</f>
        <v>6</v>
      </c>
      <c r="Q12" s="225">
        <f>+L22</f>
        <v>15</v>
      </c>
      <c r="R12" s="225">
        <f>+L23</f>
        <v>7</v>
      </c>
    </row>
    <row r="13" spans="1:18">
      <c r="J13" s="224"/>
      <c r="K13" s="225">
        <f t="shared" si="3"/>
        <v>66</v>
      </c>
      <c r="L13" s="225">
        <f>SUM(K17)</f>
        <v>2</v>
      </c>
      <c r="M13" s="225">
        <f>SUM(K18)</f>
        <v>5</v>
      </c>
      <c r="N13" s="225">
        <f>SUM(K19)</f>
        <v>38</v>
      </c>
      <c r="O13" s="225">
        <f>SUM(K20)</f>
        <v>11</v>
      </c>
      <c r="P13" s="225">
        <f>SUM(K21)</f>
        <v>5</v>
      </c>
      <c r="Q13" s="225">
        <f>+K22</f>
        <v>2</v>
      </c>
      <c r="R13" s="225">
        <f>+K23</f>
        <v>3</v>
      </c>
    </row>
    <row r="14" spans="1:18">
      <c r="J14" s="224"/>
      <c r="K14" s="225"/>
      <c r="L14" s="225"/>
      <c r="M14" s="225"/>
      <c r="N14" s="225"/>
      <c r="O14" s="225"/>
      <c r="P14" s="225"/>
      <c r="Q14" s="225"/>
      <c r="R14" s="225"/>
    </row>
    <row r="15" spans="1:18">
      <c r="J15" s="227"/>
      <c r="K15" s="225"/>
      <c r="L15" s="225"/>
      <c r="M15" s="225"/>
      <c r="N15" s="225"/>
      <c r="O15" s="225"/>
      <c r="P15" s="225"/>
      <c r="Q15" s="225"/>
      <c r="R15" s="225"/>
    </row>
    <row r="16" spans="1:18">
      <c r="F16" s="4" t="s">
        <v>474</v>
      </c>
      <c r="J16" s="220" t="s">
        <v>51</v>
      </c>
      <c r="K16" s="220" t="s">
        <v>475</v>
      </c>
      <c r="L16" s="220" t="s">
        <v>476</v>
      </c>
      <c r="M16" s="220" t="s">
        <v>477</v>
      </c>
      <c r="N16" s="220" t="s">
        <v>44</v>
      </c>
      <c r="O16" s="225"/>
      <c r="P16" s="225"/>
      <c r="Q16" s="225"/>
      <c r="R16" s="225"/>
    </row>
    <row r="17" spans="1:34">
      <c r="J17" s="224" t="s">
        <v>53</v>
      </c>
      <c r="K17" s="228">
        <f t="shared" ref="K17:M23" si="4">COUNTIFS($E$28:$E$210,$J17,$J$28:$J$210,K$16)</f>
        <v>2</v>
      </c>
      <c r="L17" s="228">
        <f t="shared" si="4"/>
        <v>2</v>
      </c>
      <c r="M17" s="228">
        <f t="shared" si="4"/>
        <v>3</v>
      </c>
      <c r="N17" s="225">
        <f>SUM(K17:M17)</f>
        <v>7</v>
      </c>
      <c r="O17" s="225"/>
      <c r="P17" s="225"/>
      <c r="Q17" s="225"/>
      <c r="R17" s="225"/>
    </row>
    <row r="18" spans="1:34">
      <c r="J18" s="224" t="s">
        <v>54</v>
      </c>
      <c r="K18" s="228">
        <f t="shared" si="4"/>
        <v>5</v>
      </c>
      <c r="L18" s="228">
        <f t="shared" si="4"/>
        <v>6</v>
      </c>
      <c r="M18" s="228">
        <f t="shared" si="4"/>
        <v>4</v>
      </c>
      <c r="N18" s="225">
        <f t="shared" ref="N18:N23" si="5">SUM(K18:M18)</f>
        <v>15</v>
      </c>
      <c r="O18" s="225"/>
      <c r="P18" s="225"/>
      <c r="Q18" s="225"/>
      <c r="R18" s="225"/>
    </row>
    <row r="19" spans="1:34">
      <c r="J19" s="224" t="s">
        <v>55</v>
      </c>
      <c r="K19" s="228">
        <f t="shared" si="4"/>
        <v>38</v>
      </c>
      <c r="L19" s="228">
        <f t="shared" si="4"/>
        <v>16</v>
      </c>
      <c r="M19" s="228">
        <f t="shared" si="4"/>
        <v>0</v>
      </c>
      <c r="N19" s="225">
        <f t="shared" si="5"/>
        <v>54</v>
      </c>
      <c r="O19" s="225"/>
      <c r="P19" s="225"/>
      <c r="Q19" s="225"/>
      <c r="R19" s="225"/>
    </row>
    <row r="20" spans="1:34">
      <c r="J20" s="224" t="s">
        <v>56</v>
      </c>
      <c r="K20" s="228">
        <f t="shared" si="4"/>
        <v>11</v>
      </c>
      <c r="L20" s="228">
        <f t="shared" si="4"/>
        <v>15</v>
      </c>
      <c r="M20" s="228">
        <f t="shared" si="4"/>
        <v>16</v>
      </c>
      <c r="N20" s="225">
        <f t="shared" si="5"/>
        <v>42</v>
      </c>
      <c r="O20" s="225"/>
      <c r="P20" s="225"/>
      <c r="Q20" s="225"/>
      <c r="R20" s="225"/>
    </row>
    <row r="21" spans="1:34">
      <c r="J21" s="229" t="s">
        <v>57</v>
      </c>
      <c r="K21" s="228">
        <f t="shared" si="4"/>
        <v>5</v>
      </c>
      <c r="L21" s="228">
        <f t="shared" si="4"/>
        <v>6</v>
      </c>
      <c r="M21" s="228">
        <f t="shared" si="4"/>
        <v>3</v>
      </c>
      <c r="N21" s="225">
        <f t="shared" si="5"/>
        <v>14</v>
      </c>
      <c r="O21" s="225"/>
      <c r="P21" s="225"/>
      <c r="Q21" s="225"/>
      <c r="R21" s="225"/>
    </row>
    <row r="22" spans="1:34">
      <c r="J22" s="229" t="s">
        <v>59</v>
      </c>
      <c r="K22" s="228">
        <f t="shared" si="4"/>
        <v>2</v>
      </c>
      <c r="L22" s="228">
        <f t="shared" si="4"/>
        <v>15</v>
      </c>
      <c r="M22" s="228">
        <f t="shared" si="4"/>
        <v>22</v>
      </c>
      <c r="N22" s="225">
        <f t="shared" si="5"/>
        <v>39</v>
      </c>
      <c r="O22" s="225"/>
      <c r="P22" s="225"/>
      <c r="Q22" s="225"/>
      <c r="R22" s="225"/>
    </row>
    <row r="23" spans="1:34" s="165" customFormat="1">
      <c r="J23" s="224" t="s">
        <v>58</v>
      </c>
      <c r="K23" s="228">
        <f t="shared" si="4"/>
        <v>3</v>
      </c>
      <c r="L23" s="228">
        <f t="shared" si="4"/>
        <v>7</v>
      </c>
      <c r="M23" s="228">
        <f t="shared" si="4"/>
        <v>2</v>
      </c>
      <c r="N23" s="225">
        <f t="shared" si="5"/>
        <v>12</v>
      </c>
      <c r="O23" s="230"/>
      <c r="P23" s="230"/>
      <c r="Q23" s="230"/>
      <c r="R23" s="230"/>
    </row>
    <row r="24" spans="1:34">
      <c r="J24" s="224" t="s">
        <v>44</v>
      </c>
      <c r="K24" s="228">
        <f>SUM(K17:K23)</f>
        <v>66</v>
      </c>
      <c r="L24" s="228">
        <f t="shared" ref="L24:N24" si="6">SUM(L17:L23)</f>
        <v>67</v>
      </c>
      <c r="M24" s="228">
        <f t="shared" si="6"/>
        <v>50</v>
      </c>
      <c r="N24" s="225">
        <f t="shared" si="6"/>
        <v>183</v>
      </c>
      <c r="O24" s="225"/>
      <c r="P24" s="225"/>
      <c r="Q24" s="225"/>
      <c r="R24" s="225"/>
      <c r="W24" s="163"/>
      <c r="X24" s="163"/>
      <c r="Y24" s="163"/>
      <c r="Z24" s="163"/>
      <c r="AA24" s="163"/>
      <c r="AB24" s="163"/>
      <c r="AC24" s="163"/>
      <c r="AD24" s="163"/>
      <c r="AE24" s="163"/>
      <c r="AF24" s="163"/>
      <c r="AG24" s="163"/>
      <c r="AH24" s="163"/>
    </row>
    <row r="25" spans="1:34">
      <c r="J25" s="224" t="s">
        <v>478</v>
      </c>
      <c r="K25" s="231">
        <f>K24/$N$24</f>
        <v>0.36065573770491804</v>
      </c>
      <c r="L25" s="231">
        <f>L24/$N$24</f>
        <v>0.36612021857923499</v>
      </c>
      <c r="M25" s="231">
        <f>M24/$N$24</f>
        <v>0.27322404371584702</v>
      </c>
      <c r="N25" s="225"/>
      <c r="O25" s="225"/>
      <c r="P25" s="225"/>
      <c r="Q25" s="225"/>
      <c r="R25" s="225"/>
      <c r="W25" s="163"/>
      <c r="X25" s="163"/>
      <c r="Y25" s="163"/>
      <c r="Z25" s="163"/>
      <c r="AA25" s="163"/>
      <c r="AB25" s="163"/>
      <c r="AC25" s="163"/>
      <c r="AD25" s="163"/>
      <c r="AE25" s="163"/>
      <c r="AF25" s="163"/>
      <c r="AG25" s="163"/>
      <c r="AH25" s="163"/>
    </row>
    <row r="26" spans="1:34">
      <c r="W26" s="163"/>
      <c r="X26" s="163"/>
      <c r="Y26" s="163"/>
      <c r="Z26" s="163"/>
      <c r="AA26" s="163"/>
      <c r="AB26" s="163"/>
      <c r="AC26" s="163"/>
      <c r="AD26" s="163"/>
      <c r="AE26" s="163"/>
      <c r="AF26" s="163"/>
      <c r="AG26" s="163"/>
      <c r="AH26" s="163"/>
    </row>
    <row r="27" spans="1:34">
      <c r="A27" s="164" t="s">
        <v>98</v>
      </c>
      <c r="B27" s="164" t="s">
        <v>99</v>
      </c>
      <c r="C27" s="164" t="s">
        <v>100</v>
      </c>
      <c r="D27" s="164" t="s">
        <v>101</v>
      </c>
      <c r="E27" s="164" t="s">
        <v>479</v>
      </c>
      <c r="F27" s="164" t="s">
        <v>107</v>
      </c>
      <c r="G27" s="164" t="s">
        <v>480</v>
      </c>
      <c r="H27" s="164" t="s">
        <v>481</v>
      </c>
      <c r="I27" s="164" t="s">
        <v>482</v>
      </c>
      <c r="J27" s="164" t="s">
        <v>483</v>
      </c>
      <c r="K27" s="164" t="s">
        <v>484</v>
      </c>
      <c r="L27" s="165" t="s">
        <v>485</v>
      </c>
      <c r="W27" s="163"/>
      <c r="X27" s="163"/>
      <c r="Y27" s="163"/>
      <c r="Z27" s="163"/>
      <c r="AA27" s="163"/>
      <c r="AB27" s="163"/>
      <c r="AC27" s="163"/>
      <c r="AD27" s="163"/>
      <c r="AE27" s="163"/>
      <c r="AF27" s="163"/>
      <c r="AG27" s="163"/>
      <c r="AH27" s="163"/>
    </row>
    <row r="28" spans="1:34">
      <c r="A28" s="163" t="s">
        <v>486</v>
      </c>
      <c r="B28" s="163" t="s">
        <v>487</v>
      </c>
      <c r="C28" s="163">
        <v>2018</v>
      </c>
      <c r="D28" s="163" t="s">
        <v>296</v>
      </c>
      <c r="E28" s="163" t="s">
        <v>53</v>
      </c>
      <c r="F28" s="163">
        <v>36743039</v>
      </c>
      <c r="G28" s="163">
        <v>30748</v>
      </c>
      <c r="H28" s="163">
        <v>16711</v>
      </c>
      <c r="I28" s="163">
        <v>1.8399856379999999</v>
      </c>
      <c r="J28" s="163" t="s">
        <v>477</v>
      </c>
      <c r="K28" s="163"/>
      <c r="W28" s="163"/>
      <c r="X28" s="163"/>
      <c r="Y28" s="163"/>
      <c r="Z28" s="163"/>
      <c r="AA28" s="163"/>
      <c r="AB28" s="163"/>
      <c r="AC28" s="163"/>
      <c r="AD28" s="163"/>
      <c r="AE28" s="163"/>
      <c r="AF28" s="163"/>
      <c r="AG28" s="163"/>
      <c r="AH28" s="163"/>
    </row>
    <row r="29" spans="1:34">
      <c r="A29" s="163" t="s">
        <v>488</v>
      </c>
      <c r="B29" s="163" t="s">
        <v>489</v>
      </c>
      <c r="C29" s="163">
        <v>2024</v>
      </c>
      <c r="D29" s="163" t="s">
        <v>181</v>
      </c>
      <c r="E29" s="163" t="s">
        <v>55</v>
      </c>
      <c r="F29" s="163">
        <v>2791764.5</v>
      </c>
      <c r="G29" s="163">
        <v>4741</v>
      </c>
      <c r="H29" s="163">
        <v>5747</v>
      </c>
      <c r="I29" s="163">
        <v>0.82495214900000002</v>
      </c>
      <c r="J29" s="163" t="s">
        <v>475</v>
      </c>
      <c r="K29" s="163"/>
      <c r="W29" s="163"/>
      <c r="X29" s="163"/>
      <c r="Y29" s="163"/>
      <c r="Z29" s="163"/>
      <c r="AA29" s="163"/>
      <c r="AB29" s="163"/>
      <c r="AC29" s="163"/>
      <c r="AD29" s="163"/>
      <c r="AE29" s="163"/>
      <c r="AF29" s="163"/>
      <c r="AG29" s="163"/>
      <c r="AH29" s="163"/>
    </row>
    <row r="30" spans="1:34">
      <c r="A30" s="163" t="s">
        <v>490</v>
      </c>
      <c r="B30" s="163" t="s">
        <v>491</v>
      </c>
      <c r="C30" s="163">
        <v>2024</v>
      </c>
      <c r="D30" s="163" t="s">
        <v>231</v>
      </c>
      <c r="E30" s="163" t="s">
        <v>59</v>
      </c>
      <c r="F30" s="163">
        <v>14047786</v>
      </c>
      <c r="G30" s="163">
        <v>13824</v>
      </c>
      <c r="H30" s="163">
        <v>4294</v>
      </c>
      <c r="I30" s="163">
        <v>3.2193758730000002</v>
      </c>
      <c r="J30" s="163" t="s">
        <v>477</v>
      </c>
      <c r="K30" s="163"/>
      <c r="W30" s="163"/>
      <c r="X30" s="163"/>
      <c r="Y30" s="163"/>
      <c r="Z30" s="163"/>
      <c r="AA30" s="163"/>
      <c r="AB30" s="163"/>
      <c r="AC30" s="163"/>
      <c r="AD30" s="163"/>
      <c r="AE30" s="163"/>
      <c r="AF30" s="163"/>
      <c r="AG30" s="163"/>
      <c r="AH30" s="163"/>
    </row>
    <row r="31" spans="1:34">
      <c r="A31" s="163" t="s">
        <v>492</v>
      </c>
      <c r="B31" s="163" t="s">
        <v>493</v>
      </c>
      <c r="C31" s="163">
        <v>2024</v>
      </c>
      <c r="D31" s="163" t="s">
        <v>181</v>
      </c>
      <c r="E31" s="163" t="s">
        <v>55</v>
      </c>
      <c r="F31" s="163">
        <v>81937.5</v>
      </c>
      <c r="G31" s="163">
        <v>51</v>
      </c>
      <c r="H31" s="163">
        <v>148</v>
      </c>
      <c r="I31" s="163">
        <v>0.344594595</v>
      </c>
      <c r="J31" s="163" t="s">
        <v>475</v>
      </c>
      <c r="K31" s="163"/>
      <c r="W31" s="163"/>
      <c r="X31" s="163"/>
      <c r="Y31" s="163"/>
      <c r="Z31" s="163"/>
      <c r="AA31" s="163"/>
      <c r="AB31" s="163"/>
      <c r="AC31" s="163"/>
      <c r="AD31" s="163"/>
      <c r="AE31" s="163"/>
      <c r="AF31" s="163"/>
      <c r="AG31" s="163"/>
      <c r="AH31" s="163"/>
    </row>
    <row r="32" spans="1:34">
      <c r="A32" s="163" t="s">
        <v>261</v>
      </c>
      <c r="B32" s="163" t="s">
        <v>262</v>
      </c>
      <c r="C32" s="163">
        <v>2019</v>
      </c>
      <c r="D32" s="163" t="s">
        <v>231</v>
      </c>
      <c r="E32" s="163" t="s">
        <v>59</v>
      </c>
      <c r="F32" s="163">
        <v>786578</v>
      </c>
      <c r="G32" s="163">
        <v>225</v>
      </c>
      <c r="H32" s="163">
        <v>60</v>
      </c>
      <c r="I32" s="163">
        <v>3.75</v>
      </c>
      <c r="J32" s="163" t="s">
        <v>477</v>
      </c>
      <c r="K32" s="163"/>
      <c r="W32" s="163"/>
      <c r="X32" s="163"/>
      <c r="Y32" s="163"/>
      <c r="Z32" s="163"/>
      <c r="AA32" s="163"/>
      <c r="AB32" s="163"/>
      <c r="AC32" s="163"/>
      <c r="AD32" s="163"/>
      <c r="AE32" s="163"/>
      <c r="AF32" s="163"/>
      <c r="AG32" s="163"/>
      <c r="AH32" s="163"/>
    </row>
    <row r="33" spans="1:34">
      <c r="A33" s="163" t="s">
        <v>494</v>
      </c>
      <c r="B33" s="163" t="s">
        <v>495</v>
      </c>
      <c r="C33" s="163">
        <v>2023</v>
      </c>
      <c r="D33" s="163" t="s">
        <v>129</v>
      </c>
      <c r="E33" s="163" t="s">
        <v>56</v>
      </c>
      <c r="F33" s="163">
        <v>93315.5</v>
      </c>
      <c r="G33" s="163">
        <v>247</v>
      </c>
      <c r="H33" s="163">
        <v>150</v>
      </c>
      <c r="I33" s="163">
        <v>1.6466666670000001</v>
      </c>
      <c r="J33" s="163" t="s">
        <v>477</v>
      </c>
      <c r="K33" s="163"/>
      <c r="W33" s="163"/>
      <c r="X33" s="163"/>
      <c r="Y33" s="163"/>
      <c r="Z33" s="163"/>
      <c r="AA33" s="163"/>
      <c r="AB33" s="163"/>
      <c r="AC33" s="163"/>
      <c r="AD33" s="163"/>
      <c r="AE33" s="163"/>
      <c r="AF33" s="163"/>
      <c r="AG33" s="163"/>
      <c r="AH33" s="163"/>
    </row>
    <row r="34" spans="1:34">
      <c r="A34" s="163" t="s">
        <v>120</v>
      </c>
      <c r="B34" s="163" t="s">
        <v>121</v>
      </c>
      <c r="C34" s="163">
        <v>2023</v>
      </c>
      <c r="D34" s="163" t="s">
        <v>115</v>
      </c>
      <c r="E34" s="163" t="s">
        <v>56</v>
      </c>
      <c r="F34" s="163">
        <v>12244159.5</v>
      </c>
      <c r="G34" s="163">
        <v>28838</v>
      </c>
      <c r="H34" s="163">
        <v>10521</v>
      </c>
      <c r="I34" s="163">
        <v>2.740994202</v>
      </c>
      <c r="J34" s="163" t="s">
        <v>477</v>
      </c>
      <c r="K34" s="163"/>
      <c r="W34" s="163"/>
      <c r="X34" s="163"/>
      <c r="Y34" s="163"/>
      <c r="Z34" s="163"/>
      <c r="AA34" s="163"/>
      <c r="AB34" s="163"/>
      <c r="AC34" s="163"/>
      <c r="AD34" s="163"/>
      <c r="AE34" s="163"/>
      <c r="AF34" s="163"/>
      <c r="AG34" s="163"/>
      <c r="AH34" s="163"/>
    </row>
    <row r="35" spans="1:34">
      <c r="A35" s="163" t="s">
        <v>496</v>
      </c>
      <c r="B35" s="163" t="s">
        <v>497</v>
      </c>
      <c r="C35" s="163">
        <v>2023</v>
      </c>
      <c r="D35" s="163" t="s">
        <v>129</v>
      </c>
      <c r="E35" s="163" t="s">
        <v>56</v>
      </c>
      <c r="F35" s="163">
        <v>38985</v>
      </c>
      <c r="G35" s="163">
        <v>132</v>
      </c>
      <c r="H35" s="163">
        <v>85</v>
      </c>
      <c r="I35" s="163">
        <v>1.552941176</v>
      </c>
      <c r="J35" s="163" t="s">
        <v>477</v>
      </c>
      <c r="K35" s="163"/>
      <c r="W35" s="163"/>
      <c r="X35" s="163"/>
      <c r="Y35" s="163"/>
      <c r="Z35" s="163"/>
      <c r="AA35" s="163"/>
      <c r="AB35" s="163"/>
      <c r="AC35" s="163"/>
      <c r="AD35" s="163"/>
      <c r="AE35" s="163"/>
      <c r="AF35" s="163"/>
      <c r="AG35" s="163"/>
      <c r="AH35" s="163"/>
    </row>
    <row r="36" spans="1:34">
      <c r="A36" s="163" t="s">
        <v>498</v>
      </c>
      <c r="B36" s="163" t="s">
        <v>499</v>
      </c>
      <c r="C36" s="163">
        <v>2024</v>
      </c>
      <c r="D36" s="163" t="s">
        <v>206</v>
      </c>
      <c r="E36" s="163" t="s">
        <v>57</v>
      </c>
      <c r="F36" s="163">
        <v>2973840.5</v>
      </c>
      <c r="G36" s="163">
        <v>2686</v>
      </c>
      <c r="H36" s="163">
        <v>4491</v>
      </c>
      <c r="I36" s="163">
        <v>0.59808505899999997</v>
      </c>
      <c r="J36" s="163" t="s">
        <v>475</v>
      </c>
      <c r="K36" s="163"/>
      <c r="W36" s="163"/>
      <c r="X36" s="163"/>
      <c r="Y36" s="163"/>
      <c r="Z36" s="163"/>
      <c r="AA36" s="163"/>
      <c r="AB36" s="163"/>
      <c r="AC36" s="163"/>
      <c r="AD36" s="163"/>
      <c r="AE36" s="163"/>
      <c r="AF36" s="163"/>
      <c r="AG36" s="163"/>
      <c r="AH36" s="163"/>
    </row>
    <row r="37" spans="1:34">
      <c r="A37" s="163" t="s">
        <v>127</v>
      </c>
      <c r="B37" s="163" t="s">
        <v>128</v>
      </c>
      <c r="C37" s="163">
        <v>2024</v>
      </c>
      <c r="D37" s="163" t="s">
        <v>129</v>
      </c>
      <c r="E37" s="163" t="s">
        <v>56</v>
      </c>
      <c r="F37" s="163">
        <v>11427557</v>
      </c>
      <c r="G37" s="163">
        <v>24792</v>
      </c>
      <c r="H37" s="163">
        <v>15701</v>
      </c>
      <c r="I37" s="163">
        <v>1.5790077069999999</v>
      </c>
      <c r="J37" s="163" t="s">
        <v>477</v>
      </c>
      <c r="K37" s="163"/>
      <c r="W37" s="163"/>
      <c r="X37" s="163"/>
      <c r="Y37" s="163"/>
      <c r="Z37" s="163"/>
      <c r="AA37" s="163"/>
      <c r="AB37" s="163"/>
      <c r="AC37" s="163"/>
      <c r="AD37" s="163"/>
      <c r="AE37" s="163"/>
      <c r="AF37" s="163"/>
      <c r="AG37" s="163"/>
      <c r="AH37" s="163"/>
    </row>
    <row r="38" spans="1:34">
      <c r="A38" s="163" t="s">
        <v>195</v>
      </c>
      <c r="B38" s="163" t="s">
        <v>196</v>
      </c>
      <c r="C38" s="163">
        <v>2017</v>
      </c>
      <c r="D38" s="163" t="s">
        <v>197</v>
      </c>
      <c r="E38" s="163" t="s">
        <v>58</v>
      </c>
      <c r="F38" s="163">
        <v>24731038.5</v>
      </c>
      <c r="G38" s="163">
        <v>42118</v>
      </c>
      <c r="H38" s="163">
        <v>36730</v>
      </c>
      <c r="I38" s="163">
        <v>1.146692077</v>
      </c>
      <c r="J38" s="163" t="s">
        <v>476</v>
      </c>
      <c r="K38" s="163"/>
      <c r="W38" s="163"/>
      <c r="X38" s="163"/>
      <c r="Y38" s="163"/>
      <c r="Z38" s="163"/>
      <c r="AA38" s="163"/>
      <c r="AB38" s="163"/>
      <c r="AC38" s="163"/>
      <c r="AD38" s="163"/>
      <c r="AE38" s="163"/>
      <c r="AF38" s="163"/>
      <c r="AG38" s="163"/>
      <c r="AH38" s="163"/>
    </row>
    <row r="39" spans="1:34">
      <c r="A39" s="163" t="s">
        <v>500</v>
      </c>
      <c r="B39" s="163" t="s">
        <v>501</v>
      </c>
      <c r="C39" s="163">
        <v>2024</v>
      </c>
      <c r="D39" s="163" t="s">
        <v>163</v>
      </c>
      <c r="E39" s="163" t="s">
        <v>55</v>
      </c>
      <c r="F39" s="163">
        <v>9120813</v>
      </c>
      <c r="G39" s="163">
        <v>9657</v>
      </c>
      <c r="H39" s="163">
        <v>8278</v>
      </c>
      <c r="I39" s="163">
        <v>1.1665861319999999</v>
      </c>
      <c r="J39" s="163" t="s">
        <v>476</v>
      </c>
      <c r="K39" s="163"/>
      <c r="W39" s="163"/>
      <c r="X39" s="163"/>
      <c r="Y39" s="163"/>
      <c r="Z39" s="163"/>
      <c r="AA39" s="163"/>
      <c r="AB39" s="163"/>
      <c r="AC39" s="163"/>
      <c r="AD39" s="163"/>
      <c r="AE39" s="163"/>
      <c r="AF39" s="163"/>
      <c r="AG39" s="163"/>
      <c r="AH39" s="163"/>
    </row>
    <row r="40" spans="1:34">
      <c r="A40" s="163" t="s">
        <v>502</v>
      </c>
      <c r="B40" s="163" t="s">
        <v>503</v>
      </c>
      <c r="C40" s="163">
        <v>2024</v>
      </c>
      <c r="D40" s="163" t="s">
        <v>206</v>
      </c>
      <c r="E40" s="163" t="s">
        <v>57</v>
      </c>
      <c r="F40" s="163">
        <v>10336577.5</v>
      </c>
      <c r="G40" s="163">
        <v>27935</v>
      </c>
      <c r="H40" s="163">
        <v>28784</v>
      </c>
      <c r="I40" s="163">
        <v>0.97050444700000005</v>
      </c>
      <c r="J40" s="163" t="s">
        <v>475</v>
      </c>
      <c r="K40" s="163"/>
      <c r="W40" s="163"/>
      <c r="X40" s="163"/>
      <c r="Y40" s="163"/>
      <c r="Z40" s="163"/>
      <c r="AA40" s="163"/>
      <c r="AB40" s="163"/>
      <c r="AC40" s="163"/>
      <c r="AD40" s="163"/>
      <c r="AE40" s="163"/>
      <c r="AF40" s="163"/>
      <c r="AG40" s="163"/>
      <c r="AH40" s="163"/>
    </row>
    <row r="41" spans="1:34">
      <c r="A41" s="163" t="s">
        <v>147</v>
      </c>
      <c r="B41" s="163" t="s">
        <v>148</v>
      </c>
      <c r="C41" s="163">
        <v>2024</v>
      </c>
      <c r="D41" s="163" t="s">
        <v>136</v>
      </c>
      <c r="E41" s="163" t="s">
        <v>56</v>
      </c>
      <c r="F41" s="163">
        <v>6338193</v>
      </c>
      <c r="G41" s="163">
        <v>109519</v>
      </c>
      <c r="H41" s="163">
        <v>67289</v>
      </c>
      <c r="I41" s="163">
        <v>1.6275914339999999</v>
      </c>
      <c r="J41" s="163" t="s">
        <v>477</v>
      </c>
      <c r="K41" s="163"/>
      <c r="W41" s="163"/>
      <c r="X41" s="163"/>
      <c r="Y41" s="163"/>
      <c r="Z41" s="163"/>
      <c r="AA41" s="163"/>
      <c r="AB41" s="163"/>
      <c r="AC41" s="163"/>
      <c r="AD41" s="163"/>
      <c r="AE41" s="163"/>
      <c r="AF41" s="163"/>
      <c r="AG41" s="163"/>
      <c r="AH41" s="163"/>
    </row>
    <row r="42" spans="1:34">
      <c r="A42" s="163" t="s">
        <v>504</v>
      </c>
      <c r="B42" s="163" t="s">
        <v>505</v>
      </c>
      <c r="C42" s="163">
        <v>2024</v>
      </c>
      <c r="D42" s="163" t="s">
        <v>296</v>
      </c>
      <c r="E42" s="163" t="s">
        <v>53</v>
      </c>
      <c r="F42" s="163">
        <v>173562364</v>
      </c>
      <c r="G42" s="163">
        <v>53831</v>
      </c>
      <c r="H42" s="163">
        <v>42887</v>
      </c>
      <c r="I42" s="163">
        <v>1.255182223</v>
      </c>
      <c r="J42" s="163" t="s">
        <v>476</v>
      </c>
      <c r="K42" s="163"/>
      <c r="W42" s="163"/>
      <c r="X42" s="163"/>
      <c r="Y42" s="163"/>
      <c r="Z42" s="163"/>
      <c r="AA42" s="163"/>
      <c r="AB42" s="163"/>
      <c r="AC42" s="163"/>
      <c r="AD42" s="163"/>
      <c r="AE42" s="163"/>
      <c r="AF42" s="163"/>
      <c r="AG42" s="163"/>
      <c r="AH42" s="163"/>
    </row>
    <row r="43" spans="1:34">
      <c r="A43" s="163" t="s">
        <v>506</v>
      </c>
      <c r="B43" s="163" t="s">
        <v>507</v>
      </c>
      <c r="C43" s="163">
        <v>2024</v>
      </c>
      <c r="D43" s="163" t="s">
        <v>115</v>
      </c>
      <c r="E43" s="163" t="s">
        <v>56</v>
      </c>
      <c r="F43" s="163">
        <v>308522.5</v>
      </c>
      <c r="G43" s="163">
        <v>1010</v>
      </c>
      <c r="H43" s="163">
        <v>616</v>
      </c>
      <c r="I43" s="163">
        <v>1.6396103900000001</v>
      </c>
      <c r="J43" s="163" t="s">
        <v>477</v>
      </c>
      <c r="K43" s="163"/>
      <c r="W43" s="163"/>
      <c r="X43" s="163"/>
      <c r="Y43" s="163"/>
      <c r="Z43" s="163"/>
      <c r="AA43" s="163"/>
      <c r="AB43" s="163"/>
      <c r="AC43" s="163"/>
      <c r="AD43" s="163"/>
      <c r="AE43" s="163"/>
      <c r="AF43" s="163"/>
      <c r="AG43" s="163"/>
      <c r="AH43" s="163"/>
    </row>
    <row r="44" spans="1:34">
      <c r="A44" s="163" t="s">
        <v>244</v>
      </c>
      <c r="B44" s="163" t="s">
        <v>245</v>
      </c>
      <c r="C44" s="163">
        <v>2024</v>
      </c>
      <c r="D44" s="163" t="s">
        <v>163</v>
      </c>
      <c r="E44" s="163" t="s">
        <v>55</v>
      </c>
      <c r="F44" s="163">
        <v>11738763.5</v>
      </c>
      <c r="G44" s="163">
        <v>12581</v>
      </c>
      <c r="H44" s="163">
        <v>11040</v>
      </c>
      <c r="I44" s="163">
        <v>1.139583333</v>
      </c>
      <c r="J44" s="163" t="s">
        <v>476</v>
      </c>
      <c r="K44" s="163"/>
      <c r="W44" s="163"/>
      <c r="X44" s="163"/>
      <c r="Y44" s="163"/>
      <c r="Z44" s="163"/>
      <c r="AA44" s="163"/>
      <c r="AB44" s="163"/>
      <c r="AC44" s="163"/>
      <c r="AD44" s="163"/>
      <c r="AE44" s="163"/>
      <c r="AF44" s="163"/>
      <c r="AG44" s="163"/>
      <c r="AH44" s="163"/>
    </row>
    <row r="45" spans="1:34">
      <c r="A45" s="163" t="s">
        <v>508</v>
      </c>
      <c r="B45" s="163" t="s">
        <v>509</v>
      </c>
      <c r="C45" s="163">
        <v>2024</v>
      </c>
      <c r="D45" s="163" t="s">
        <v>129</v>
      </c>
      <c r="E45" s="163" t="s">
        <v>56</v>
      </c>
      <c r="F45" s="163">
        <v>117207.5</v>
      </c>
      <c r="G45" s="163">
        <v>390</v>
      </c>
      <c r="H45" s="163">
        <v>180</v>
      </c>
      <c r="I45" s="163">
        <v>2.1666666669999999</v>
      </c>
      <c r="J45" s="163" t="s">
        <v>477</v>
      </c>
      <c r="K45" s="163"/>
      <c r="W45" s="163"/>
      <c r="X45" s="163"/>
      <c r="Y45" s="163"/>
      <c r="Z45" s="163"/>
      <c r="AA45" s="163"/>
      <c r="AB45" s="163"/>
      <c r="AC45" s="163"/>
      <c r="AD45" s="163"/>
      <c r="AE45" s="163"/>
      <c r="AF45" s="163"/>
      <c r="AG45" s="163"/>
      <c r="AH45" s="163"/>
    </row>
    <row r="46" spans="1:34">
      <c r="A46" s="163" t="s">
        <v>510</v>
      </c>
      <c r="B46" s="163" t="s">
        <v>511</v>
      </c>
      <c r="C46" s="163">
        <v>2021</v>
      </c>
      <c r="D46" s="163" t="s">
        <v>157</v>
      </c>
      <c r="E46" s="163" t="s">
        <v>55</v>
      </c>
      <c r="F46" s="163">
        <v>64648</v>
      </c>
      <c r="G46" s="163">
        <v>124</v>
      </c>
      <c r="H46" s="163">
        <v>348</v>
      </c>
      <c r="I46" s="163">
        <v>0.35632183899999997</v>
      </c>
      <c r="J46" s="163" t="s">
        <v>475</v>
      </c>
      <c r="K46" s="163"/>
      <c r="W46" s="163"/>
      <c r="X46" s="163"/>
      <c r="Y46" s="163"/>
      <c r="Z46" s="163"/>
      <c r="AA46" s="163"/>
      <c r="AB46" s="163"/>
      <c r="AC46" s="163"/>
      <c r="AD46" s="163"/>
      <c r="AE46" s="163"/>
      <c r="AF46" s="163"/>
      <c r="AG46" s="163"/>
      <c r="AH46" s="163"/>
    </row>
    <row r="47" spans="1:34">
      <c r="A47" s="163" t="s">
        <v>512</v>
      </c>
      <c r="B47" s="163" t="s">
        <v>513</v>
      </c>
      <c r="C47" s="163">
        <v>2024</v>
      </c>
      <c r="D47" s="163" t="s">
        <v>129</v>
      </c>
      <c r="E47" s="163" t="s">
        <v>56</v>
      </c>
      <c r="F47" s="163">
        <v>375106</v>
      </c>
      <c r="G47" s="163">
        <v>929</v>
      </c>
      <c r="H47" s="163">
        <v>619</v>
      </c>
      <c r="I47" s="163">
        <v>1.500807754</v>
      </c>
      <c r="J47" s="163" t="s">
        <v>477</v>
      </c>
      <c r="K47" s="163"/>
      <c r="W47" s="163"/>
      <c r="X47" s="163"/>
      <c r="Y47" s="163"/>
      <c r="Z47" s="163"/>
      <c r="AA47" s="163"/>
      <c r="AB47" s="163"/>
      <c r="AC47" s="163"/>
      <c r="AD47" s="163"/>
      <c r="AE47" s="163"/>
      <c r="AF47" s="163"/>
      <c r="AG47" s="163"/>
      <c r="AH47" s="163"/>
    </row>
    <row r="48" spans="1:34">
      <c r="A48" s="163" t="s">
        <v>514</v>
      </c>
      <c r="B48" s="163" t="s">
        <v>515</v>
      </c>
      <c r="C48" s="163">
        <v>2024</v>
      </c>
      <c r="D48" s="163" t="s">
        <v>181</v>
      </c>
      <c r="E48" s="163" t="s">
        <v>55</v>
      </c>
      <c r="F48" s="163">
        <v>3164253</v>
      </c>
      <c r="G48" s="163">
        <v>4083</v>
      </c>
      <c r="H48" s="163">
        <v>4016</v>
      </c>
      <c r="I48" s="163">
        <v>1.0166832669999999</v>
      </c>
      <c r="J48" s="163" t="s">
        <v>476</v>
      </c>
      <c r="K48" s="163"/>
      <c r="W48" s="163"/>
      <c r="X48" s="163"/>
      <c r="Y48" s="163"/>
      <c r="Z48" s="163"/>
      <c r="AA48" s="163"/>
      <c r="AB48" s="163"/>
      <c r="AC48" s="163"/>
      <c r="AD48" s="163"/>
      <c r="AE48" s="163"/>
      <c r="AF48" s="163"/>
      <c r="AG48" s="163"/>
      <c r="AH48" s="163"/>
    </row>
    <row r="49" spans="1:34">
      <c r="A49" s="163" t="s">
        <v>516</v>
      </c>
      <c r="B49" s="163" t="s">
        <v>517</v>
      </c>
      <c r="C49" s="163">
        <v>2016</v>
      </c>
      <c r="D49" s="163" t="s">
        <v>231</v>
      </c>
      <c r="E49" s="163" t="s">
        <v>59</v>
      </c>
      <c r="F49" s="163">
        <v>1037653</v>
      </c>
      <c r="G49" s="163">
        <v>600</v>
      </c>
      <c r="H49" s="163">
        <v>350</v>
      </c>
      <c r="I49" s="163">
        <v>1.7142857140000001</v>
      </c>
      <c r="J49" s="163" t="s">
        <v>477</v>
      </c>
      <c r="K49" s="163"/>
      <c r="W49" s="163"/>
      <c r="X49" s="163"/>
      <c r="Y49" s="163"/>
      <c r="Z49" s="163"/>
      <c r="AA49" s="163"/>
      <c r="AB49" s="163"/>
      <c r="AC49" s="163"/>
      <c r="AD49" s="163"/>
      <c r="AE49" s="163"/>
      <c r="AF49" s="163"/>
      <c r="AG49" s="163"/>
      <c r="AH49" s="163"/>
    </row>
    <row r="50" spans="1:34">
      <c r="A50" s="163" t="s">
        <v>325</v>
      </c>
      <c r="B50" s="163" t="s">
        <v>326</v>
      </c>
      <c r="C50" s="163">
        <v>2023</v>
      </c>
      <c r="D50" s="163" t="s">
        <v>136</v>
      </c>
      <c r="E50" s="163" t="s">
        <v>56</v>
      </c>
      <c r="F50" s="163">
        <v>18124837.5</v>
      </c>
      <c r="G50" s="163">
        <v>24002</v>
      </c>
      <c r="H50" s="163">
        <v>6709</v>
      </c>
      <c r="I50" s="163">
        <v>3.5775823519999999</v>
      </c>
      <c r="J50" s="163" t="s">
        <v>477</v>
      </c>
      <c r="K50" s="163"/>
      <c r="W50" s="163"/>
      <c r="X50" s="163"/>
      <c r="Y50" s="163"/>
      <c r="Z50" s="163"/>
      <c r="AA50" s="163"/>
      <c r="AB50" s="163"/>
      <c r="AC50" s="163"/>
      <c r="AD50" s="163"/>
      <c r="AE50" s="163"/>
      <c r="AF50" s="163"/>
      <c r="AG50" s="163"/>
      <c r="AH50" s="163"/>
    </row>
    <row r="51" spans="1:34">
      <c r="A51" s="163" t="s">
        <v>271</v>
      </c>
      <c r="B51" s="163" t="s">
        <v>272</v>
      </c>
      <c r="C51" s="163">
        <v>2022</v>
      </c>
      <c r="D51" s="163" t="s">
        <v>115</v>
      </c>
      <c r="E51" s="163" t="s">
        <v>56</v>
      </c>
      <c r="F51" s="163">
        <v>821637</v>
      </c>
      <c r="G51" s="163">
        <v>2144</v>
      </c>
      <c r="H51" s="163">
        <v>1373</v>
      </c>
      <c r="I51" s="163">
        <v>1.561544064</v>
      </c>
      <c r="J51" s="163" t="s">
        <v>477</v>
      </c>
      <c r="K51" s="163"/>
      <c r="W51" s="163"/>
      <c r="X51" s="163"/>
      <c r="Y51" s="163"/>
      <c r="Z51" s="163"/>
      <c r="AA51" s="163"/>
      <c r="AB51" s="163"/>
      <c r="AC51" s="163"/>
      <c r="AD51" s="163"/>
      <c r="AE51" s="163"/>
      <c r="AF51" s="163"/>
      <c r="AG51" s="163"/>
      <c r="AH51" s="163"/>
    </row>
    <row r="52" spans="1:34">
      <c r="A52" s="163" t="s">
        <v>518</v>
      </c>
      <c r="B52" s="163" t="s">
        <v>519</v>
      </c>
      <c r="C52" s="163">
        <v>2020</v>
      </c>
      <c r="D52" s="163" t="s">
        <v>202</v>
      </c>
      <c r="E52" s="163" t="s">
        <v>54</v>
      </c>
      <c r="F52" s="163">
        <v>447403.5</v>
      </c>
      <c r="G52" s="163">
        <v>841</v>
      </c>
      <c r="H52" s="163">
        <v>585</v>
      </c>
      <c r="I52" s="163">
        <v>1.437606838</v>
      </c>
      <c r="J52" s="163" t="s">
        <v>476</v>
      </c>
      <c r="K52" s="163"/>
      <c r="W52" s="163"/>
      <c r="X52" s="163"/>
      <c r="Y52" s="163"/>
      <c r="Z52" s="163"/>
      <c r="AA52" s="163"/>
      <c r="AB52" s="163"/>
      <c r="AC52" s="163"/>
      <c r="AD52" s="163"/>
      <c r="AE52" s="163"/>
      <c r="AF52" s="163"/>
      <c r="AG52" s="163"/>
      <c r="AH52" s="163"/>
    </row>
    <row r="53" spans="1:34">
      <c r="A53" s="163" t="s">
        <v>520</v>
      </c>
      <c r="B53" s="163" t="s">
        <v>521</v>
      </c>
      <c r="C53" s="163">
        <v>2024</v>
      </c>
      <c r="D53" s="163" t="s">
        <v>184</v>
      </c>
      <c r="E53" s="163" t="s">
        <v>55</v>
      </c>
      <c r="F53" s="163">
        <v>6757688.5</v>
      </c>
      <c r="G53" s="163">
        <v>5440</v>
      </c>
      <c r="H53" s="163">
        <v>8040</v>
      </c>
      <c r="I53" s="163">
        <v>0.67661691499999999</v>
      </c>
      <c r="J53" s="163" t="s">
        <v>475</v>
      </c>
      <c r="K53" s="163"/>
      <c r="W53" s="163"/>
      <c r="X53" s="163"/>
      <c r="Y53" s="163"/>
      <c r="Z53" s="163"/>
      <c r="AA53" s="163"/>
      <c r="AB53" s="163"/>
      <c r="AC53" s="163"/>
      <c r="AD53" s="163"/>
      <c r="AE53" s="163"/>
      <c r="AF53" s="163"/>
      <c r="AG53" s="163"/>
      <c r="AH53" s="163"/>
    </row>
    <row r="54" spans="1:34">
      <c r="A54" s="163" t="s">
        <v>522</v>
      </c>
      <c r="B54" s="163" t="s">
        <v>523</v>
      </c>
      <c r="C54" s="163">
        <v>2022</v>
      </c>
      <c r="D54" s="163" t="s">
        <v>231</v>
      </c>
      <c r="E54" s="163" t="s">
        <v>59</v>
      </c>
      <c r="F54" s="163">
        <v>54252460.5</v>
      </c>
      <c r="G54" s="163">
        <v>58887</v>
      </c>
      <c r="H54" s="163">
        <v>34000</v>
      </c>
      <c r="I54" s="163">
        <v>1.731970588</v>
      </c>
      <c r="J54" s="163" t="s">
        <v>477</v>
      </c>
      <c r="K54" s="163"/>
      <c r="W54" s="163"/>
      <c r="X54" s="163"/>
      <c r="Y54" s="163"/>
      <c r="Z54" s="163"/>
      <c r="AA54" s="163"/>
      <c r="AB54" s="163"/>
      <c r="AC54" s="163"/>
      <c r="AD54" s="163"/>
      <c r="AE54" s="163"/>
      <c r="AF54" s="163"/>
      <c r="AG54" s="163"/>
      <c r="AH54" s="163"/>
    </row>
    <row r="55" spans="1:34">
      <c r="A55" s="163" t="s">
        <v>284</v>
      </c>
      <c r="B55" s="163" t="s">
        <v>285</v>
      </c>
      <c r="C55" s="163">
        <v>2023</v>
      </c>
      <c r="D55" s="163" t="s">
        <v>231</v>
      </c>
      <c r="E55" s="163" t="s">
        <v>59</v>
      </c>
      <c r="F55" s="163">
        <v>31195932.5</v>
      </c>
      <c r="G55" s="163">
        <v>28721</v>
      </c>
      <c r="H55" s="163">
        <v>11000</v>
      </c>
      <c r="I55" s="163">
        <v>2.6110000000000002</v>
      </c>
      <c r="J55" s="163" t="s">
        <v>477</v>
      </c>
      <c r="K55" s="163"/>
      <c r="W55" s="163"/>
      <c r="X55" s="163"/>
      <c r="Y55" s="163"/>
      <c r="Z55" s="163"/>
      <c r="AA55" s="163"/>
      <c r="AB55" s="163"/>
      <c r="AC55" s="163"/>
      <c r="AD55" s="163"/>
      <c r="AE55" s="163"/>
      <c r="AF55" s="163"/>
      <c r="AG55" s="163"/>
      <c r="AH55" s="163"/>
    </row>
    <row r="56" spans="1:34">
      <c r="A56" s="163" t="s">
        <v>290</v>
      </c>
      <c r="B56" s="163" t="s">
        <v>291</v>
      </c>
      <c r="C56" s="163">
        <v>2024</v>
      </c>
      <c r="D56" s="163" t="s">
        <v>231</v>
      </c>
      <c r="E56" s="163" t="s">
        <v>59</v>
      </c>
      <c r="F56" s="163">
        <v>21655286</v>
      </c>
      <c r="G56" s="163">
        <v>16536</v>
      </c>
      <c r="H56" s="163">
        <v>7000</v>
      </c>
      <c r="I56" s="163">
        <v>2.362285714</v>
      </c>
      <c r="J56" s="163" t="s">
        <v>477</v>
      </c>
      <c r="K56" s="163"/>
      <c r="W56" s="163"/>
      <c r="X56" s="163"/>
      <c r="Y56" s="163"/>
      <c r="Z56" s="163"/>
      <c r="AA56" s="163"/>
      <c r="AB56" s="163"/>
      <c r="AC56" s="163"/>
      <c r="AD56" s="163"/>
      <c r="AE56" s="163"/>
      <c r="AF56" s="163"/>
      <c r="AG56" s="163"/>
      <c r="AH56" s="163"/>
    </row>
    <row r="57" spans="1:34">
      <c r="A57" s="163" t="s">
        <v>524</v>
      </c>
      <c r="B57" s="163" t="s">
        <v>525</v>
      </c>
      <c r="C57" s="163">
        <v>2022</v>
      </c>
      <c r="D57" s="163" t="s">
        <v>202</v>
      </c>
      <c r="E57" s="163" t="s">
        <v>54</v>
      </c>
      <c r="F57" s="163">
        <v>17201723.5</v>
      </c>
      <c r="G57" s="163">
        <v>38050</v>
      </c>
      <c r="H57" s="163">
        <v>11000</v>
      </c>
      <c r="I57" s="163">
        <v>3.4590909089999999</v>
      </c>
      <c r="J57" s="163" t="s">
        <v>477</v>
      </c>
      <c r="K57" s="163"/>
      <c r="W57" s="163"/>
      <c r="X57" s="163"/>
      <c r="Y57" s="163"/>
      <c r="Z57" s="163"/>
      <c r="AA57" s="163"/>
      <c r="AB57" s="163"/>
      <c r="AC57" s="163"/>
      <c r="AD57" s="163"/>
      <c r="AE57" s="163"/>
      <c r="AF57" s="163"/>
      <c r="AG57" s="163"/>
      <c r="AH57" s="163"/>
    </row>
    <row r="58" spans="1:34">
      <c r="A58" s="163" t="s">
        <v>526</v>
      </c>
      <c r="B58" s="163" t="s">
        <v>527</v>
      </c>
      <c r="C58" s="163">
        <v>2024</v>
      </c>
      <c r="D58" s="163" t="s">
        <v>231</v>
      </c>
      <c r="E58" s="163" t="s">
        <v>59</v>
      </c>
      <c r="F58" s="163">
        <v>326505.5</v>
      </c>
      <c r="G58" s="163">
        <v>647</v>
      </c>
      <c r="H58" s="163">
        <v>278</v>
      </c>
      <c r="I58" s="163">
        <v>2.3273381290000001</v>
      </c>
      <c r="J58" s="163" t="s">
        <v>477</v>
      </c>
      <c r="K58" s="163"/>
      <c r="W58" s="163"/>
      <c r="X58" s="163"/>
      <c r="Y58" s="163"/>
      <c r="Z58" s="163"/>
      <c r="AA58" s="163"/>
      <c r="AB58" s="163"/>
      <c r="AC58" s="163"/>
      <c r="AD58" s="163"/>
      <c r="AE58" s="163"/>
      <c r="AF58" s="163"/>
      <c r="AG58" s="163"/>
      <c r="AH58" s="163"/>
    </row>
    <row r="59" spans="1:34">
      <c r="A59" s="163" t="s">
        <v>155</v>
      </c>
      <c r="B59" s="163" t="s">
        <v>156</v>
      </c>
      <c r="C59" s="163">
        <v>2015</v>
      </c>
      <c r="D59" s="163" t="s">
        <v>157</v>
      </c>
      <c r="E59" s="163" t="s">
        <v>55</v>
      </c>
      <c r="F59" s="163">
        <v>35962234</v>
      </c>
      <c r="G59" s="163">
        <v>41169</v>
      </c>
      <c r="H59" s="163">
        <v>38771</v>
      </c>
      <c r="I59" s="163">
        <v>1.061850352</v>
      </c>
      <c r="J59" s="163" t="s">
        <v>476</v>
      </c>
      <c r="K59" s="163"/>
      <c r="W59" s="163"/>
      <c r="X59" s="163"/>
      <c r="Y59" s="163"/>
      <c r="Z59" s="163"/>
      <c r="AA59" s="163"/>
      <c r="AB59" s="163"/>
      <c r="AC59" s="163"/>
      <c r="AD59" s="163"/>
      <c r="AE59" s="163"/>
      <c r="AF59" s="163"/>
      <c r="AG59" s="163"/>
      <c r="AH59" s="163"/>
    </row>
    <row r="60" spans="1:34">
      <c r="A60" s="163" t="s">
        <v>528</v>
      </c>
      <c r="B60" s="163" t="s">
        <v>529</v>
      </c>
      <c r="C60" s="163">
        <v>2024</v>
      </c>
      <c r="D60" s="163" t="s">
        <v>129</v>
      </c>
      <c r="E60" s="163" t="s">
        <v>56</v>
      </c>
      <c r="F60" s="163">
        <v>11772557</v>
      </c>
      <c r="G60" s="163">
        <v>7557</v>
      </c>
      <c r="H60" s="163">
        <v>3900</v>
      </c>
      <c r="I60" s="163">
        <v>1.9376923079999999</v>
      </c>
      <c r="J60" s="163" t="s">
        <v>477</v>
      </c>
      <c r="K60" s="163"/>
      <c r="W60" s="163"/>
      <c r="X60" s="163"/>
      <c r="Y60" s="163"/>
      <c r="Z60" s="163"/>
      <c r="AA60" s="163"/>
      <c r="AB60" s="163"/>
      <c r="AC60" s="163"/>
      <c r="AD60" s="163"/>
      <c r="AE60" s="163"/>
      <c r="AF60" s="163"/>
      <c r="AG60" s="163"/>
      <c r="AH60" s="163"/>
    </row>
    <row r="61" spans="1:34">
      <c r="A61" s="163" t="s">
        <v>530</v>
      </c>
      <c r="B61" s="163" t="s">
        <v>531</v>
      </c>
      <c r="C61" s="163">
        <v>2024</v>
      </c>
      <c r="D61" s="163" t="s">
        <v>231</v>
      </c>
      <c r="E61" s="163" t="s">
        <v>59</v>
      </c>
      <c r="F61" s="163">
        <v>34631766</v>
      </c>
      <c r="G61" s="163">
        <v>19117</v>
      </c>
      <c r="H61" s="163">
        <v>8873</v>
      </c>
      <c r="I61" s="163">
        <v>2.1545136930000002</v>
      </c>
      <c r="J61" s="163" t="s">
        <v>477</v>
      </c>
      <c r="K61" s="163"/>
      <c r="W61" s="163"/>
      <c r="X61" s="163"/>
      <c r="Y61" s="163"/>
      <c r="Z61" s="163"/>
      <c r="AA61" s="163"/>
      <c r="AB61" s="163"/>
      <c r="AC61" s="163"/>
      <c r="AD61" s="163"/>
      <c r="AE61" s="163"/>
      <c r="AF61" s="163"/>
      <c r="AG61" s="163"/>
      <c r="AH61" s="163"/>
    </row>
    <row r="62" spans="1:34">
      <c r="A62" s="163" t="s">
        <v>532</v>
      </c>
      <c r="B62" s="163" t="s">
        <v>533</v>
      </c>
      <c r="C62" s="163">
        <v>2022</v>
      </c>
      <c r="D62" s="163" t="s">
        <v>231</v>
      </c>
      <c r="E62" s="163" t="s">
        <v>59</v>
      </c>
      <c r="F62" s="163">
        <v>13651030</v>
      </c>
      <c r="G62" s="163">
        <v>84710</v>
      </c>
      <c r="H62" s="163">
        <v>61320</v>
      </c>
      <c r="I62" s="163">
        <v>1.381441618</v>
      </c>
      <c r="J62" s="163" t="s">
        <v>476</v>
      </c>
      <c r="K62" s="163"/>
      <c r="W62" s="163"/>
      <c r="X62" s="163"/>
      <c r="Y62" s="163"/>
      <c r="Z62" s="163"/>
      <c r="AA62" s="163"/>
      <c r="AB62" s="163"/>
      <c r="AC62" s="163"/>
      <c r="AD62" s="163"/>
      <c r="AE62" s="163"/>
      <c r="AF62" s="163"/>
      <c r="AG62" s="163"/>
      <c r="AH62" s="163"/>
    </row>
    <row r="63" spans="1:34">
      <c r="A63" s="163" t="s">
        <v>534</v>
      </c>
      <c r="B63" s="163" t="s">
        <v>535</v>
      </c>
      <c r="C63" s="163">
        <v>2018</v>
      </c>
      <c r="D63" s="163" t="s">
        <v>136</v>
      </c>
      <c r="E63" s="163" t="s">
        <v>56</v>
      </c>
      <c r="F63" s="163">
        <v>6400080</v>
      </c>
      <c r="G63" s="163">
        <v>21403</v>
      </c>
      <c r="H63" s="163">
        <v>11781</v>
      </c>
      <c r="I63" s="163">
        <v>1.8167388170000001</v>
      </c>
      <c r="J63" s="163" t="s">
        <v>477</v>
      </c>
      <c r="K63" s="163"/>
      <c r="W63" s="163"/>
      <c r="X63" s="163"/>
      <c r="Y63" s="163"/>
      <c r="Z63" s="163"/>
      <c r="AA63" s="163"/>
      <c r="AB63" s="163"/>
      <c r="AC63" s="163"/>
      <c r="AD63" s="163"/>
      <c r="AE63" s="163"/>
      <c r="AF63" s="163"/>
      <c r="AG63" s="163"/>
      <c r="AH63" s="163"/>
    </row>
    <row r="64" spans="1:34">
      <c r="A64" s="163" t="s">
        <v>536</v>
      </c>
      <c r="B64" s="163" t="s">
        <v>537</v>
      </c>
      <c r="C64" s="163">
        <v>2021</v>
      </c>
      <c r="D64" s="163" t="s">
        <v>214</v>
      </c>
      <c r="E64" s="163" t="s">
        <v>54</v>
      </c>
      <c r="F64" s="163">
        <v>694402</v>
      </c>
      <c r="G64" s="163">
        <v>1520</v>
      </c>
      <c r="H64" s="163">
        <v>2041</v>
      </c>
      <c r="I64" s="163">
        <v>0.74473297400000005</v>
      </c>
      <c r="J64" s="163" t="s">
        <v>475</v>
      </c>
      <c r="K64" s="163"/>
      <c r="W64" s="163"/>
      <c r="X64" s="163"/>
      <c r="Y64" s="163"/>
      <c r="Z64" s="163"/>
      <c r="AA64" s="163"/>
      <c r="AB64" s="163"/>
      <c r="AC64" s="163"/>
      <c r="AD64" s="163"/>
      <c r="AE64" s="163"/>
      <c r="AF64" s="163"/>
      <c r="AG64" s="163"/>
      <c r="AH64" s="163"/>
    </row>
    <row r="65" spans="1:34">
      <c r="A65" s="163" t="s">
        <v>538</v>
      </c>
      <c r="B65" s="163" t="s">
        <v>539</v>
      </c>
      <c r="C65" s="163">
        <v>2023</v>
      </c>
      <c r="D65" s="163" t="s">
        <v>214</v>
      </c>
      <c r="E65" s="163" t="s">
        <v>54</v>
      </c>
      <c r="F65" s="163">
        <v>7442734.5</v>
      </c>
      <c r="G65" s="163">
        <v>9151</v>
      </c>
      <c r="H65" s="163">
        <v>11288</v>
      </c>
      <c r="I65" s="163">
        <v>0.81068391200000001</v>
      </c>
      <c r="J65" s="163" t="s">
        <v>475</v>
      </c>
      <c r="K65" s="163"/>
      <c r="W65" s="163"/>
      <c r="X65" s="163"/>
      <c r="Y65" s="163"/>
      <c r="Z65" s="163"/>
      <c r="AA65" s="163"/>
      <c r="AB65" s="163"/>
      <c r="AC65" s="163"/>
      <c r="AD65" s="163"/>
      <c r="AE65" s="163"/>
      <c r="AF65" s="163"/>
      <c r="AG65" s="163"/>
      <c r="AH65" s="163"/>
    </row>
    <row r="66" spans="1:34">
      <c r="A66" s="163" t="s">
        <v>540</v>
      </c>
      <c r="B66" s="163" t="s">
        <v>541</v>
      </c>
      <c r="C66" s="163">
        <v>2024</v>
      </c>
      <c r="D66" s="163" t="s">
        <v>214</v>
      </c>
      <c r="E66" s="163" t="s">
        <v>54</v>
      </c>
      <c r="F66" s="163">
        <v>23213962</v>
      </c>
      <c r="G66" s="163">
        <v>59101</v>
      </c>
      <c r="H66" s="163">
        <v>60552</v>
      </c>
      <c r="I66" s="163">
        <v>0.97603712499999995</v>
      </c>
      <c r="J66" s="163" t="s">
        <v>475</v>
      </c>
      <c r="K66" s="163"/>
      <c r="W66" s="163"/>
      <c r="X66" s="163"/>
      <c r="Y66" s="163"/>
      <c r="Z66" s="163"/>
      <c r="AA66" s="163"/>
      <c r="AB66" s="163"/>
      <c r="AC66" s="163"/>
      <c r="AD66" s="163"/>
      <c r="AE66" s="163"/>
      <c r="AF66" s="163"/>
      <c r="AG66" s="163"/>
      <c r="AH66" s="163"/>
    </row>
    <row r="67" spans="1:34">
      <c r="A67" s="163" t="s">
        <v>138</v>
      </c>
      <c r="B67" s="163" t="s">
        <v>139</v>
      </c>
      <c r="C67" s="163">
        <v>2024</v>
      </c>
      <c r="D67" s="163" t="s">
        <v>136</v>
      </c>
      <c r="E67" s="163" t="s">
        <v>56</v>
      </c>
      <c r="F67" s="163">
        <v>4515577</v>
      </c>
      <c r="G67" s="163">
        <v>24899</v>
      </c>
      <c r="H67" s="163">
        <v>14591</v>
      </c>
      <c r="I67" s="163">
        <v>1.7064628879999999</v>
      </c>
      <c r="J67" s="163" t="s">
        <v>477</v>
      </c>
      <c r="K67" s="163"/>
      <c r="W67" s="163"/>
      <c r="X67" s="163"/>
      <c r="Y67" s="163"/>
      <c r="Z67" s="163"/>
      <c r="AA67" s="163"/>
      <c r="AB67" s="163"/>
      <c r="AC67" s="163"/>
      <c r="AD67" s="163"/>
      <c r="AE67" s="163"/>
      <c r="AF67" s="163"/>
      <c r="AG67" s="163"/>
      <c r="AH67" s="163"/>
    </row>
    <row r="68" spans="1:34">
      <c r="A68" s="163" t="s">
        <v>542</v>
      </c>
      <c r="B68" s="163" t="s">
        <v>543</v>
      </c>
      <c r="C68" s="163">
        <v>2024</v>
      </c>
      <c r="D68" s="163" t="s">
        <v>231</v>
      </c>
      <c r="E68" s="163" t="s">
        <v>59</v>
      </c>
      <c r="F68" s="163">
        <v>878590.5</v>
      </c>
      <c r="G68" s="163">
        <v>1506</v>
      </c>
      <c r="H68" s="163">
        <v>1196</v>
      </c>
      <c r="I68" s="163">
        <v>1.2591973240000001</v>
      </c>
      <c r="J68" s="163" t="s">
        <v>476</v>
      </c>
      <c r="K68" s="163"/>
      <c r="W68" s="163"/>
      <c r="X68" s="163"/>
      <c r="Y68" s="163"/>
      <c r="Z68" s="163"/>
      <c r="AA68" s="163"/>
      <c r="AB68" s="163"/>
      <c r="AC68" s="163"/>
      <c r="AD68" s="163"/>
      <c r="AE68" s="163"/>
      <c r="AF68" s="163"/>
      <c r="AG68" s="163"/>
      <c r="AH68" s="163"/>
    </row>
    <row r="69" spans="1:34">
      <c r="A69" s="163" t="s">
        <v>544</v>
      </c>
      <c r="B69" s="163" t="s">
        <v>545</v>
      </c>
      <c r="C69" s="163">
        <v>2016</v>
      </c>
      <c r="D69" s="163" t="s">
        <v>231</v>
      </c>
      <c r="E69" s="163" t="s">
        <v>59</v>
      </c>
      <c r="F69" s="163">
        <v>109821</v>
      </c>
      <c r="G69" s="163">
        <v>699</v>
      </c>
      <c r="H69" s="163">
        <v>757</v>
      </c>
      <c r="I69" s="163">
        <v>0.92338176999999999</v>
      </c>
      <c r="J69" s="163" t="s">
        <v>475</v>
      </c>
      <c r="K69" s="163"/>
      <c r="W69" s="163"/>
      <c r="X69" s="163"/>
      <c r="Y69" s="163"/>
      <c r="Z69" s="163"/>
      <c r="AA69" s="163"/>
      <c r="AB69" s="163"/>
      <c r="AC69" s="163"/>
      <c r="AD69" s="163"/>
      <c r="AE69" s="163"/>
      <c r="AF69" s="163"/>
      <c r="AG69" s="163"/>
      <c r="AH69" s="163"/>
    </row>
    <row r="70" spans="1:34">
      <c r="A70" s="163" t="s">
        <v>145</v>
      </c>
      <c r="B70" s="163" t="s">
        <v>146</v>
      </c>
      <c r="C70" s="163">
        <v>2023</v>
      </c>
      <c r="D70" s="163" t="s">
        <v>115</v>
      </c>
      <c r="E70" s="163" t="s">
        <v>56</v>
      </c>
      <c r="F70" s="163">
        <v>6844146</v>
      </c>
      <c r="G70" s="163">
        <v>17836</v>
      </c>
      <c r="H70" s="163">
        <v>10323</v>
      </c>
      <c r="I70" s="163">
        <v>1.7277923079999999</v>
      </c>
      <c r="J70" s="163" t="s">
        <v>477</v>
      </c>
      <c r="K70" s="163"/>
      <c r="W70" s="163"/>
      <c r="X70" s="163"/>
      <c r="Y70" s="163"/>
      <c r="Z70" s="163"/>
      <c r="AA70" s="163"/>
      <c r="AB70" s="163"/>
      <c r="AC70" s="163"/>
      <c r="AD70" s="163"/>
      <c r="AE70" s="163"/>
      <c r="AF70" s="163"/>
      <c r="AG70" s="163"/>
      <c r="AH70" s="163"/>
    </row>
    <row r="71" spans="1:34">
      <c r="A71" s="163" t="s">
        <v>330</v>
      </c>
      <c r="B71" s="163" t="s">
        <v>331</v>
      </c>
      <c r="C71" s="163">
        <v>2024</v>
      </c>
      <c r="D71" s="163" t="s">
        <v>181</v>
      </c>
      <c r="E71" s="163" t="s">
        <v>55</v>
      </c>
      <c r="F71" s="163">
        <v>3875325</v>
      </c>
      <c r="G71" s="163">
        <v>4965</v>
      </c>
      <c r="H71" s="163">
        <v>4052</v>
      </c>
      <c r="I71" s="163">
        <v>1.2253208289999999</v>
      </c>
      <c r="J71" s="163" t="s">
        <v>476</v>
      </c>
      <c r="K71" s="163"/>
      <c r="W71" s="163"/>
      <c r="X71" s="163"/>
      <c r="Y71" s="163"/>
      <c r="Z71" s="163"/>
      <c r="AA71" s="163"/>
      <c r="AB71" s="163"/>
      <c r="AC71" s="163"/>
      <c r="AD71" s="163"/>
      <c r="AE71" s="163"/>
      <c r="AF71" s="163"/>
      <c r="AG71" s="163"/>
      <c r="AH71" s="163"/>
    </row>
    <row r="72" spans="1:34">
      <c r="A72" s="163" t="s">
        <v>142</v>
      </c>
      <c r="B72" s="163" t="s">
        <v>143</v>
      </c>
      <c r="C72" s="163">
        <v>2024</v>
      </c>
      <c r="D72" s="163" t="s">
        <v>115</v>
      </c>
      <c r="E72" s="163" t="s">
        <v>56</v>
      </c>
      <c r="F72" s="163">
        <v>34217847.5</v>
      </c>
      <c r="G72" s="163">
        <v>98127</v>
      </c>
      <c r="H72" s="163">
        <v>41556</v>
      </c>
      <c r="I72" s="163">
        <v>2.3613196649999999</v>
      </c>
      <c r="J72" s="163" t="s">
        <v>477</v>
      </c>
      <c r="K72" s="163"/>
      <c r="W72" s="163"/>
      <c r="X72" s="163"/>
      <c r="Y72" s="163"/>
      <c r="Z72" s="163"/>
      <c r="AA72" s="163"/>
      <c r="AB72" s="163"/>
      <c r="AC72" s="163"/>
      <c r="AD72" s="163"/>
      <c r="AE72" s="163"/>
      <c r="AF72" s="163"/>
      <c r="AG72" s="163"/>
      <c r="AH72" s="163"/>
    </row>
    <row r="73" spans="1:34">
      <c r="A73" s="163" t="s">
        <v>546</v>
      </c>
      <c r="B73" s="163" t="s">
        <v>547</v>
      </c>
      <c r="C73" s="163">
        <v>2024</v>
      </c>
      <c r="D73" s="163" t="s">
        <v>206</v>
      </c>
      <c r="E73" s="163" t="s">
        <v>57</v>
      </c>
      <c r="F73" s="163">
        <v>1358282</v>
      </c>
      <c r="G73" s="163">
        <v>965</v>
      </c>
      <c r="H73" s="163">
        <v>424</v>
      </c>
      <c r="I73" s="163">
        <v>2.2759433960000002</v>
      </c>
      <c r="J73" s="163" t="s">
        <v>477</v>
      </c>
      <c r="K73" s="163"/>
      <c r="W73" s="163"/>
      <c r="X73" s="163"/>
      <c r="Y73" s="163"/>
      <c r="Z73" s="163"/>
      <c r="AA73" s="163"/>
      <c r="AB73" s="163"/>
      <c r="AC73" s="163"/>
      <c r="AD73" s="163"/>
      <c r="AE73" s="163"/>
      <c r="AF73" s="163"/>
      <c r="AG73" s="163"/>
      <c r="AH73" s="163"/>
    </row>
    <row r="74" spans="1:34">
      <c r="A74" s="163" t="s">
        <v>548</v>
      </c>
      <c r="B74" s="163" t="s">
        <v>549</v>
      </c>
      <c r="C74" s="163">
        <v>2024</v>
      </c>
      <c r="D74" s="163" t="s">
        <v>184</v>
      </c>
      <c r="E74" s="163" t="s">
        <v>55</v>
      </c>
      <c r="F74" s="163">
        <v>10735859</v>
      </c>
      <c r="G74" s="163">
        <v>19430</v>
      </c>
      <c r="H74" s="163">
        <v>20387</v>
      </c>
      <c r="I74" s="163">
        <v>0.95305832099999999</v>
      </c>
      <c r="J74" s="163" t="s">
        <v>475</v>
      </c>
      <c r="K74" s="163"/>
      <c r="W74" s="163"/>
      <c r="X74" s="163"/>
      <c r="Y74" s="163"/>
      <c r="Z74" s="163"/>
      <c r="AA74" s="163"/>
      <c r="AB74" s="163"/>
      <c r="AC74" s="163"/>
      <c r="AD74" s="163"/>
      <c r="AE74" s="163"/>
      <c r="AF74" s="163"/>
      <c r="AG74" s="163"/>
      <c r="AH74" s="163"/>
    </row>
    <row r="75" spans="1:34">
      <c r="A75" s="163" t="s">
        <v>229</v>
      </c>
      <c r="B75" s="163" t="s">
        <v>230</v>
      </c>
      <c r="C75" s="163">
        <v>2024</v>
      </c>
      <c r="D75" s="163" t="s">
        <v>231</v>
      </c>
      <c r="E75" s="163" t="s">
        <v>59</v>
      </c>
      <c r="F75" s="163">
        <v>50015092.5</v>
      </c>
      <c r="G75" s="163">
        <v>78878</v>
      </c>
      <c r="H75" s="163">
        <v>21126</v>
      </c>
      <c r="I75" s="163">
        <v>3.7336930800000001</v>
      </c>
      <c r="J75" s="163" t="s">
        <v>477</v>
      </c>
      <c r="K75" s="163"/>
      <c r="W75" s="163"/>
      <c r="X75" s="163"/>
      <c r="Y75" s="163"/>
      <c r="Z75" s="163"/>
      <c r="AA75" s="163"/>
      <c r="AB75" s="163"/>
      <c r="AC75" s="163"/>
      <c r="AD75" s="163"/>
      <c r="AE75" s="163"/>
      <c r="AF75" s="163"/>
      <c r="AG75" s="163"/>
      <c r="AH75" s="163"/>
    </row>
    <row r="76" spans="1:34">
      <c r="A76" s="163" t="s">
        <v>550</v>
      </c>
      <c r="B76" s="163" t="s">
        <v>551</v>
      </c>
      <c r="C76" s="163">
        <v>2015</v>
      </c>
      <c r="D76" s="163" t="s">
        <v>231</v>
      </c>
      <c r="E76" s="163" t="s">
        <v>59</v>
      </c>
      <c r="F76" s="163">
        <v>52020962</v>
      </c>
      <c r="G76" s="163">
        <v>34404</v>
      </c>
      <c r="H76" s="163">
        <v>29552</v>
      </c>
      <c r="I76" s="163">
        <v>1.1641851649999999</v>
      </c>
      <c r="J76" s="163" t="s">
        <v>476</v>
      </c>
      <c r="K76" s="163"/>
      <c r="W76" s="163"/>
      <c r="X76" s="163"/>
      <c r="Y76" s="163"/>
      <c r="Z76" s="163"/>
      <c r="AA76" s="163"/>
      <c r="AB76" s="163"/>
      <c r="AC76" s="163"/>
      <c r="AD76" s="163"/>
      <c r="AE76" s="163"/>
      <c r="AF76" s="163"/>
      <c r="AG76" s="163"/>
      <c r="AH76" s="163"/>
    </row>
    <row r="77" spans="1:34">
      <c r="A77" s="163" t="s">
        <v>552</v>
      </c>
      <c r="B77" s="163" t="s">
        <v>553</v>
      </c>
      <c r="C77" s="163">
        <v>2024</v>
      </c>
      <c r="D77" s="163" t="s">
        <v>168</v>
      </c>
      <c r="E77" s="163" t="s">
        <v>55</v>
      </c>
      <c r="F77" s="163">
        <v>5977412</v>
      </c>
      <c r="G77" s="163">
        <v>4167</v>
      </c>
      <c r="H77" s="163">
        <v>4127</v>
      </c>
      <c r="I77" s="163">
        <v>1.0096922699999999</v>
      </c>
      <c r="J77" s="163" t="s">
        <v>476</v>
      </c>
      <c r="K77" s="163"/>
      <c r="W77" s="163"/>
      <c r="X77" s="163"/>
      <c r="Y77" s="163"/>
      <c r="Z77" s="163"/>
      <c r="AA77" s="163"/>
      <c r="AB77" s="163"/>
      <c r="AC77" s="163"/>
      <c r="AD77" s="163"/>
      <c r="AE77" s="163"/>
      <c r="AF77" s="163"/>
      <c r="AG77" s="163"/>
      <c r="AH77" s="163"/>
    </row>
    <row r="78" spans="1:34">
      <c r="A78" s="163" t="s">
        <v>554</v>
      </c>
      <c r="B78" s="163" t="s">
        <v>555</v>
      </c>
      <c r="C78" s="163">
        <v>2024</v>
      </c>
      <c r="D78" s="163" t="s">
        <v>231</v>
      </c>
      <c r="E78" s="163" t="s">
        <v>59</v>
      </c>
      <c r="F78" s="163">
        <v>21314955.5</v>
      </c>
      <c r="G78" s="163">
        <v>28225</v>
      </c>
      <c r="H78" s="163">
        <v>10650</v>
      </c>
      <c r="I78" s="163">
        <v>2.6502347419999999</v>
      </c>
      <c r="J78" s="163" t="s">
        <v>477</v>
      </c>
      <c r="K78" s="163"/>
      <c r="W78" s="163"/>
      <c r="X78" s="163"/>
      <c r="Y78" s="163"/>
      <c r="Z78" s="163"/>
      <c r="AA78" s="163"/>
      <c r="AB78" s="163"/>
      <c r="AC78" s="163"/>
      <c r="AD78" s="163"/>
      <c r="AE78" s="163"/>
      <c r="AF78" s="163"/>
      <c r="AG78" s="163"/>
      <c r="AH78" s="163"/>
    </row>
    <row r="79" spans="1:34">
      <c r="A79" s="163" t="s">
        <v>556</v>
      </c>
      <c r="B79" s="163" t="s">
        <v>557</v>
      </c>
      <c r="C79" s="163">
        <v>2022</v>
      </c>
      <c r="D79" s="163" t="s">
        <v>115</v>
      </c>
      <c r="E79" s="163" t="s">
        <v>56</v>
      </c>
      <c r="F79" s="163">
        <v>28213016.5</v>
      </c>
      <c r="G79" s="163">
        <v>67200</v>
      </c>
      <c r="H79" s="163">
        <v>20438</v>
      </c>
      <c r="I79" s="163">
        <v>3.2879929539999999</v>
      </c>
      <c r="J79" s="163" t="s">
        <v>477</v>
      </c>
      <c r="K79" s="163"/>
      <c r="W79" s="163"/>
      <c r="X79" s="163"/>
      <c r="Y79" s="163"/>
      <c r="Z79" s="163"/>
      <c r="AA79" s="163"/>
      <c r="AB79" s="163"/>
      <c r="AC79" s="163"/>
      <c r="AD79" s="163"/>
      <c r="AE79" s="163"/>
      <c r="AF79" s="163"/>
      <c r="AG79" s="163"/>
      <c r="AH79" s="163"/>
    </row>
    <row r="80" spans="1:34">
      <c r="A80" s="163" t="s">
        <v>113</v>
      </c>
      <c r="B80" s="163" t="s">
        <v>114</v>
      </c>
      <c r="C80" s="163">
        <v>2024</v>
      </c>
      <c r="D80" s="163" t="s">
        <v>115</v>
      </c>
      <c r="E80" s="163" t="s">
        <v>56</v>
      </c>
      <c r="F80" s="163">
        <v>45696159</v>
      </c>
      <c r="G80" s="163">
        <v>120700</v>
      </c>
      <c r="H80" s="163">
        <v>98199</v>
      </c>
      <c r="I80" s="163">
        <v>1.2291367529999999</v>
      </c>
      <c r="J80" s="163" t="s">
        <v>476</v>
      </c>
      <c r="K80" s="163"/>
      <c r="W80" s="163"/>
      <c r="X80" s="163"/>
      <c r="Y80" s="163"/>
      <c r="Z80" s="163"/>
      <c r="AA80" s="163"/>
      <c r="AB80" s="163"/>
      <c r="AC80" s="163"/>
      <c r="AD80" s="163"/>
      <c r="AE80" s="163"/>
      <c r="AF80" s="163"/>
      <c r="AG80" s="163"/>
      <c r="AH80" s="163"/>
    </row>
    <row r="81" spans="1:34">
      <c r="A81" s="163" t="s">
        <v>558</v>
      </c>
      <c r="B81" s="163" t="s">
        <v>559</v>
      </c>
      <c r="C81" s="163">
        <v>2022</v>
      </c>
      <c r="D81" s="163" t="s">
        <v>129</v>
      </c>
      <c r="E81" s="163" t="s">
        <v>56</v>
      </c>
      <c r="F81" s="163">
        <v>107782</v>
      </c>
      <c r="G81" s="163">
        <v>311</v>
      </c>
      <c r="H81" s="163">
        <v>270</v>
      </c>
      <c r="I81" s="163">
        <v>1.1518518520000001</v>
      </c>
      <c r="J81" s="163" t="s">
        <v>476</v>
      </c>
      <c r="K81" s="163"/>
      <c r="W81" s="163"/>
      <c r="X81" s="163"/>
      <c r="Y81" s="163"/>
      <c r="Z81" s="163"/>
      <c r="AA81" s="163"/>
      <c r="AB81" s="163"/>
      <c r="AC81" s="163"/>
      <c r="AD81" s="163"/>
      <c r="AE81" s="163"/>
      <c r="AF81" s="163"/>
      <c r="AG81" s="163"/>
      <c r="AH81" s="163"/>
    </row>
    <row r="82" spans="1:34">
      <c r="A82" s="163" t="s">
        <v>317</v>
      </c>
      <c r="B82" s="163" t="s">
        <v>318</v>
      </c>
      <c r="C82" s="163">
        <v>2023</v>
      </c>
      <c r="D82" s="163" t="s">
        <v>231</v>
      </c>
      <c r="E82" s="163" t="s">
        <v>59</v>
      </c>
      <c r="F82" s="163">
        <v>16340821.5</v>
      </c>
      <c r="G82" s="163">
        <v>22539</v>
      </c>
      <c r="H82" s="163">
        <v>17820</v>
      </c>
      <c r="I82" s="163">
        <v>1.264814815</v>
      </c>
      <c r="J82" s="163" t="s">
        <v>476</v>
      </c>
      <c r="K82" s="163"/>
      <c r="W82" s="163"/>
      <c r="X82" s="163"/>
      <c r="Y82" s="163"/>
      <c r="Z82" s="163"/>
      <c r="AA82" s="163"/>
      <c r="AB82" s="163"/>
      <c r="AC82" s="163"/>
      <c r="AD82" s="163"/>
      <c r="AE82" s="163"/>
      <c r="AF82" s="163"/>
      <c r="AG82" s="163"/>
      <c r="AH82" s="163"/>
    </row>
    <row r="83" spans="1:34">
      <c r="A83" s="163" t="s">
        <v>560</v>
      </c>
      <c r="B83" s="163" t="s">
        <v>561</v>
      </c>
      <c r="C83" s="163">
        <v>2020</v>
      </c>
      <c r="D83" s="163" t="s">
        <v>129</v>
      </c>
      <c r="E83" s="163" t="s">
        <v>56</v>
      </c>
      <c r="F83" s="163">
        <v>395862.5</v>
      </c>
      <c r="G83" s="163">
        <v>1451</v>
      </c>
      <c r="H83" s="163">
        <v>1000</v>
      </c>
      <c r="I83" s="163">
        <v>1.4510000000000001</v>
      </c>
      <c r="J83" s="163" t="s">
        <v>476</v>
      </c>
      <c r="K83" s="163"/>
      <c r="W83" s="163"/>
      <c r="X83" s="163"/>
      <c r="Y83" s="163"/>
      <c r="Z83" s="163"/>
      <c r="AA83" s="163"/>
      <c r="AB83" s="163"/>
      <c r="AC83" s="163"/>
      <c r="AD83" s="163"/>
      <c r="AE83" s="163"/>
      <c r="AF83" s="163"/>
      <c r="AG83" s="163"/>
      <c r="AH83" s="163"/>
    </row>
    <row r="84" spans="1:34">
      <c r="A84" s="163" t="s">
        <v>166</v>
      </c>
      <c r="B84" s="163" t="s">
        <v>167</v>
      </c>
      <c r="C84" s="163">
        <v>2024</v>
      </c>
      <c r="D84" s="163" t="s">
        <v>168</v>
      </c>
      <c r="E84" s="163" t="s">
        <v>55</v>
      </c>
      <c r="F84" s="163">
        <v>1360546</v>
      </c>
      <c r="G84" s="163">
        <v>1637</v>
      </c>
      <c r="H84" s="163">
        <v>3278</v>
      </c>
      <c r="I84" s="163">
        <v>0.49938987200000001</v>
      </c>
      <c r="J84" s="163" t="s">
        <v>475</v>
      </c>
      <c r="K84" s="163"/>
      <c r="W84" s="163"/>
      <c r="X84" s="163"/>
      <c r="Y84" s="163"/>
      <c r="Z84" s="163"/>
      <c r="AA84" s="163"/>
      <c r="AB84" s="163"/>
      <c r="AC84" s="163"/>
      <c r="AD84" s="163"/>
      <c r="AE84" s="163"/>
      <c r="AF84" s="163"/>
      <c r="AG84" s="163"/>
      <c r="AH84" s="163"/>
    </row>
    <row r="85" spans="1:34">
      <c r="A85" s="163" t="s">
        <v>562</v>
      </c>
      <c r="B85" s="163" t="s">
        <v>563</v>
      </c>
      <c r="C85" s="163">
        <v>2024</v>
      </c>
      <c r="D85" s="163" t="s">
        <v>256</v>
      </c>
      <c r="E85" s="163" t="s">
        <v>59</v>
      </c>
      <c r="F85" s="163">
        <v>37885849.5</v>
      </c>
      <c r="G85" s="163">
        <v>24068</v>
      </c>
      <c r="H85" s="163">
        <v>22554</v>
      </c>
      <c r="I85" s="163">
        <v>1.067127782</v>
      </c>
      <c r="J85" s="163" t="s">
        <v>476</v>
      </c>
      <c r="K85" s="163"/>
      <c r="W85" s="163"/>
      <c r="X85" s="163"/>
      <c r="Y85" s="163"/>
      <c r="Z85" s="163"/>
      <c r="AA85" s="163"/>
      <c r="AB85" s="163"/>
      <c r="AC85" s="163"/>
      <c r="AD85" s="163"/>
      <c r="AE85" s="163"/>
      <c r="AF85" s="163"/>
      <c r="AG85" s="163"/>
      <c r="AH85" s="163"/>
    </row>
    <row r="86" spans="1:34">
      <c r="A86" s="163" t="s">
        <v>564</v>
      </c>
      <c r="B86" s="163" t="s">
        <v>565</v>
      </c>
      <c r="C86" s="163">
        <v>2020</v>
      </c>
      <c r="D86" s="163" t="s">
        <v>168</v>
      </c>
      <c r="E86" s="163" t="s">
        <v>55</v>
      </c>
      <c r="F86" s="163">
        <v>52586.5</v>
      </c>
      <c r="G86" s="163">
        <v>11</v>
      </c>
      <c r="H86" s="163">
        <v>14</v>
      </c>
      <c r="I86" s="163">
        <v>0.78571428600000004</v>
      </c>
      <c r="J86" s="163" t="s">
        <v>475</v>
      </c>
      <c r="K86" s="163"/>
      <c r="W86" s="163"/>
      <c r="X86" s="163"/>
      <c r="Y86" s="163"/>
      <c r="Z86" s="163"/>
      <c r="AA86" s="163"/>
      <c r="AB86" s="163"/>
      <c r="AC86" s="163"/>
      <c r="AD86" s="163"/>
      <c r="AE86" s="163"/>
      <c r="AF86" s="163"/>
      <c r="AG86" s="163"/>
      <c r="AH86" s="163"/>
    </row>
    <row r="87" spans="1:34">
      <c r="A87" s="163" t="s">
        <v>265</v>
      </c>
      <c r="B87" s="163" t="s">
        <v>266</v>
      </c>
      <c r="C87" s="163">
        <v>2024</v>
      </c>
      <c r="D87" s="163" t="s">
        <v>267</v>
      </c>
      <c r="E87" s="163" t="s">
        <v>58</v>
      </c>
      <c r="F87" s="163">
        <v>928784</v>
      </c>
      <c r="G87" s="163">
        <v>2276</v>
      </c>
      <c r="H87" s="163">
        <v>2200</v>
      </c>
      <c r="I87" s="163">
        <v>1.0345454549999999</v>
      </c>
      <c r="J87" s="163" t="s">
        <v>476</v>
      </c>
      <c r="K87" s="163"/>
      <c r="W87" s="163"/>
      <c r="X87" s="163"/>
      <c r="Y87" s="163"/>
      <c r="Z87" s="163"/>
      <c r="AA87" s="163"/>
      <c r="AB87" s="163"/>
      <c r="AC87" s="163"/>
      <c r="AD87" s="163"/>
      <c r="AE87" s="163"/>
      <c r="AF87" s="163"/>
      <c r="AG87" s="163"/>
      <c r="AH87" s="163"/>
    </row>
    <row r="88" spans="1:34">
      <c r="A88" s="163" t="s">
        <v>323</v>
      </c>
      <c r="B88" s="163" t="s">
        <v>324</v>
      </c>
      <c r="C88" s="163">
        <v>2024</v>
      </c>
      <c r="D88" s="163" t="s">
        <v>168</v>
      </c>
      <c r="E88" s="163" t="s">
        <v>55</v>
      </c>
      <c r="F88" s="163">
        <v>5617310.5</v>
      </c>
      <c r="G88" s="163">
        <v>3187</v>
      </c>
      <c r="H88" s="163">
        <v>2978</v>
      </c>
      <c r="I88" s="163">
        <v>1.07018133</v>
      </c>
      <c r="J88" s="163" t="s">
        <v>476</v>
      </c>
      <c r="K88" s="163"/>
      <c r="W88" s="163"/>
      <c r="X88" s="163"/>
      <c r="Y88" s="163"/>
      <c r="Z88" s="163"/>
      <c r="AA88" s="163"/>
      <c r="AB88" s="163"/>
      <c r="AC88" s="163"/>
      <c r="AD88" s="163"/>
      <c r="AE88" s="163"/>
      <c r="AF88" s="163"/>
      <c r="AG88" s="163"/>
      <c r="AH88" s="163"/>
    </row>
    <row r="89" spans="1:34">
      <c r="A89" s="163" t="s">
        <v>169</v>
      </c>
      <c r="B89" s="163" t="s">
        <v>170</v>
      </c>
      <c r="C89" s="163">
        <v>2024</v>
      </c>
      <c r="D89" s="163" t="s">
        <v>163</v>
      </c>
      <c r="E89" s="163" t="s">
        <v>55</v>
      </c>
      <c r="F89" s="163">
        <v>66548530.5</v>
      </c>
      <c r="G89" s="163">
        <v>80669</v>
      </c>
      <c r="H89" s="163">
        <v>62385</v>
      </c>
      <c r="I89" s="163">
        <v>1.2930832729999999</v>
      </c>
      <c r="J89" s="163" t="s">
        <v>476</v>
      </c>
      <c r="K89" s="163"/>
      <c r="W89" s="163"/>
      <c r="X89" s="163"/>
      <c r="Y89" s="163"/>
      <c r="Z89" s="163"/>
      <c r="AA89" s="163"/>
      <c r="AB89" s="163"/>
      <c r="AC89" s="163"/>
      <c r="AD89" s="163"/>
      <c r="AE89" s="163"/>
      <c r="AF89" s="163"/>
      <c r="AG89" s="163"/>
      <c r="AH89" s="163"/>
    </row>
    <row r="90" spans="1:34">
      <c r="A90" s="163" t="s">
        <v>252</v>
      </c>
      <c r="B90" s="163" t="s">
        <v>253</v>
      </c>
      <c r="C90" s="163">
        <v>2024</v>
      </c>
      <c r="D90" s="163" t="s">
        <v>115</v>
      </c>
      <c r="E90" s="163" t="s">
        <v>56</v>
      </c>
      <c r="F90" s="163">
        <v>211998573.5</v>
      </c>
      <c r="G90" s="163">
        <v>670792</v>
      </c>
      <c r="H90" s="163">
        <v>488991</v>
      </c>
      <c r="I90" s="163">
        <v>1.371788029</v>
      </c>
      <c r="J90" s="163" t="s">
        <v>476</v>
      </c>
      <c r="K90" s="163"/>
      <c r="W90" s="163"/>
      <c r="X90" s="163"/>
      <c r="Y90" s="163"/>
      <c r="Z90" s="163"/>
      <c r="AA90" s="163"/>
      <c r="AB90" s="163"/>
      <c r="AC90" s="163"/>
      <c r="AD90" s="163"/>
      <c r="AE90" s="163"/>
      <c r="AF90" s="163"/>
      <c r="AG90" s="163"/>
      <c r="AH90" s="163"/>
    </row>
    <row r="91" spans="1:34">
      <c r="A91" s="163" t="s">
        <v>566</v>
      </c>
      <c r="B91" s="163" t="s">
        <v>567</v>
      </c>
      <c r="C91" s="163">
        <v>2024</v>
      </c>
      <c r="D91" s="163" t="s">
        <v>307</v>
      </c>
      <c r="E91" s="163" t="s">
        <v>58</v>
      </c>
      <c r="F91" s="163">
        <v>281806.5</v>
      </c>
      <c r="G91" s="163">
        <v>575</v>
      </c>
      <c r="H91" s="163">
        <v>560</v>
      </c>
      <c r="I91" s="163">
        <v>1.0267857140000001</v>
      </c>
      <c r="J91" s="163" t="s">
        <v>476</v>
      </c>
      <c r="K91" s="163"/>
      <c r="W91" s="163"/>
      <c r="X91" s="163"/>
      <c r="Y91" s="163"/>
      <c r="Z91" s="163"/>
      <c r="AA91" s="163"/>
      <c r="AB91" s="163"/>
      <c r="AC91" s="163"/>
      <c r="AD91" s="163"/>
      <c r="AE91" s="163"/>
      <c r="AF91" s="163"/>
      <c r="AG91" s="163"/>
      <c r="AH91" s="163"/>
    </row>
    <row r="92" spans="1:34">
      <c r="A92" s="163" t="s">
        <v>269</v>
      </c>
      <c r="B92" s="163" t="s">
        <v>270</v>
      </c>
      <c r="C92" s="163">
        <v>2024</v>
      </c>
      <c r="D92" s="163" t="s">
        <v>206</v>
      </c>
      <c r="E92" s="163" t="s">
        <v>57</v>
      </c>
      <c r="F92" s="163">
        <v>3807670</v>
      </c>
      <c r="G92" s="163">
        <v>9494</v>
      </c>
      <c r="H92" s="163">
        <v>12332</v>
      </c>
      <c r="I92" s="163">
        <v>0.76986701300000004</v>
      </c>
      <c r="J92" s="163" t="s">
        <v>475</v>
      </c>
      <c r="K92" s="163"/>
      <c r="W92" s="163"/>
      <c r="X92" s="163"/>
      <c r="Y92" s="163"/>
      <c r="Z92" s="163"/>
      <c r="AA92" s="163"/>
      <c r="AB92" s="163"/>
      <c r="AC92" s="163"/>
      <c r="AD92" s="163"/>
      <c r="AE92" s="163"/>
      <c r="AF92" s="163"/>
      <c r="AG92" s="163"/>
      <c r="AH92" s="163"/>
    </row>
    <row r="93" spans="1:34">
      <c r="A93" s="163" t="s">
        <v>164</v>
      </c>
      <c r="B93" s="163" t="s">
        <v>165</v>
      </c>
      <c r="C93" s="163">
        <v>2024</v>
      </c>
      <c r="D93" s="163" t="s">
        <v>163</v>
      </c>
      <c r="E93" s="163" t="s">
        <v>55</v>
      </c>
      <c r="F93" s="163">
        <v>84552242</v>
      </c>
      <c r="G93" s="163">
        <v>58798</v>
      </c>
      <c r="H93" s="163">
        <v>72096</v>
      </c>
      <c r="I93" s="163">
        <v>0.81555148700000002</v>
      </c>
      <c r="J93" s="163" t="s">
        <v>475</v>
      </c>
      <c r="K93" s="163"/>
      <c r="W93" s="163"/>
      <c r="X93" s="163"/>
      <c r="Y93" s="163"/>
      <c r="Z93" s="163"/>
      <c r="AA93" s="163"/>
      <c r="AB93" s="163"/>
      <c r="AC93" s="163"/>
      <c r="AD93" s="163"/>
      <c r="AE93" s="163"/>
      <c r="AF93" s="163"/>
      <c r="AG93" s="163"/>
      <c r="AH93" s="163"/>
    </row>
    <row r="94" spans="1:34">
      <c r="A94" s="163" t="s">
        <v>257</v>
      </c>
      <c r="B94" s="163" t="s">
        <v>258</v>
      </c>
      <c r="C94" s="163">
        <v>2024</v>
      </c>
      <c r="D94" s="163" t="s">
        <v>256</v>
      </c>
      <c r="E94" s="163" t="s">
        <v>59</v>
      </c>
      <c r="F94" s="163">
        <v>29123743.5</v>
      </c>
      <c r="G94" s="163">
        <v>34419</v>
      </c>
      <c r="H94" s="163">
        <v>20955</v>
      </c>
      <c r="I94" s="163">
        <v>1.6425196849999999</v>
      </c>
      <c r="J94" s="163" t="s">
        <v>477</v>
      </c>
      <c r="K94" s="163"/>
      <c r="W94" s="163"/>
      <c r="X94" s="163"/>
      <c r="Y94" s="163"/>
      <c r="Z94" s="163"/>
      <c r="AA94" s="163"/>
      <c r="AB94" s="163"/>
      <c r="AC94" s="163"/>
      <c r="AD94" s="163"/>
      <c r="AE94" s="163"/>
      <c r="AF94" s="163"/>
      <c r="AG94" s="163"/>
      <c r="AH94" s="163"/>
    </row>
    <row r="95" spans="1:34">
      <c r="A95" s="163" t="s">
        <v>568</v>
      </c>
      <c r="B95" s="163" t="s">
        <v>569</v>
      </c>
      <c r="C95" s="163">
        <v>2021</v>
      </c>
      <c r="D95" s="163" t="s">
        <v>181</v>
      </c>
      <c r="E95" s="163" t="s">
        <v>55</v>
      </c>
      <c r="F95" s="163">
        <v>36858.5</v>
      </c>
      <c r="G95" s="163">
        <v>92</v>
      </c>
      <c r="H95" s="163">
        <v>98</v>
      </c>
      <c r="I95" s="163">
        <v>0.93877551000000004</v>
      </c>
      <c r="J95" s="163" t="s">
        <v>475</v>
      </c>
      <c r="K95" s="163"/>
      <c r="W95" s="163"/>
      <c r="X95" s="163"/>
      <c r="Y95" s="163"/>
      <c r="Z95" s="163"/>
      <c r="AA95" s="163"/>
      <c r="AB95" s="163"/>
      <c r="AC95" s="163"/>
      <c r="AD95" s="163"/>
      <c r="AE95" s="163"/>
      <c r="AF95" s="163"/>
      <c r="AG95" s="163"/>
      <c r="AH95" s="163"/>
    </row>
    <row r="96" spans="1:34">
      <c r="A96" s="163" t="s">
        <v>570</v>
      </c>
      <c r="B96" s="163" t="s">
        <v>571</v>
      </c>
      <c r="C96" s="163">
        <v>2024</v>
      </c>
      <c r="D96" s="163" t="s">
        <v>181</v>
      </c>
      <c r="E96" s="163" t="s">
        <v>55</v>
      </c>
      <c r="F96" s="163">
        <v>10047816.5</v>
      </c>
      <c r="G96" s="163">
        <v>11484</v>
      </c>
      <c r="H96" s="163">
        <v>10775</v>
      </c>
      <c r="I96" s="163">
        <v>1.0658004640000001</v>
      </c>
      <c r="J96" s="163" t="s">
        <v>476</v>
      </c>
      <c r="K96" s="163"/>
      <c r="W96" s="163"/>
      <c r="X96" s="163"/>
      <c r="Y96" s="163"/>
      <c r="Z96" s="163"/>
      <c r="AA96" s="163"/>
      <c r="AB96" s="163"/>
      <c r="AC96" s="163"/>
      <c r="AD96" s="163"/>
      <c r="AE96" s="163"/>
      <c r="AF96" s="163"/>
      <c r="AG96" s="163"/>
      <c r="AH96" s="163"/>
    </row>
    <row r="97" spans="1:34">
      <c r="A97" s="163" t="s">
        <v>572</v>
      </c>
      <c r="B97" s="163" t="s">
        <v>573</v>
      </c>
      <c r="C97" s="163">
        <v>2020</v>
      </c>
      <c r="D97" s="163" t="s">
        <v>157</v>
      </c>
      <c r="E97" s="163" t="s">
        <v>55</v>
      </c>
      <c r="F97" s="163">
        <v>56079.5</v>
      </c>
      <c r="G97" s="163">
        <v>131</v>
      </c>
      <c r="H97" s="163">
        <v>149</v>
      </c>
      <c r="I97" s="163">
        <v>0.87919463099999995</v>
      </c>
      <c r="J97" s="163" t="s">
        <v>475</v>
      </c>
      <c r="K97" s="163"/>
      <c r="W97" s="163"/>
      <c r="X97" s="163"/>
      <c r="Y97" s="163"/>
      <c r="Z97" s="163"/>
      <c r="AA97" s="163"/>
      <c r="AB97" s="163"/>
      <c r="AC97" s="163"/>
      <c r="AD97" s="163"/>
      <c r="AE97" s="163"/>
      <c r="AF97" s="163"/>
      <c r="AG97" s="163"/>
      <c r="AH97" s="163"/>
    </row>
    <row r="98" spans="1:34">
      <c r="A98" s="163" t="s">
        <v>574</v>
      </c>
      <c r="B98" s="163" t="s">
        <v>575</v>
      </c>
      <c r="C98" s="163">
        <v>2020</v>
      </c>
      <c r="D98" s="163" t="s">
        <v>129</v>
      </c>
      <c r="E98" s="163" t="s">
        <v>56</v>
      </c>
      <c r="F98" s="163">
        <v>68684.5</v>
      </c>
      <c r="G98" s="163">
        <v>203</v>
      </c>
      <c r="H98" s="163">
        <v>167</v>
      </c>
      <c r="I98" s="163">
        <v>1.215568862</v>
      </c>
      <c r="J98" s="163" t="s">
        <v>476</v>
      </c>
      <c r="K98" s="163"/>
      <c r="W98" s="163"/>
      <c r="X98" s="163"/>
      <c r="Y98" s="163"/>
      <c r="Z98" s="163"/>
      <c r="AA98" s="163"/>
      <c r="AB98" s="163"/>
      <c r="AC98" s="163"/>
      <c r="AD98" s="163"/>
      <c r="AE98" s="163"/>
      <c r="AF98" s="163"/>
      <c r="AG98" s="163"/>
      <c r="AH98" s="163"/>
    </row>
    <row r="99" spans="1:34">
      <c r="A99" s="163" t="s">
        <v>122</v>
      </c>
      <c r="B99" s="163" t="s">
        <v>123</v>
      </c>
      <c r="C99" s="163">
        <v>2023</v>
      </c>
      <c r="D99" s="163" t="s">
        <v>115</v>
      </c>
      <c r="E99" s="163" t="s">
        <v>56</v>
      </c>
      <c r="F99" s="163">
        <v>19658835</v>
      </c>
      <c r="G99" s="163">
        <v>53000</v>
      </c>
      <c r="H99" s="163">
        <v>44338</v>
      </c>
      <c r="I99" s="163">
        <v>1.1953628940000001</v>
      </c>
      <c r="J99" s="163" t="s">
        <v>476</v>
      </c>
      <c r="K99" s="163"/>
      <c r="W99" s="163"/>
      <c r="X99" s="163"/>
      <c r="Y99" s="163"/>
      <c r="Z99" s="163"/>
      <c r="AA99" s="163"/>
      <c r="AB99" s="163"/>
      <c r="AC99" s="163"/>
      <c r="AD99" s="163"/>
      <c r="AE99" s="163"/>
      <c r="AF99" s="163"/>
      <c r="AG99" s="163"/>
      <c r="AH99" s="163"/>
    </row>
    <row r="100" spans="1:34">
      <c r="A100" s="163" t="s">
        <v>576</v>
      </c>
      <c r="B100" s="163" t="s">
        <v>577</v>
      </c>
      <c r="C100" s="163">
        <v>2022</v>
      </c>
      <c r="D100" s="163" t="s">
        <v>277</v>
      </c>
      <c r="E100" s="163" t="s">
        <v>58</v>
      </c>
      <c r="F100" s="163">
        <v>165180</v>
      </c>
      <c r="G100" s="163">
        <v>700</v>
      </c>
      <c r="H100" s="163">
        <v>450</v>
      </c>
      <c r="I100" s="163">
        <v>1.5555555560000001</v>
      </c>
      <c r="J100" s="163" t="s">
        <v>477</v>
      </c>
      <c r="K100" s="163"/>
      <c r="W100" s="163"/>
      <c r="X100" s="163"/>
      <c r="Y100" s="163"/>
      <c r="Z100" s="163"/>
      <c r="AA100" s="163"/>
      <c r="AB100" s="163"/>
      <c r="AC100" s="163"/>
      <c r="AD100" s="163"/>
      <c r="AE100" s="163"/>
      <c r="AF100" s="163"/>
      <c r="AG100" s="163"/>
      <c r="AH100" s="163"/>
    </row>
    <row r="101" spans="1:34">
      <c r="A101" s="163" t="s">
        <v>125</v>
      </c>
      <c r="B101" s="163" t="s">
        <v>126</v>
      </c>
      <c r="C101" s="163">
        <v>2024</v>
      </c>
      <c r="D101" s="163" t="s">
        <v>115</v>
      </c>
      <c r="E101" s="163" t="s">
        <v>56</v>
      </c>
      <c r="F101" s="163">
        <v>52886363.5</v>
      </c>
      <c r="G101" s="163">
        <v>104441</v>
      </c>
      <c r="H101" s="163">
        <v>82052</v>
      </c>
      <c r="I101" s="163">
        <v>1.2728635500000001</v>
      </c>
      <c r="J101" s="163" t="s">
        <v>476</v>
      </c>
      <c r="K101" s="163"/>
      <c r="W101" s="163"/>
      <c r="X101" s="163"/>
      <c r="Y101" s="163"/>
      <c r="Z101" s="163"/>
      <c r="AA101" s="163"/>
      <c r="AB101" s="163"/>
      <c r="AC101" s="163"/>
      <c r="AD101" s="163"/>
      <c r="AE101" s="163"/>
      <c r="AF101" s="163"/>
      <c r="AG101" s="163"/>
      <c r="AH101" s="163"/>
    </row>
    <row r="102" spans="1:34">
      <c r="A102" s="163" t="s">
        <v>578</v>
      </c>
      <c r="B102" s="163" t="s">
        <v>579</v>
      </c>
      <c r="C102" s="163">
        <v>2024</v>
      </c>
      <c r="D102" s="163" t="s">
        <v>168</v>
      </c>
      <c r="E102" s="163" t="s">
        <v>55</v>
      </c>
      <c r="F102" s="163">
        <v>64280</v>
      </c>
      <c r="G102" s="163">
        <v>93</v>
      </c>
      <c r="H102" s="163">
        <v>139</v>
      </c>
      <c r="I102" s="163">
        <v>0.66906474800000004</v>
      </c>
      <c r="J102" s="163" t="s">
        <v>475</v>
      </c>
      <c r="K102" s="163"/>
      <c r="W102" s="163"/>
      <c r="X102" s="163"/>
      <c r="Y102" s="163"/>
      <c r="Z102" s="163"/>
      <c r="AA102" s="163"/>
      <c r="AB102" s="163"/>
      <c r="AC102" s="163"/>
      <c r="AD102" s="163"/>
      <c r="AE102" s="163"/>
      <c r="AF102" s="163"/>
      <c r="AG102" s="163"/>
      <c r="AH102" s="163"/>
    </row>
    <row r="103" spans="1:34">
      <c r="A103" s="163" t="s">
        <v>254</v>
      </c>
      <c r="B103" s="163" t="s">
        <v>255</v>
      </c>
      <c r="C103" s="163">
        <v>2023</v>
      </c>
      <c r="D103" s="163" t="s">
        <v>256</v>
      </c>
      <c r="E103" s="163" t="s">
        <v>59</v>
      </c>
      <c r="F103" s="163">
        <v>5152420.5</v>
      </c>
      <c r="G103" s="163">
        <v>2678</v>
      </c>
      <c r="H103" s="163">
        <v>1406</v>
      </c>
      <c r="I103" s="163">
        <v>1.904694168</v>
      </c>
      <c r="J103" s="163" t="s">
        <v>477</v>
      </c>
      <c r="K103" s="163"/>
      <c r="W103" s="163"/>
      <c r="X103" s="163"/>
      <c r="Y103" s="163"/>
      <c r="Z103" s="163"/>
      <c r="AA103" s="163"/>
      <c r="AB103" s="163"/>
      <c r="AC103" s="163"/>
      <c r="AD103" s="163"/>
      <c r="AE103" s="163"/>
      <c r="AF103" s="163"/>
      <c r="AG103" s="163"/>
      <c r="AH103" s="163"/>
    </row>
    <row r="104" spans="1:34">
      <c r="A104" s="163" t="s">
        <v>303</v>
      </c>
      <c r="B104" s="163" t="s">
        <v>304</v>
      </c>
      <c r="C104" s="163">
        <v>2022</v>
      </c>
      <c r="D104" s="163" t="s">
        <v>256</v>
      </c>
      <c r="E104" s="163" t="s">
        <v>59</v>
      </c>
      <c r="F104" s="163">
        <v>18455315.5</v>
      </c>
      <c r="G104" s="163">
        <v>9589</v>
      </c>
      <c r="H104" s="163">
        <v>7190</v>
      </c>
      <c r="I104" s="163">
        <v>1.333657858</v>
      </c>
      <c r="J104" s="163" t="s">
        <v>476</v>
      </c>
      <c r="K104" s="163"/>
      <c r="W104" s="163"/>
      <c r="X104" s="163"/>
      <c r="Y104" s="163"/>
      <c r="Z104" s="163"/>
      <c r="AA104" s="163"/>
      <c r="AB104" s="163"/>
      <c r="AC104" s="163"/>
      <c r="AD104" s="163"/>
      <c r="AE104" s="163"/>
      <c r="AF104" s="163"/>
      <c r="AG104" s="163"/>
      <c r="AH104" s="163"/>
    </row>
    <row r="105" spans="1:34">
      <c r="A105" s="163" t="s">
        <v>377</v>
      </c>
      <c r="B105" s="163" t="s">
        <v>378</v>
      </c>
      <c r="C105" s="163">
        <v>2023</v>
      </c>
      <c r="D105" s="163" t="s">
        <v>136</v>
      </c>
      <c r="E105" s="163" t="s">
        <v>56</v>
      </c>
      <c r="F105" s="163">
        <v>5105525.5</v>
      </c>
      <c r="G105" s="163">
        <v>15963</v>
      </c>
      <c r="H105" s="163">
        <v>13737</v>
      </c>
      <c r="I105" s="163">
        <v>1.162044114</v>
      </c>
      <c r="J105" s="163" t="s">
        <v>476</v>
      </c>
      <c r="K105" s="163"/>
      <c r="W105" s="163"/>
      <c r="X105" s="163"/>
      <c r="Y105" s="163"/>
      <c r="Z105" s="163"/>
      <c r="AA105" s="163"/>
      <c r="AB105" s="163"/>
      <c r="AC105" s="163"/>
      <c r="AD105" s="163"/>
      <c r="AE105" s="163"/>
      <c r="AF105" s="163"/>
      <c r="AG105" s="163"/>
      <c r="AH105" s="163"/>
    </row>
    <row r="106" spans="1:34">
      <c r="A106" s="163" t="s">
        <v>580</v>
      </c>
      <c r="B106" s="163" t="s">
        <v>581</v>
      </c>
      <c r="C106" s="163">
        <v>2021</v>
      </c>
      <c r="D106" s="163" t="s">
        <v>129</v>
      </c>
      <c r="E106" s="163" t="s">
        <v>56</v>
      </c>
      <c r="F106" s="163">
        <v>67202</v>
      </c>
      <c r="G106" s="163">
        <v>397</v>
      </c>
      <c r="H106" s="163">
        <v>286</v>
      </c>
      <c r="I106" s="163">
        <v>1.3881118880000001</v>
      </c>
      <c r="J106" s="163" t="s">
        <v>476</v>
      </c>
      <c r="K106" s="163"/>
      <c r="W106" s="163"/>
      <c r="X106" s="163"/>
      <c r="Y106" s="163"/>
      <c r="Z106" s="163"/>
      <c r="AA106" s="163"/>
      <c r="AB106" s="163"/>
      <c r="AC106" s="163"/>
      <c r="AD106" s="163"/>
      <c r="AE106" s="163"/>
      <c r="AF106" s="163"/>
      <c r="AG106" s="163"/>
      <c r="AH106" s="163"/>
    </row>
    <row r="107" spans="1:34">
      <c r="A107" s="163" t="s">
        <v>582</v>
      </c>
      <c r="B107" s="163" t="s">
        <v>583</v>
      </c>
      <c r="C107" s="163">
        <v>2015</v>
      </c>
      <c r="D107" s="163" t="s">
        <v>181</v>
      </c>
      <c r="E107" s="163" t="s">
        <v>55</v>
      </c>
      <c r="F107" s="163">
        <v>572</v>
      </c>
      <c r="G107" s="163">
        <v>1</v>
      </c>
      <c r="H107" s="163">
        <v>6</v>
      </c>
      <c r="I107" s="163">
        <v>0.16666666699999999</v>
      </c>
      <c r="J107" s="163" t="s">
        <v>475</v>
      </c>
      <c r="K107" s="163"/>
      <c r="W107" s="163"/>
      <c r="X107" s="163"/>
      <c r="Y107" s="163"/>
      <c r="Z107" s="163"/>
      <c r="AA107" s="163"/>
      <c r="AB107" s="163"/>
      <c r="AC107" s="163"/>
      <c r="AD107" s="163"/>
      <c r="AE107" s="163"/>
      <c r="AF107" s="163"/>
      <c r="AG107" s="163"/>
      <c r="AH107" s="163"/>
    </row>
    <row r="108" spans="1:34">
      <c r="A108" s="163" t="s">
        <v>584</v>
      </c>
      <c r="B108" s="163" t="s">
        <v>585</v>
      </c>
      <c r="C108" s="163">
        <v>2024</v>
      </c>
      <c r="D108" s="163" t="s">
        <v>115</v>
      </c>
      <c r="E108" s="163" t="s">
        <v>56</v>
      </c>
      <c r="F108" s="163">
        <v>18135477.5</v>
      </c>
      <c r="G108" s="163">
        <v>33895</v>
      </c>
      <c r="H108" s="163">
        <v>27714</v>
      </c>
      <c r="I108" s="163">
        <v>1.223028072</v>
      </c>
      <c r="J108" s="163" t="s">
        <v>476</v>
      </c>
      <c r="K108" s="163"/>
      <c r="W108" s="163"/>
      <c r="X108" s="163"/>
      <c r="Y108" s="163"/>
      <c r="Z108" s="163"/>
      <c r="AA108" s="163"/>
      <c r="AB108" s="163"/>
      <c r="AC108" s="163"/>
      <c r="AD108" s="163"/>
      <c r="AE108" s="163"/>
      <c r="AF108" s="163"/>
      <c r="AG108" s="163"/>
      <c r="AH108" s="163"/>
    </row>
    <row r="109" spans="1:34">
      <c r="A109" s="163" t="s">
        <v>586</v>
      </c>
      <c r="B109" s="163" t="s">
        <v>587</v>
      </c>
      <c r="C109" s="163">
        <v>2024</v>
      </c>
      <c r="D109" s="163" t="s">
        <v>184</v>
      </c>
      <c r="E109" s="163" t="s">
        <v>55</v>
      </c>
      <c r="F109" s="163">
        <v>9676134.5</v>
      </c>
      <c r="G109" s="163">
        <v>18464</v>
      </c>
      <c r="H109" s="163">
        <v>17998</v>
      </c>
      <c r="I109" s="163">
        <v>1.025891766</v>
      </c>
      <c r="J109" s="163" t="s">
        <v>476</v>
      </c>
      <c r="K109" s="163"/>
      <c r="W109" s="163"/>
      <c r="X109" s="163"/>
      <c r="Y109" s="163"/>
      <c r="Z109" s="163"/>
      <c r="AA109" s="163"/>
      <c r="AB109" s="163"/>
      <c r="AC109" s="163"/>
      <c r="AD109" s="163"/>
      <c r="AE109" s="163"/>
      <c r="AF109" s="163"/>
      <c r="AG109" s="163"/>
      <c r="AH109" s="163"/>
    </row>
    <row r="110" spans="1:34">
      <c r="A110" s="163" t="s">
        <v>386</v>
      </c>
      <c r="B110" s="163" t="s">
        <v>387</v>
      </c>
      <c r="C110" s="163">
        <v>2024</v>
      </c>
      <c r="D110" s="163" t="s">
        <v>168</v>
      </c>
      <c r="E110" s="163" t="s">
        <v>55</v>
      </c>
      <c r="F110" s="163">
        <v>393395.5</v>
      </c>
      <c r="G110" s="163">
        <v>136</v>
      </c>
      <c r="H110" s="163">
        <v>160</v>
      </c>
      <c r="I110" s="163">
        <v>0.85</v>
      </c>
      <c r="J110" s="163" t="s">
        <v>475</v>
      </c>
      <c r="K110" s="163"/>
      <c r="W110" s="163"/>
      <c r="X110" s="163"/>
      <c r="Y110" s="163"/>
      <c r="Z110" s="163"/>
      <c r="AA110" s="163"/>
      <c r="AB110" s="163"/>
      <c r="AC110" s="163"/>
      <c r="AD110" s="163"/>
      <c r="AE110" s="163"/>
      <c r="AF110" s="163"/>
      <c r="AG110" s="163"/>
      <c r="AH110" s="163"/>
    </row>
    <row r="111" spans="1:34">
      <c r="A111" s="163" t="s">
        <v>588</v>
      </c>
      <c r="B111" s="163" t="s">
        <v>589</v>
      </c>
      <c r="C111" s="163">
        <v>2023</v>
      </c>
      <c r="D111" s="163" t="s">
        <v>296</v>
      </c>
      <c r="E111" s="163" t="s">
        <v>53</v>
      </c>
      <c r="F111" s="163">
        <v>1438069596</v>
      </c>
      <c r="G111" s="163">
        <v>530333</v>
      </c>
      <c r="H111" s="163">
        <v>439119</v>
      </c>
      <c r="I111" s="163">
        <v>1.2077204580000001</v>
      </c>
      <c r="J111" s="163" t="s">
        <v>476</v>
      </c>
      <c r="K111" s="163"/>
      <c r="W111" s="163"/>
      <c r="X111" s="163"/>
      <c r="Y111" s="163"/>
      <c r="Z111" s="163"/>
      <c r="AA111" s="163"/>
      <c r="AB111" s="163"/>
      <c r="AC111" s="163"/>
      <c r="AD111" s="163"/>
      <c r="AE111" s="163"/>
      <c r="AF111" s="163"/>
      <c r="AG111" s="163"/>
      <c r="AH111" s="163"/>
    </row>
    <row r="112" spans="1:34">
      <c r="A112" s="163" t="s">
        <v>200</v>
      </c>
      <c r="B112" s="163" t="s">
        <v>201</v>
      </c>
      <c r="C112" s="163">
        <v>2024</v>
      </c>
      <c r="D112" s="163" t="s">
        <v>202</v>
      </c>
      <c r="E112" s="163" t="s">
        <v>54</v>
      </c>
      <c r="F112" s="163">
        <v>283487930.5</v>
      </c>
      <c r="G112" s="163">
        <v>273697</v>
      </c>
      <c r="H112" s="163">
        <v>145333</v>
      </c>
      <c r="I112" s="163">
        <v>1.883240558</v>
      </c>
      <c r="J112" s="163" t="s">
        <v>477</v>
      </c>
      <c r="K112" s="163"/>
      <c r="W112" s="163"/>
      <c r="X112" s="163"/>
      <c r="Y112" s="163"/>
      <c r="Z112" s="163"/>
      <c r="AA112" s="163"/>
      <c r="AB112" s="163"/>
      <c r="AC112" s="163"/>
      <c r="AD112" s="163"/>
      <c r="AE112" s="163"/>
      <c r="AF112" s="163"/>
      <c r="AG112" s="163"/>
      <c r="AH112" s="163"/>
    </row>
    <row r="113" spans="1:34">
      <c r="A113" s="163" t="s">
        <v>177</v>
      </c>
      <c r="B113" s="163" t="s">
        <v>178</v>
      </c>
      <c r="C113" s="163">
        <v>2024</v>
      </c>
      <c r="D113" s="163" t="s">
        <v>168</v>
      </c>
      <c r="E113" s="163" t="s">
        <v>55</v>
      </c>
      <c r="F113" s="163">
        <v>5255017.5</v>
      </c>
      <c r="G113" s="163">
        <v>5121</v>
      </c>
      <c r="H113" s="163">
        <v>4577</v>
      </c>
      <c r="I113" s="163">
        <v>1.1188551449999999</v>
      </c>
      <c r="J113" s="163" t="s">
        <v>476</v>
      </c>
      <c r="K113" s="163"/>
      <c r="W113" s="163"/>
      <c r="X113" s="163"/>
      <c r="Y113" s="163"/>
      <c r="Z113" s="163"/>
      <c r="AA113" s="163"/>
      <c r="AB113" s="163"/>
      <c r="AC113" s="163"/>
      <c r="AD113" s="163"/>
      <c r="AE113" s="163"/>
      <c r="AF113" s="163"/>
      <c r="AG113" s="163"/>
      <c r="AH113" s="163"/>
    </row>
    <row r="114" spans="1:34">
      <c r="A114" s="163" t="s">
        <v>590</v>
      </c>
      <c r="B114" s="163" t="s">
        <v>591</v>
      </c>
      <c r="C114" s="163">
        <v>2021</v>
      </c>
      <c r="D114" s="163" t="s">
        <v>168</v>
      </c>
      <c r="E114" s="163" t="s">
        <v>55</v>
      </c>
      <c r="F114" s="163">
        <v>84105.5</v>
      </c>
      <c r="G114" s="163">
        <v>109</v>
      </c>
      <c r="H114" s="163">
        <v>138</v>
      </c>
      <c r="I114" s="163">
        <v>0.78985507200000005</v>
      </c>
      <c r="J114" s="163" t="s">
        <v>475</v>
      </c>
      <c r="K114" s="163"/>
      <c r="W114" s="163"/>
      <c r="X114" s="163"/>
      <c r="Y114" s="163"/>
      <c r="Z114" s="163"/>
      <c r="AA114" s="163"/>
      <c r="AB114" s="163"/>
      <c r="AC114" s="163"/>
      <c r="AD114" s="163"/>
      <c r="AE114" s="163"/>
      <c r="AF114" s="163"/>
      <c r="AG114" s="163"/>
      <c r="AH114" s="163"/>
    </row>
    <row r="115" spans="1:34">
      <c r="A115" s="163" t="s">
        <v>204</v>
      </c>
      <c r="B115" s="163" t="s">
        <v>205</v>
      </c>
      <c r="C115" s="163">
        <v>2023</v>
      </c>
      <c r="D115" s="163" t="s">
        <v>206</v>
      </c>
      <c r="E115" s="163" t="s">
        <v>57</v>
      </c>
      <c r="F115" s="163">
        <v>9256314</v>
      </c>
      <c r="G115" s="163">
        <v>19756</v>
      </c>
      <c r="H115" s="163">
        <v>14500</v>
      </c>
      <c r="I115" s="163">
        <v>1.3624827589999999</v>
      </c>
      <c r="J115" s="163" t="s">
        <v>476</v>
      </c>
      <c r="K115" s="163"/>
      <c r="W115" s="163"/>
      <c r="X115" s="163"/>
      <c r="Y115" s="163"/>
      <c r="Z115" s="163"/>
      <c r="AA115" s="163"/>
      <c r="AB115" s="163"/>
      <c r="AC115" s="163"/>
      <c r="AD115" s="163"/>
      <c r="AE115" s="163"/>
      <c r="AF115" s="163"/>
      <c r="AG115" s="163"/>
      <c r="AH115" s="163"/>
    </row>
    <row r="116" spans="1:34">
      <c r="A116" s="163" t="s">
        <v>179</v>
      </c>
      <c r="B116" s="163" t="s">
        <v>180</v>
      </c>
      <c r="C116" s="163">
        <v>2024</v>
      </c>
      <c r="D116" s="163" t="s">
        <v>181</v>
      </c>
      <c r="E116" s="163" t="s">
        <v>55</v>
      </c>
      <c r="F116" s="163">
        <v>59342867</v>
      </c>
      <c r="G116" s="163">
        <v>63524</v>
      </c>
      <c r="H116" s="163">
        <v>51901</v>
      </c>
      <c r="I116" s="163">
        <v>1.2239455889999999</v>
      </c>
      <c r="J116" s="163" t="s">
        <v>476</v>
      </c>
      <c r="K116" s="163"/>
      <c r="W116" s="163"/>
      <c r="X116" s="163"/>
      <c r="Y116" s="163"/>
      <c r="Z116" s="163"/>
      <c r="AA116" s="163"/>
      <c r="AB116" s="163"/>
      <c r="AC116" s="163"/>
      <c r="AD116" s="163"/>
      <c r="AE116" s="163"/>
      <c r="AF116" s="163"/>
      <c r="AG116" s="163"/>
      <c r="AH116" s="163"/>
    </row>
    <row r="117" spans="1:34">
      <c r="A117" s="163" t="s">
        <v>273</v>
      </c>
      <c r="B117" s="163" t="s">
        <v>274</v>
      </c>
      <c r="C117" s="163">
        <v>2022</v>
      </c>
      <c r="D117" s="163" t="s">
        <v>136</v>
      </c>
      <c r="E117" s="163" t="s">
        <v>56</v>
      </c>
      <c r="F117" s="163">
        <v>10463872</v>
      </c>
      <c r="G117" s="163">
        <v>19458</v>
      </c>
      <c r="H117" s="163">
        <v>13000</v>
      </c>
      <c r="I117" s="163">
        <v>1.496769231</v>
      </c>
      <c r="J117" s="163" t="s">
        <v>476</v>
      </c>
      <c r="K117" s="163"/>
      <c r="W117" s="163"/>
      <c r="X117" s="163"/>
      <c r="Y117" s="163"/>
      <c r="Z117" s="163"/>
      <c r="AA117" s="163"/>
      <c r="AB117" s="163"/>
      <c r="AC117" s="163"/>
      <c r="AD117" s="163"/>
      <c r="AE117" s="163"/>
      <c r="AF117" s="163"/>
      <c r="AG117" s="163"/>
      <c r="AH117" s="163"/>
    </row>
    <row r="118" spans="1:34">
      <c r="A118" s="163" t="s">
        <v>592</v>
      </c>
      <c r="B118" s="163" t="s">
        <v>593</v>
      </c>
      <c r="C118" s="163">
        <v>2023</v>
      </c>
      <c r="D118" s="163" t="s">
        <v>214</v>
      </c>
      <c r="E118" s="163" t="s">
        <v>54</v>
      </c>
      <c r="F118" s="163">
        <v>124370946.5</v>
      </c>
      <c r="G118" s="163">
        <v>40178</v>
      </c>
      <c r="H118" s="163">
        <v>85029</v>
      </c>
      <c r="I118" s="163">
        <v>0.47252114000000001</v>
      </c>
      <c r="J118" s="163" t="s">
        <v>475</v>
      </c>
      <c r="K118" s="163"/>
      <c r="W118" s="163"/>
      <c r="X118" s="163"/>
      <c r="Y118" s="163"/>
      <c r="Z118" s="163"/>
      <c r="AA118" s="163"/>
      <c r="AB118" s="163"/>
      <c r="AC118" s="163"/>
      <c r="AD118" s="163"/>
      <c r="AE118" s="163"/>
      <c r="AF118" s="163"/>
      <c r="AG118" s="163"/>
      <c r="AH118" s="163"/>
    </row>
    <row r="119" spans="1:34">
      <c r="A119" s="163" t="s">
        <v>594</v>
      </c>
      <c r="B119" s="163" t="s">
        <v>595</v>
      </c>
      <c r="C119" s="163">
        <v>2023</v>
      </c>
      <c r="D119" s="163" t="s">
        <v>168</v>
      </c>
      <c r="E119" s="163" t="s">
        <v>55</v>
      </c>
      <c r="F119" s="163">
        <v>103674.5</v>
      </c>
      <c r="G119" s="163">
        <v>138</v>
      </c>
      <c r="H119" s="163">
        <v>200</v>
      </c>
      <c r="I119" s="163">
        <v>0.69</v>
      </c>
      <c r="J119" s="163" t="s">
        <v>475</v>
      </c>
      <c r="K119" s="163"/>
      <c r="W119" s="163"/>
      <c r="X119" s="163"/>
      <c r="Y119" s="163"/>
      <c r="Z119" s="163"/>
      <c r="AA119" s="163"/>
      <c r="AB119" s="163"/>
      <c r="AC119" s="163"/>
      <c r="AD119" s="163"/>
      <c r="AE119" s="163"/>
      <c r="AF119" s="163"/>
      <c r="AG119" s="163"/>
      <c r="AH119" s="163"/>
    </row>
    <row r="120" spans="1:34">
      <c r="A120" s="163" t="s">
        <v>596</v>
      </c>
      <c r="B120" s="163" t="s">
        <v>597</v>
      </c>
      <c r="C120" s="163">
        <v>2022</v>
      </c>
      <c r="D120" s="163" t="s">
        <v>206</v>
      </c>
      <c r="E120" s="163" t="s">
        <v>57</v>
      </c>
      <c r="F120" s="163">
        <v>11256263.5</v>
      </c>
      <c r="G120" s="163">
        <v>19140</v>
      </c>
      <c r="H120" s="163">
        <v>13288</v>
      </c>
      <c r="I120" s="163">
        <v>1.4403973510000001</v>
      </c>
      <c r="J120" s="163" t="s">
        <v>476</v>
      </c>
      <c r="K120" s="163"/>
      <c r="W120" s="163"/>
      <c r="X120" s="163"/>
      <c r="Y120" s="163"/>
      <c r="Z120" s="163"/>
      <c r="AA120" s="163"/>
      <c r="AB120" s="163"/>
      <c r="AC120" s="163"/>
      <c r="AD120" s="163"/>
      <c r="AE120" s="163"/>
      <c r="AF120" s="163"/>
      <c r="AG120" s="163"/>
      <c r="AH120" s="163"/>
    </row>
    <row r="121" spans="1:34">
      <c r="A121" s="163" t="s">
        <v>598</v>
      </c>
      <c r="B121" s="163" t="s">
        <v>599</v>
      </c>
      <c r="C121" s="163">
        <v>2017</v>
      </c>
      <c r="D121" s="163" t="s">
        <v>210</v>
      </c>
      <c r="E121" s="163" t="s">
        <v>53</v>
      </c>
      <c r="F121" s="163">
        <v>18651931</v>
      </c>
      <c r="G121" s="163">
        <v>36343</v>
      </c>
      <c r="H121" s="163">
        <v>45363</v>
      </c>
      <c r="I121" s="163">
        <v>0.80115953500000003</v>
      </c>
      <c r="J121" s="163" t="s">
        <v>475</v>
      </c>
      <c r="K121" s="163"/>
      <c r="W121" s="163"/>
      <c r="X121" s="163"/>
      <c r="Y121" s="163"/>
      <c r="Z121" s="163"/>
      <c r="AA121" s="163"/>
      <c r="AB121" s="163"/>
      <c r="AC121" s="163"/>
      <c r="AD121" s="163"/>
      <c r="AE121" s="163"/>
      <c r="AF121" s="163"/>
      <c r="AG121" s="163"/>
      <c r="AH121" s="163"/>
    </row>
    <row r="122" spans="1:34">
      <c r="A122" s="163" t="s">
        <v>600</v>
      </c>
      <c r="B122" s="163" t="s">
        <v>601</v>
      </c>
      <c r="C122" s="163">
        <v>2019</v>
      </c>
      <c r="D122" s="163" t="s">
        <v>256</v>
      </c>
      <c r="E122" s="163" t="s">
        <v>59</v>
      </c>
      <c r="F122" s="163">
        <v>5616661</v>
      </c>
      <c r="G122" s="163">
        <v>1388</v>
      </c>
      <c r="H122" s="163">
        <v>225</v>
      </c>
      <c r="I122" s="163">
        <v>6.1688888889999998</v>
      </c>
      <c r="J122" s="163" t="s">
        <v>477</v>
      </c>
      <c r="K122" s="163"/>
      <c r="W122" s="163"/>
      <c r="X122" s="163"/>
      <c r="Y122" s="163"/>
      <c r="Z122" s="163"/>
      <c r="AA122" s="163"/>
      <c r="AB122" s="163"/>
      <c r="AC122" s="163"/>
      <c r="AD122" s="163"/>
      <c r="AE122" s="163"/>
      <c r="AF122" s="163"/>
      <c r="AG122" s="163"/>
      <c r="AH122" s="163"/>
    </row>
    <row r="123" spans="1:34">
      <c r="A123" s="163" t="s">
        <v>602</v>
      </c>
      <c r="B123" s="163" t="s">
        <v>603</v>
      </c>
      <c r="C123" s="163">
        <v>2020</v>
      </c>
      <c r="D123" s="163" t="s">
        <v>181</v>
      </c>
      <c r="E123" s="163" t="s">
        <v>55</v>
      </c>
      <c r="F123" s="163">
        <v>1751417</v>
      </c>
      <c r="G123" s="163">
        <v>1396</v>
      </c>
      <c r="H123" s="163">
        <v>2482</v>
      </c>
      <c r="I123" s="163">
        <v>0.56244963699999995</v>
      </c>
      <c r="J123" s="163" t="s">
        <v>475</v>
      </c>
      <c r="K123" s="163"/>
      <c r="W123" s="163"/>
      <c r="X123" s="163"/>
      <c r="Y123" s="163"/>
      <c r="Z123" s="163"/>
      <c r="AA123" s="163"/>
      <c r="AB123" s="163"/>
      <c r="AC123" s="163"/>
      <c r="AD123" s="163"/>
      <c r="AE123" s="163"/>
      <c r="AF123" s="163"/>
      <c r="AG123" s="163"/>
      <c r="AH123" s="163"/>
    </row>
    <row r="124" spans="1:34">
      <c r="A124" s="163" t="s">
        <v>604</v>
      </c>
      <c r="B124" s="163" t="s">
        <v>605</v>
      </c>
      <c r="C124" s="163">
        <v>2023</v>
      </c>
      <c r="D124" s="163" t="s">
        <v>206</v>
      </c>
      <c r="E124" s="163" t="s">
        <v>57</v>
      </c>
      <c r="F124" s="163">
        <v>4838781.5</v>
      </c>
      <c r="G124" s="163">
        <v>4500</v>
      </c>
      <c r="H124" s="163">
        <v>3565</v>
      </c>
      <c r="I124" s="163">
        <v>1.26227209</v>
      </c>
      <c r="J124" s="163" t="s">
        <v>476</v>
      </c>
      <c r="K124" s="163"/>
      <c r="W124" s="163"/>
      <c r="X124" s="163"/>
      <c r="Y124" s="163"/>
      <c r="Z124" s="163"/>
      <c r="AA124" s="163"/>
      <c r="AB124" s="163"/>
      <c r="AC124" s="163"/>
      <c r="AD124" s="163"/>
      <c r="AE124" s="163"/>
      <c r="AF124" s="163"/>
      <c r="AG124" s="163"/>
      <c r="AH124" s="163"/>
    </row>
    <row r="125" spans="1:34">
      <c r="A125" s="163" t="s">
        <v>208</v>
      </c>
      <c r="B125" s="163" t="s">
        <v>209</v>
      </c>
      <c r="C125" s="163">
        <v>2018</v>
      </c>
      <c r="D125" s="163" t="s">
        <v>210</v>
      </c>
      <c r="E125" s="163" t="s">
        <v>53</v>
      </c>
      <c r="F125" s="163">
        <v>6341732</v>
      </c>
      <c r="G125" s="163">
        <v>11163</v>
      </c>
      <c r="H125" s="163">
        <v>17134</v>
      </c>
      <c r="I125" s="163">
        <v>0.65151161400000002</v>
      </c>
      <c r="J125" s="163" t="s">
        <v>475</v>
      </c>
      <c r="K125" s="163"/>
      <c r="W125" s="163"/>
      <c r="X125" s="163"/>
      <c r="Y125" s="163"/>
      <c r="Z125" s="163"/>
      <c r="AA125" s="163"/>
      <c r="AB125" s="163"/>
      <c r="AC125" s="163"/>
      <c r="AD125" s="163"/>
      <c r="AE125" s="163"/>
      <c r="AF125" s="163"/>
      <c r="AG125" s="163"/>
      <c r="AH125" s="163"/>
    </row>
    <row r="126" spans="1:34">
      <c r="A126" s="163" t="s">
        <v>282</v>
      </c>
      <c r="B126" s="163" t="s">
        <v>283</v>
      </c>
      <c r="C126" s="163">
        <v>2024</v>
      </c>
      <c r="D126" s="163" t="s">
        <v>168</v>
      </c>
      <c r="E126" s="163" t="s">
        <v>55</v>
      </c>
      <c r="F126" s="163">
        <v>1871871.5</v>
      </c>
      <c r="G126" s="163">
        <v>3505</v>
      </c>
      <c r="H126" s="163">
        <v>4564</v>
      </c>
      <c r="I126" s="163">
        <v>0.767966696</v>
      </c>
      <c r="J126" s="163" t="s">
        <v>475</v>
      </c>
      <c r="K126" s="163"/>
      <c r="W126" s="163"/>
      <c r="X126" s="163"/>
      <c r="Y126" s="163"/>
      <c r="Z126" s="163"/>
      <c r="AA126" s="163"/>
      <c r="AB126" s="163"/>
      <c r="AC126" s="163"/>
      <c r="AD126" s="163"/>
      <c r="AE126" s="163"/>
      <c r="AF126" s="163"/>
      <c r="AG126" s="163"/>
      <c r="AH126" s="163"/>
    </row>
    <row r="127" spans="1:34">
      <c r="A127" s="163" t="s">
        <v>606</v>
      </c>
      <c r="B127" s="163" t="s">
        <v>607</v>
      </c>
      <c r="C127" s="163">
        <v>2023</v>
      </c>
      <c r="D127" s="163" t="s">
        <v>206</v>
      </c>
      <c r="E127" s="163" t="s">
        <v>57</v>
      </c>
      <c r="F127" s="163">
        <v>5773492.5</v>
      </c>
      <c r="G127" s="163">
        <v>6363</v>
      </c>
      <c r="H127" s="163">
        <v>4760</v>
      </c>
      <c r="I127" s="163">
        <v>1.3367647060000001</v>
      </c>
      <c r="J127" s="163" t="s">
        <v>476</v>
      </c>
      <c r="K127" s="163"/>
      <c r="W127" s="163"/>
      <c r="X127" s="163"/>
      <c r="Y127" s="163"/>
      <c r="Z127" s="163"/>
      <c r="AA127" s="163"/>
      <c r="AB127" s="163"/>
      <c r="AC127" s="163"/>
      <c r="AD127" s="163"/>
      <c r="AE127" s="163"/>
      <c r="AF127" s="163"/>
      <c r="AG127" s="163"/>
      <c r="AH127" s="163"/>
    </row>
    <row r="128" spans="1:34">
      <c r="A128" s="163" t="s">
        <v>259</v>
      </c>
      <c r="B128" s="163" t="s">
        <v>260</v>
      </c>
      <c r="C128" s="163">
        <v>2021</v>
      </c>
      <c r="D128" s="163" t="s">
        <v>256</v>
      </c>
      <c r="E128" s="163" t="s">
        <v>59</v>
      </c>
      <c r="F128" s="163">
        <v>99148932</v>
      </c>
      <c r="G128" s="163">
        <v>22820</v>
      </c>
      <c r="H128" s="163">
        <v>7070</v>
      </c>
      <c r="I128" s="163">
        <v>3.2277227719999999</v>
      </c>
      <c r="J128" s="163" t="s">
        <v>477</v>
      </c>
      <c r="K128" s="163"/>
      <c r="W128" s="163"/>
      <c r="X128" s="163"/>
      <c r="Y128" s="163"/>
      <c r="Z128" s="163"/>
      <c r="AA128" s="163"/>
      <c r="AB128" s="163"/>
      <c r="AC128" s="163"/>
      <c r="AD128" s="163"/>
      <c r="AE128" s="163"/>
      <c r="AF128" s="163"/>
      <c r="AG128" s="163"/>
      <c r="AH128" s="163"/>
    </row>
    <row r="129" spans="1:34">
      <c r="A129" s="163" t="s">
        <v>608</v>
      </c>
      <c r="B129" s="163" t="s">
        <v>609</v>
      </c>
      <c r="C129" s="163">
        <v>2024</v>
      </c>
      <c r="D129" s="163" t="s">
        <v>168</v>
      </c>
      <c r="E129" s="163" t="s">
        <v>55</v>
      </c>
      <c r="F129" s="163">
        <v>2859109.5</v>
      </c>
      <c r="G129" s="163">
        <v>4480</v>
      </c>
      <c r="H129" s="163">
        <v>6682</v>
      </c>
      <c r="I129" s="163">
        <v>0.67045794700000005</v>
      </c>
      <c r="J129" s="163" t="s">
        <v>475</v>
      </c>
      <c r="K129" s="163"/>
      <c r="W129" s="163"/>
      <c r="X129" s="163"/>
      <c r="Y129" s="163"/>
      <c r="Z129" s="163"/>
      <c r="AA129" s="163"/>
      <c r="AB129" s="163"/>
      <c r="AC129" s="163"/>
      <c r="AD129" s="163"/>
      <c r="AE129" s="163"/>
      <c r="AF129" s="163"/>
      <c r="AG129" s="163"/>
      <c r="AH129" s="163"/>
    </row>
    <row r="130" spans="1:34">
      <c r="A130" s="163" t="s">
        <v>280</v>
      </c>
      <c r="B130" s="163" t="s">
        <v>281</v>
      </c>
      <c r="C130" s="163">
        <v>2024</v>
      </c>
      <c r="D130" s="163" t="s">
        <v>163</v>
      </c>
      <c r="E130" s="163" t="s">
        <v>55</v>
      </c>
      <c r="F130" s="163">
        <v>673036</v>
      </c>
      <c r="G130" s="163">
        <v>600</v>
      </c>
      <c r="H130" s="163">
        <v>995</v>
      </c>
      <c r="I130" s="163">
        <v>0.60301507499999996</v>
      </c>
      <c r="J130" s="163" t="s">
        <v>475</v>
      </c>
      <c r="K130" s="163"/>
      <c r="W130" s="163"/>
      <c r="X130" s="163"/>
      <c r="Y130" s="163"/>
      <c r="Z130" s="163"/>
      <c r="AA130" s="163"/>
      <c r="AB130" s="163"/>
      <c r="AC130" s="163"/>
      <c r="AD130" s="163"/>
      <c r="AE130" s="163"/>
      <c r="AF130" s="163"/>
      <c r="AG130" s="163"/>
      <c r="AH130" s="163"/>
    </row>
    <row r="131" spans="1:34">
      <c r="A131" s="163" t="s">
        <v>610</v>
      </c>
      <c r="B131" s="163" t="s">
        <v>611</v>
      </c>
      <c r="C131" s="163">
        <v>2018</v>
      </c>
      <c r="D131" s="163" t="s">
        <v>256</v>
      </c>
      <c r="E131" s="163" t="s">
        <v>59</v>
      </c>
      <c r="F131" s="163">
        <v>210187</v>
      </c>
      <c r="G131" s="163">
        <v>253</v>
      </c>
      <c r="H131" s="163">
        <v>200</v>
      </c>
      <c r="I131" s="163">
        <v>1.2649999999999999</v>
      </c>
      <c r="J131" s="163" t="s">
        <v>476</v>
      </c>
      <c r="K131" s="163"/>
      <c r="W131" s="163"/>
      <c r="X131" s="163"/>
      <c r="Y131" s="163"/>
      <c r="Z131" s="163"/>
      <c r="AA131" s="163"/>
      <c r="AB131" s="163"/>
      <c r="AC131" s="163"/>
      <c r="AD131" s="163"/>
      <c r="AE131" s="163"/>
      <c r="AF131" s="163"/>
      <c r="AG131" s="163"/>
      <c r="AH131" s="163"/>
    </row>
    <row r="132" spans="1:34">
      <c r="A132" s="163" t="s">
        <v>612</v>
      </c>
      <c r="B132" s="163" t="s">
        <v>613</v>
      </c>
      <c r="C132" s="163">
        <v>2015</v>
      </c>
      <c r="D132" s="163" t="s">
        <v>310</v>
      </c>
      <c r="E132" s="163" t="s">
        <v>57</v>
      </c>
      <c r="F132" s="163">
        <v>40019529</v>
      </c>
      <c r="G132" s="163">
        <v>62150</v>
      </c>
      <c r="H132" s="163">
        <v>70365</v>
      </c>
      <c r="I132" s="163">
        <v>0.88325161699999999</v>
      </c>
      <c r="J132" s="163" t="s">
        <v>475</v>
      </c>
      <c r="K132" s="163"/>
      <c r="W132" s="163"/>
      <c r="X132" s="163"/>
      <c r="Y132" s="163"/>
      <c r="Z132" s="163"/>
      <c r="AA132" s="163"/>
      <c r="AB132" s="163"/>
      <c r="AC132" s="163"/>
      <c r="AD132" s="163"/>
      <c r="AE132" s="163"/>
      <c r="AF132" s="163"/>
      <c r="AG132" s="163"/>
      <c r="AH132" s="163"/>
    </row>
    <row r="133" spans="1:34">
      <c r="A133" s="163" t="s">
        <v>614</v>
      </c>
      <c r="B133" s="163" t="s">
        <v>615</v>
      </c>
      <c r="C133" s="163">
        <v>2024</v>
      </c>
      <c r="D133" s="163" t="s">
        <v>202</v>
      </c>
      <c r="E133" s="163" t="s">
        <v>54</v>
      </c>
      <c r="F133" s="163">
        <v>35557673.5</v>
      </c>
      <c r="G133" s="163">
        <v>87419</v>
      </c>
      <c r="H133" s="163">
        <v>82482</v>
      </c>
      <c r="I133" s="163">
        <v>1.0598554840000001</v>
      </c>
      <c r="J133" s="163" t="s">
        <v>476</v>
      </c>
      <c r="K133" s="163"/>
      <c r="W133" s="163"/>
      <c r="X133" s="163"/>
      <c r="Y133" s="163"/>
      <c r="Z133" s="163"/>
      <c r="AA133" s="163"/>
      <c r="AB133" s="163"/>
      <c r="AC133" s="163"/>
      <c r="AD133" s="163"/>
      <c r="AE133" s="163"/>
      <c r="AF133" s="163"/>
      <c r="AG133" s="163"/>
      <c r="AH133" s="163"/>
    </row>
    <row r="134" spans="1:34">
      <c r="A134" s="163" t="s">
        <v>616</v>
      </c>
      <c r="B134" s="163" t="s">
        <v>617</v>
      </c>
      <c r="C134" s="163">
        <v>2024</v>
      </c>
      <c r="D134" s="163" t="s">
        <v>181</v>
      </c>
      <c r="E134" s="163" t="s">
        <v>55</v>
      </c>
      <c r="F134" s="163">
        <v>539607</v>
      </c>
      <c r="G134" s="163">
        <v>697</v>
      </c>
      <c r="H134" s="163">
        <v>810</v>
      </c>
      <c r="I134" s="163">
        <v>0.86049382699999999</v>
      </c>
      <c r="J134" s="163" t="s">
        <v>475</v>
      </c>
      <c r="K134" s="163"/>
      <c r="W134" s="163"/>
      <c r="X134" s="163"/>
      <c r="Y134" s="163"/>
      <c r="Z134" s="163"/>
      <c r="AA134" s="163"/>
      <c r="AB134" s="163"/>
      <c r="AC134" s="163"/>
      <c r="AD134" s="163"/>
      <c r="AE134" s="163"/>
      <c r="AF134" s="163"/>
      <c r="AG134" s="163"/>
      <c r="AH134" s="163"/>
    </row>
    <row r="135" spans="1:34">
      <c r="A135" s="163" t="s">
        <v>618</v>
      </c>
      <c r="B135" s="163" t="s">
        <v>619</v>
      </c>
      <c r="C135" s="163">
        <v>2020</v>
      </c>
      <c r="D135" s="163" t="s">
        <v>310</v>
      </c>
      <c r="E135" s="163" t="s">
        <v>57</v>
      </c>
      <c r="F135" s="163">
        <v>109315123.5</v>
      </c>
      <c r="G135" s="163">
        <v>114000</v>
      </c>
      <c r="H135" s="163">
        <v>55000</v>
      </c>
      <c r="I135" s="163">
        <v>2.0727272729999999</v>
      </c>
      <c r="J135" s="163" t="s">
        <v>477</v>
      </c>
      <c r="K135" s="163"/>
      <c r="W135" s="163"/>
      <c r="X135" s="163"/>
      <c r="Y135" s="163"/>
      <c r="Z135" s="163"/>
      <c r="AA135" s="163"/>
      <c r="AB135" s="163"/>
      <c r="AC135" s="163"/>
      <c r="AD135" s="163"/>
      <c r="AE135" s="163"/>
      <c r="AF135" s="163"/>
      <c r="AG135" s="163"/>
      <c r="AH135" s="163"/>
    </row>
    <row r="136" spans="1:34">
      <c r="A136" s="163" t="s">
        <v>620</v>
      </c>
      <c r="B136" s="163" t="s">
        <v>621</v>
      </c>
      <c r="C136" s="163">
        <v>2023</v>
      </c>
      <c r="D136" s="163" t="s">
        <v>310</v>
      </c>
      <c r="E136" s="163" t="s">
        <v>57</v>
      </c>
      <c r="F136" s="163">
        <v>37712505</v>
      </c>
      <c r="G136" s="163">
        <v>102653</v>
      </c>
      <c r="H136" s="163">
        <v>64649</v>
      </c>
      <c r="I136" s="163">
        <v>1.58785132</v>
      </c>
      <c r="J136" s="163" t="s">
        <v>477</v>
      </c>
      <c r="K136" s="163"/>
      <c r="W136" s="163"/>
      <c r="X136" s="163"/>
      <c r="Y136" s="163"/>
      <c r="Z136" s="163"/>
      <c r="AA136" s="163"/>
      <c r="AB136" s="163"/>
      <c r="AC136" s="163"/>
      <c r="AD136" s="163"/>
      <c r="AE136" s="163"/>
      <c r="AF136" s="163"/>
      <c r="AG136" s="163"/>
      <c r="AH136" s="163"/>
    </row>
    <row r="137" spans="1:34">
      <c r="A137" s="163" t="s">
        <v>134</v>
      </c>
      <c r="B137" s="163" t="s">
        <v>135</v>
      </c>
      <c r="C137" s="163">
        <v>2024</v>
      </c>
      <c r="D137" s="163" t="s">
        <v>136</v>
      </c>
      <c r="E137" s="163" t="s">
        <v>56</v>
      </c>
      <c r="F137" s="163">
        <v>130861007</v>
      </c>
      <c r="G137" s="163">
        <v>236773</v>
      </c>
      <c r="H137" s="163">
        <v>224882</v>
      </c>
      <c r="I137" s="163">
        <v>1.0528766199999999</v>
      </c>
      <c r="J137" s="163" t="s">
        <v>476</v>
      </c>
      <c r="K137" s="163"/>
      <c r="W137" s="163"/>
      <c r="X137" s="163"/>
      <c r="Y137" s="163"/>
      <c r="Z137" s="163"/>
      <c r="AA137" s="163"/>
      <c r="AB137" s="163"/>
      <c r="AC137" s="163"/>
      <c r="AD137" s="163"/>
      <c r="AE137" s="163"/>
      <c r="AF137" s="163"/>
      <c r="AG137" s="163"/>
      <c r="AH137" s="163"/>
    </row>
    <row r="138" spans="1:34">
      <c r="A138" s="163" t="s">
        <v>622</v>
      </c>
      <c r="B138" s="163" t="s">
        <v>623</v>
      </c>
      <c r="C138" s="163">
        <v>2024</v>
      </c>
      <c r="D138" s="163" t="s">
        <v>163</v>
      </c>
      <c r="E138" s="163" t="s">
        <v>55</v>
      </c>
      <c r="F138" s="163">
        <v>38631</v>
      </c>
      <c r="G138" s="163">
        <v>31</v>
      </c>
      <c r="H138" s="163">
        <v>89</v>
      </c>
      <c r="I138" s="163">
        <v>0.348314607</v>
      </c>
      <c r="J138" s="163" t="s">
        <v>475</v>
      </c>
      <c r="K138" s="163"/>
      <c r="W138" s="163"/>
      <c r="X138" s="163"/>
      <c r="Y138" s="163"/>
      <c r="Z138" s="163"/>
      <c r="AA138" s="163"/>
      <c r="AB138" s="163"/>
      <c r="AC138" s="163"/>
      <c r="AD138" s="163"/>
      <c r="AE138" s="163"/>
      <c r="AF138" s="163"/>
      <c r="AG138" s="163"/>
      <c r="AH138" s="163"/>
    </row>
    <row r="139" spans="1:34">
      <c r="A139" s="163" t="s">
        <v>288</v>
      </c>
      <c r="B139" s="163" t="s">
        <v>289</v>
      </c>
      <c r="C139" s="163">
        <v>2024</v>
      </c>
      <c r="D139" s="163" t="s">
        <v>214</v>
      </c>
      <c r="E139" s="163" t="s">
        <v>54</v>
      </c>
      <c r="F139" s="163">
        <v>3475540</v>
      </c>
      <c r="G139" s="163">
        <v>5658</v>
      </c>
      <c r="H139" s="163">
        <v>5496</v>
      </c>
      <c r="I139" s="163">
        <v>1.029475983</v>
      </c>
      <c r="J139" s="163" t="s">
        <v>476</v>
      </c>
      <c r="K139" s="163"/>
      <c r="W139" s="163"/>
      <c r="X139" s="163"/>
      <c r="Y139" s="163"/>
      <c r="Z139" s="163"/>
      <c r="AA139" s="163"/>
      <c r="AB139" s="163"/>
      <c r="AC139" s="163"/>
      <c r="AD139" s="163"/>
      <c r="AE139" s="163"/>
      <c r="AF139" s="163"/>
      <c r="AG139" s="163"/>
      <c r="AH139" s="163"/>
    </row>
    <row r="140" spans="1:34">
      <c r="A140" s="163" t="s">
        <v>286</v>
      </c>
      <c r="B140" s="163" t="s">
        <v>287</v>
      </c>
      <c r="C140" s="163">
        <v>2024</v>
      </c>
      <c r="D140" s="163" t="s">
        <v>181</v>
      </c>
      <c r="E140" s="163" t="s">
        <v>55</v>
      </c>
      <c r="F140" s="163">
        <v>638478.5</v>
      </c>
      <c r="G140" s="163">
        <v>1191</v>
      </c>
      <c r="H140" s="163">
        <v>1393</v>
      </c>
      <c r="I140" s="163">
        <v>0.85498923199999999</v>
      </c>
      <c r="J140" s="163" t="s">
        <v>475</v>
      </c>
      <c r="K140" s="163"/>
      <c r="W140" s="163"/>
      <c r="X140" s="163"/>
      <c r="Y140" s="163"/>
      <c r="Z140" s="163"/>
      <c r="AA140" s="163"/>
      <c r="AB140" s="163"/>
      <c r="AC140" s="163"/>
      <c r="AD140" s="163"/>
      <c r="AE140" s="163"/>
      <c r="AF140" s="163"/>
      <c r="AG140" s="163"/>
      <c r="AH140" s="163"/>
    </row>
    <row r="141" spans="1:34">
      <c r="A141" s="163" t="s">
        <v>308</v>
      </c>
      <c r="B141" s="163" t="s">
        <v>309</v>
      </c>
      <c r="C141" s="163">
        <v>2021</v>
      </c>
      <c r="D141" s="163" t="s">
        <v>310</v>
      </c>
      <c r="E141" s="163" t="s">
        <v>57</v>
      </c>
      <c r="F141" s="163">
        <v>12048622.5</v>
      </c>
      <c r="G141" s="163">
        <v>23484</v>
      </c>
      <c r="H141" s="163">
        <v>18577</v>
      </c>
      <c r="I141" s="163">
        <v>1.264143834</v>
      </c>
      <c r="J141" s="163" t="s">
        <v>476</v>
      </c>
      <c r="K141" s="163"/>
      <c r="W141" s="163"/>
      <c r="X141" s="163"/>
      <c r="Y141" s="163"/>
      <c r="Z141" s="163"/>
      <c r="AA141" s="163"/>
      <c r="AB141" s="163"/>
      <c r="AC141" s="163"/>
      <c r="AD141" s="163"/>
      <c r="AE141" s="163"/>
      <c r="AF141" s="163"/>
      <c r="AG141" s="163"/>
      <c r="AH141" s="163"/>
    </row>
    <row r="142" spans="1:34">
      <c r="A142" s="163" t="s">
        <v>624</v>
      </c>
      <c r="B142" s="163" t="s">
        <v>625</v>
      </c>
      <c r="C142" s="163">
        <v>2016</v>
      </c>
      <c r="D142" s="163" t="s">
        <v>236</v>
      </c>
      <c r="E142" s="163" t="s">
        <v>59</v>
      </c>
      <c r="F142" s="163">
        <v>2234775.5</v>
      </c>
      <c r="G142" s="163">
        <v>4376</v>
      </c>
      <c r="H142" s="163">
        <v>4337</v>
      </c>
      <c r="I142" s="163">
        <v>1.008992391</v>
      </c>
      <c r="J142" s="163" t="s">
        <v>476</v>
      </c>
      <c r="K142" s="163"/>
      <c r="W142" s="163"/>
      <c r="X142" s="163"/>
      <c r="Y142" s="163"/>
      <c r="Z142" s="163"/>
      <c r="AA142" s="163"/>
      <c r="AB142" s="163"/>
      <c r="AC142" s="163"/>
      <c r="AD142" s="163"/>
      <c r="AE142" s="163"/>
      <c r="AF142" s="163"/>
      <c r="AG142" s="163"/>
      <c r="AH142" s="163"/>
    </row>
    <row r="143" spans="1:34">
      <c r="A143" s="163" t="s">
        <v>626</v>
      </c>
      <c r="B143" s="163" t="s">
        <v>627</v>
      </c>
      <c r="C143" s="163">
        <v>2020</v>
      </c>
      <c r="D143" s="163" t="s">
        <v>202</v>
      </c>
      <c r="E143" s="163" t="s">
        <v>54</v>
      </c>
      <c r="F143" s="163">
        <v>53016521.5</v>
      </c>
      <c r="G143" s="163">
        <v>100324</v>
      </c>
      <c r="H143" s="163">
        <v>89938</v>
      </c>
      <c r="I143" s="163">
        <v>1.1154795529999999</v>
      </c>
      <c r="J143" s="163" t="s">
        <v>476</v>
      </c>
      <c r="K143" s="163"/>
      <c r="W143" s="163"/>
      <c r="X143" s="163"/>
      <c r="Y143" s="163"/>
      <c r="Z143" s="163"/>
      <c r="AA143" s="163"/>
      <c r="AB143" s="163"/>
      <c r="AC143" s="163"/>
      <c r="AD143" s="163"/>
      <c r="AE143" s="163"/>
      <c r="AF143" s="163"/>
      <c r="AG143" s="163"/>
      <c r="AH143" s="163"/>
    </row>
    <row r="144" spans="1:34">
      <c r="A144" s="163" t="s">
        <v>299</v>
      </c>
      <c r="B144" s="163" t="s">
        <v>300</v>
      </c>
      <c r="C144" s="163">
        <v>2022</v>
      </c>
      <c r="D144" s="163" t="s">
        <v>236</v>
      </c>
      <c r="E144" s="163" t="s">
        <v>59</v>
      </c>
      <c r="F144" s="163">
        <v>1218916.5</v>
      </c>
      <c r="G144" s="163">
        <v>3405</v>
      </c>
      <c r="H144" s="163">
        <v>2838</v>
      </c>
      <c r="I144" s="163">
        <v>1.199788584</v>
      </c>
      <c r="J144" s="163" t="s">
        <v>476</v>
      </c>
      <c r="K144" s="163"/>
      <c r="W144" s="163"/>
      <c r="X144" s="163"/>
      <c r="Y144" s="163"/>
      <c r="Z144" s="163"/>
      <c r="AA144" s="163"/>
      <c r="AB144" s="163"/>
      <c r="AC144" s="163"/>
      <c r="AD144" s="163"/>
      <c r="AE144" s="163"/>
      <c r="AF144" s="163"/>
      <c r="AG144" s="163"/>
      <c r="AH144" s="163"/>
    </row>
    <row r="145" spans="1:34">
      <c r="A145" s="163" t="s">
        <v>628</v>
      </c>
      <c r="B145" s="163" t="s">
        <v>629</v>
      </c>
      <c r="C145" s="163">
        <v>2024</v>
      </c>
      <c r="D145" s="163" t="s">
        <v>163</v>
      </c>
      <c r="E145" s="163" t="s">
        <v>55</v>
      </c>
      <c r="F145" s="163">
        <v>18228741.5</v>
      </c>
      <c r="G145" s="163">
        <v>11948</v>
      </c>
      <c r="H145" s="163">
        <v>12614</v>
      </c>
      <c r="I145" s="163">
        <v>0.94720152199999996</v>
      </c>
      <c r="J145" s="163" t="s">
        <v>475</v>
      </c>
      <c r="K145" s="163"/>
      <c r="W145" s="163"/>
      <c r="X145" s="163"/>
      <c r="Y145" s="163"/>
      <c r="Z145" s="163"/>
      <c r="AA145" s="163"/>
      <c r="AB145" s="163"/>
      <c r="AC145" s="163"/>
      <c r="AD145" s="163"/>
      <c r="AE145" s="163"/>
      <c r="AF145" s="163"/>
      <c r="AG145" s="163"/>
      <c r="AH145" s="163"/>
    </row>
    <row r="146" spans="1:34">
      <c r="A146" s="163" t="s">
        <v>630</v>
      </c>
      <c r="B146" s="163" t="s">
        <v>631</v>
      </c>
      <c r="C146" s="163">
        <v>2024</v>
      </c>
      <c r="D146" s="163" t="s">
        <v>267</v>
      </c>
      <c r="E146" s="163" t="s">
        <v>58</v>
      </c>
      <c r="F146" s="163">
        <v>292639.5</v>
      </c>
      <c r="G146" s="163">
        <v>609</v>
      </c>
      <c r="H146" s="163">
        <v>366</v>
      </c>
      <c r="I146" s="163">
        <v>1.663934426</v>
      </c>
      <c r="J146" s="163" t="s">
        <v>477</v>
      </c>
      <c r="K146" s="163"/>
      <c r="W146" s="163"/>
      <c r="X146" s="163"/>
      <c r="Y146" s="163"/>
      <c r="Z146" s="163"/>
      <c r="AA146" s="163"/>
      <c r="AB146" s="163"/>
      <c r="AC146" s="163"/>
      <c r="AD146" s="163"/>
      <c r="AE146" s="163"/>
      <c r="AF146" s="163"/>
      <c r="AG146" s="163"/>
      <c r="AH146" s="163"/>
    </row>
    <row r="147" spans="1:34">
      <c r="A147" s="163" t="s">
        <v>292</v>
      </c>
      <c r="B147" s="163" t="s">
        <v>293</v>
      </c>
      <c r="C147" s="163">
        <v>2021</v>
      </c>
      <c r="D147" s="163" t="s">
        <v>197</v>
      </c>
      <c r="E147" s="163" t="s">
        <v>58</v>
      </c>
      <c r="F147" s="163">
        <v>5107696.5</v>
      </c>
      <c r="G147" s="163">
        <v>7772</v>
      </c>
      <c r="H147" s="163">
        <v>9673</v>
      </c>
      <c r="I147" s="163">
        <v>0.80347358599999996</v>
      </c>
      <c r="J147" s="163" t="s">
        <v>475</v>
      </c>
      <c r="K147" s="163"/>
      <c r="W147" s="163"/>
      <c r="X147" s="163"/>
      <c r="Y147" s="163"/>
      <c r="Z147" s="163"/>
      <c r="AA147" s="163"/>
      <c r="AB147" s="163"/>
      <c r="AC147" s="163"/>
      <c r="AD147" s="163"/>
      <c r="AE147" s="163"/>
      <c r="AF147" s="163"/>
      <c r="AG147" s="163"/>
      <c r="AH147" s="163"/>
    </row>
    <row r="148" spans="1:34">
      <c r="A148" s="163" t="s">
        <v>132</v>
      </c>
      <c r="B148" s="163" t="s">
        <v>133</v>
      </c>
      <c r="C148" s="163">
        <v>2023</v>
      </c>
      <c r="D148" s="163" t="s">
        <v>129</v>
      </c>
      <c r="E148" s="163" t="s">
        <v>56</v>
      </c>
      <c r="F148" s="163">
        <v>179284.5</v>
      </c>
      <c r="G148" s="163">
        <v>585</v>
      </c>
      <c r="H148" s="163">
        <v>542</v>
      </c>
      <c r="I148" s="163">
        <v>1.079335793</v>
      </c>
      <c r="J148" s="163" t="s">
        <v>476</v>
      </c>
      <c r="K148" s="163"/>
      <c r="W148" s="163"/>
      <c r="X148" s="163"/>
      <c r="Y148" s="163"/>
      <c r="Z148" s="163"/>
      <c r="AA148" s="163"/>
      <c r="AB148" s="163"/>
      <c r="AC148" s="163"/>
      <c r="AD148" s="163"/>
      <c r="AE148" s="163"/>
      <c r="AF148" s="163"/>
      <c r="AG148" s="163"/>
      <c r="AH148" s="163"/>
    </row>
    <row r="149" spans="1:34">
      <c r="A149" s="163" t="s">
        <v>632</v>
      </c>
      <c r="B149" s="163" t="s">
        <v>633</v>
      </c>
      <c r="C149" s="163">
        <v>2016</v>
      </c>
      <c r="D149" s="163" t="s">
        <v>236</v>
      </c>
      <c r="E149" s="163" t="s">
        <v>59</v>
      </c>
      <c r="F149" s="163">
        <v>2439213</v>
      </c>
      <c r="G149" s="163">
        <v>7400</v>
      </c>
      <c r="H149" s="163">
        <v>5147</v>
      </c>
      <c r="I149" s="163">
        <v>1.437730717</v>
      </c>
      <c r="J149" s="163" t="s">
        <v>476</v>
      </c>
      <c r="K149" s="163"/>
      <c r="W149" s="163"/>
      <c r="X149" s="163"/>
      <c r="Y149" s="163"/>
      <c r="Z149" s="163"/>
      <c r="AA149" s="163"/>
      <c r="AB149" s="163"/>
      <c r="AC149" s="163"/>
      <c r="AD149" s="163"/>
      <c r="AE149" s="163"/>
      <c r="AF149" s="163"/>
      <c r="AG149" s="163"/>
      <c r="AH149" s="163"/>
    </row>
    <row r="150" spans="1:34">
      <c r="A150" s="163" t="s">
        <v>234</v>
      </c>
      <c r="B150" s="163" t="s">
        <v>235</v>
      </c>
      <c r="C150" s="163">
        <v>2024</v>
      </c>
      <c r="D150" s="163" t="s">
        <v>236</v>
      </c>
      <c r="E150" s="163" t="s">
        <v>59</v>
      </c>
      <c r="F150" s="163">
        <v>64007186.5</v>
      </c>
      <c r="G150" s="163">
        <v>156600</v>
      </c>
      <c r="H150" s="163">
        <v>105474</v>
      </c>
      <c r="I150" s="163">
        <v>1.484726094</v>
      </c>
      <c r="J150" s="163" t="s">
        <v>476</v>
      </c>
      <c r="K150" s="163"/>
      <c r="W150" s="163"/>
      <c r="X150" s="163"/>
      <c r="Y150" s="163"/>
      <c r="Z150" s="163"/>
      <c r="AA150" s="163"/>
      <c r="AB150" s="163"/>
      <c r="AC150" s="163"/>
      <c r="AD150" s="163"/>
      <c r="AE150" s="163"/>
      <c r="AF150" s="163"/>
      <c r="AG150" s="163"/>
      <c r="AH150" s="163"/>
    </row>
    <row r="151" spans="1:34">
      <c r="A151" s="163" t="s">
        <v>634</v>
      </c>
      <c r="B151" s="163" t="s">
        <v>635</v>
      </c>
      <c r="C151" s="163">
        <v>2024</v>
      </c>
      <c r="D151" s="163" t="s">
        <v>181</v>
      </c>
      <c r="E151" s="163" t="s">
        <v>55</v>
      </c>
      <c r="F151" s="163">
        <v>1823009</v>
      </c>
      <c r="G151" s="163">
        <v>2241</v>
      </c>
      <c r="H151" s="163">
        <v>2573</v>
      </c>
      <c r="I151" s="163">
        <v>0.87096774200000004</v>
      </c>
      <c r="J151" s="163" t="s">
        <v>475</v>
      </c>
      <c r="K151" s="163"/>
      <c r="W151" s="163"/>
      <c r="X151" s="163"/>
      <c r="Y151" s="163"/>
      <c r="Z151" s="163"/>
      <c r="AA151" s="163"/>
      <c r="AB151" s="163"/>
      <c r="AC151" s="163"/>
      <c r="AD151" s="163"/>
      <c r="AE151" s="163"/>
      <c r="AF151" s="163"/>
      <c r="AG151" s="163"/>
      <c r="AH151" s="163"/>
    </row>
    <row r="152" spans="1:34">
      <c r="A152" s="163" t="s">
        <v>636</v>
      </c>
      <c r="B152" s="163" t="s">
        <v>637</v>
      </c>
      <c r="C152" s="163">
        <v>2022</v>
      </c>
      <c r="D152" s="163" t="s">
        <v>277</v>
      </c>
      <c r="E152" s="163" t="s">
        <v>58</v>
      </c>
      <c r="F152" s="163">
        <v>46078</v>
      </c>
      <c r="G152" s="163">
        <v>170</v>
      </c>
      <c r="H152" s="163">
        <v>356</v>
      </c>
      <c r="I152" s="163">
        <v>0.47752809000000002</v>
      </c>
      <c r="J152" s="163" t="s">
        <v>475</v>
      </c>
      <c r="K152" s="163"/>
      <c r="W152" s="163"/>
      <c r="X152" s="163"/>
      <c r="Y152" s="163"/>
      <c r="Z152" s="163"/>
      <c r="AA152" s="163"/>
      <c r="AB152" s="163"/>
      <c r="AC152" s="163"/>
      <c r="AD152" s="163"/>
      <c r="AE152" s="163"/>
      <c r="AF152" s="163"/>
      <c r="AG152" s="163"/>
      <c r="AH152" s="163"/>
    </row>
    <row r="153" spans="1:34">
      <c r="A153" s="163" t="s">
        <v>638</v>
      </c>
      <c r="B153" s="163" t="s">
        <v>639</v>
      </c>
      <c r="C153" s="163">
        <v>2024</v>
      </c>
      <c r="D153" s="163" t="s">
        <v>168</v>
      </c>
      <c r="E153" s="163" t="s">
        <v>55</v>
      </c>
      <c r="F153" s="163">
        <v>5576660</v>
      </c>
      <c r="G153" s="163">
        <v>3356</v>
      </c>
      <c r="H153" s="163">
        <v>3623</v>
      </c>
      <c r="I153" s="163">
        <v>0.92630416800000004</v>
      </c>
      <c r="J153" s="163" t="s">
        <v>475</v>
      </c>
      <c r="K153" s="163"/>
      <c r="W153" s="163"/>
      <c r="X153" s="163"/>
      <c r="Y153" s="163"/>
      <c r="Z153" s="163"/>
      <c r="AA153" s="163"/>
      <c r="AB153" s="163"/>
      <c r="AC153" s="163"/>
      <c r="AD153" s="163"/>
      <c r="AE153" s="163"/>
      <c r="AF153" s="163"/>
      <c r="AG153" s="163"/>
      <c r="AH153" s="163"/>
    </row>
    <row r="154" spans="1:34">
      <c r="A154" s="163" t="s">
        <v>294</v>
      </c>
      <c r="B154" s="163" t="s">
        <v>295</v>
      </c>
      <c r="C154" s="163">
        <v>2024</v>
      </c>
      <c r="D154" s="163" t="s">
        <v>296</v>
      </c>
      <c r="E154" s="163" t="s">
        <v>53</v>
      </c>
      <c r="F154" s="163">
        <v>251269164</v>
      </c>
      <c r="G154" s="163">
        <v>108643</v>
      </c>
      <c r="H154" s="163">
        <v>66625</v>
      </c>
      <c r="I154" s="163">
        <v>1.630664165</v>
      </c>
      <c r="J154" s="163" t="s">
        <v>477</v>
      </c>
      <c r="K154" s="163"/>
      <c r="W154" s="163"/>
      <c r="X154" s="163"/>
      <c r="Y154" s="163"/>
      <c r="Z154" s="163"/>
      <c r="AA154" s="163"/>
      <c r="AB154" s="163"/>
      <c r="AC154" s="163"/>
      <c r="AD154" s="163"/>
      <c r="AE154" s="163"/>
      <c r="AF154" s="163"/>
      <c r="AG154" s="163"/>
      <c r="AH154" s="163"/>
    </row>
    <row r="155" spans="1:34">
      <c r="A155" s="163" t="s">
        <v>640</v>
      </c>
      <c r="B155" s="163" t="s">
        <v>641</v>
      </c>
      <c r="C155" s="163">
        <v>2021</v>
      </c>
      <c r="D155" s="163" t="s">
        <v>277</v>
      </c>
      <c r="E155" s="163" t="s">
        <v>58</v>
      </c>
      <c r="F155" s="163">
        <v>17783</v>
      </c>
      <c r="G155" s="163">
        <v>77</v>
      </c>
      <c r="H155" s="163">
        <v>58</v>
      </c>
      <c r="I155" s="163">
        <v>1.327586207</v>
      </c>
      <c r="J155" s="163" t="s">
        <v>476</v>
      </c>
      <c r="K155" s="163"/>
      <c r="W155" s="163"/>
      <c r="X155" s="163"/>
      <c r="Y155" s="163"/>
      <c r="Z155" s="163"/>
      <c r="AA155" s="163"/>
      <c r="AB155" s="163"/>
      <c r="AC155" s="163"/>
      <c r="AD155" s="163"/>
      <c r="AE155" s="163"/>
      <c r="AF155" s="163"/>
      <c r="AG155" s="163"/>
      <c r="AH155" s="163"/>
    </row>
    <row r="156" spans="1:34">
      <c r="A156" s="163" t="s">
        <v>642</v>
      </c>
      <c r="B156" s="163" t="s">
        <v>643</v>
      </c>
      <c r="C156" s="163">
        <v>2024</v>
      </c>
      <c r="D156" s="163" t="s">
        <v>129</v>
      </c>
      <c r="E156" s="163" t="s">
        <v>56</v>
      </c>
      <c r="F156" s="163">
        <v>26129</v>
      </c>
      <c r="G156" s="163">
        <v>1030</v>
      </c>
      <c r="H156" s="163">
        <v>738</v>
      </c>
      <c r="I156" s="163">
        <v>1.395663957</v>
      </c>
      <c r="J156" s="163" t="s">
        <v>476</v>
      </c>
      <c r="K156" s="163"/>
      <c r="W156" s="163"/>
      <c r="X156" s="163"/>
      <c r="Y156" s="163"/>
      <c r="Z156" s="163"/>
      <c r="AA156" s="163"/>
      <c r="AB156" s="163"/>
      <c r="AC156" s="163"/>
      <c r="AD156" s="163"/>
      <c r="AE156" s="163"/>
      <c r="AF156" s="163"/>
      <c r="AG156" s="163"/>
      <c r="AH156" s="163"/>
    </row>
    <row r="157" spans="1:34">
      <c r="A157" s="163" t="s">
        <v>644</v>
      </c>
      <c r="B157" s="163" t="s">
        <v>645</v>
      </c>
      <c r="C157" s="163">
        <v>2019</v>
      </c>
      <c r="D157" s="163" t="s">
        <v>267</v>
      </c>
      <c r="E157" s="163" t="s">
        <v>58</v>
      </c>
      <c r="F157" s="163">
        <v>9609010</v>
      </c>
      <c r="G157" s="163">
        <v>5087</v>
      </c>
      <c r="H157" s="163">
        <v>4366</v>
      </c>
      <c r="I157" s="163">
        <v>1.1651397160000001</v>
      </c>
      <c r="J157" s="163" t="s">
        <v>476</v>
      </c>
      <c r="K157" s="163"/>
      <c r="W157" s="163"/>
      <c r="X157" s="163"/>
      <c r="Y157" s="163"/>
      <c r="Z157" s="163"/>
      <c r="AA157" s="163"/>
      <c r="AB157" s="163"/>
      <c r="AC157" s="163"/>
      <c r="AD157" s="163"/>
      <c r="AE157" s="163"/>
      <c r="AF157" s="163"/>
      <c r="AG157" s="163"/>
      <c r="AH157" s="163"/>
    </row>
    <row r="158" spans="1:34">
      <c r="A158" s="163" t="s">
        <v>646</v>
      </c>
      <c r="B158" s="163" t="s">
        <v>647</v>
      </c>
      <c r="C158" s="163">
        <v>2023</v>
      </c>
      <c r="D158" s="163" t="s">
        <v>115</v>
      </c>
      <c r="E158" s="163" t="s">
        <v>56</v>
      </c>
      <c r="F158" s="163">
        <v>3388080.5</v>
      </c>
      <c r="G158" s="163">
        <v>16117</v>
      </c>
      <c r="H158" s="163">
        <v>11147</v>
      </c>
      <c r="I158" s="163">
        <v>1.4458598730000001</v>
      </c>
      <c r="J158" s="163" t="s">
        <v>476</v>
      </c>
      <c r="K158" s="163"/>
      <c r="W158" s="163"/>
      <c r="X158" s="163"/>
      <c r="Y158" s="163"/>
      <c r="Z158" s="163"/>
      <c r="AA158" s="163"/>
      <c r="AB158" s="163"/>
      <c r="AC158" s="163"/>
      <c r="AD158" s="163"/>
      <c r="AE158" s="163"/>
      <c r="AF158" s="163"/>
      <c r="AG158" s="163"/>
      <c r="AH158" s="163"/>
    </row>
    <row r="159" spans="1:34">
      <c r="A159" s="163" t="s">
        <v>648</v>
      </c>
      <c r="B159" s="163" t="s">
        <v>649</v>
      </c>
      <c r="C159" s="163">
        <v>2018</v>
      </c>
      <c r="D159" s="163" t="s">
        <v>129</v>
      </c>
      <c r="E159" s="163" t="s">
        <v>56</v>
      </c>
      <c r="F159" s="163">
        <v>14721</v>
      </c>
      <c r="G159" s="163">
        <v>55</v>
      </c>
      <c r="H159" s="163">
        <v>60</v>
      </c>
      <c r="I159" s="163">
        <v>0.91666666699999999</v>
      </c>
      <c r="J159" s="163" t="s">
        <v>475</v>
      </c>
      <c r="K159" s="163"/>
      <c r="W159" s="163"/>
      <c r="X159" s="163"/>
      <c r="Y159" s="163"/>
      <c r="Z159" s="163"/>
      <c r="AA159" s="163"/>
      <c r="AB159" s="163"/>
      <c r="AC159" s="163"/>
      <c r="AD159" s="163"/>
      <c r="AE159" s="163"/>
      <c r="AF159" s="163"/>
      <c r="AG159" s="163"/>
      <c r="AH159" s="163"/>
    </row>
    <row r="160" spans="1:34">
      <c r="A160" s="163" t="s">
        <v>650</v>
      </c>
      <c r="B160" s="163" t="s">
        <v>651</v>
      </c>
      <c r="C160" s="163">
        <v>2015</v>
      </c>
      <c r="D160" s="163" t="s">
        <v>202</v>
      </c>
      <c r="E160" s="163" t="s">
        <v>54</v>
      </c>
      <c r="F160" s="163">
        <v>105312991.5</v>
      </c>
      <c r="G160" s="163">
        <v>139469</v>
      </c>
      <c r="H160" s="163">
        <v>88742</v>
      </c>
      <c r="I160" s="163">
        <v>1.5716233580000001</v>
      </c>
      <c r="J160" s="163" t="s">
        <v>477</v>
      </c>
      <c r="K160" s="163"/>
      <c r="W160" s="163"/>
      <c r="X160" s="163"/>
      <c r="Y160" s="163"/>
      <c r="Z160" s="163"/>
      <c r="AA160" s="163"/>
      <c r="AB160" s="163"/>
      <c r="AC160" s="163"/>
      <c r="AD160" s="163"/>
      <c r="AE160" s="163"/>
      <c r="AF160" s="163"/>
      <c r="AG160" s="163"/>
      <c r="AH160" s="163"/>
    </row>
    <row r="161" spans="1:34">
      <c r="A161" s="163" t="s">
        <v>182</v>
      </c>
      <c r="B161" s="163" t="s">
        <v>183</v>
      </c>
      <c r="C161" s="163">
        <v>2024</v>
      </c>
      <c r="D161" s="163" t="s">
        <v>184</v>
      </c>
      <c r="E161" s="163" t="s">
        <v>55</v>
      </c>
      <c r="F161" s="163">
        <v>38539201</v>
      </c>
      <c r="G161" s="163">
        <v>69850</v>
      </c>
      <c r="H161" s="163">
        <v>89093</v>
      </c>
      <c r="I161" s="163">
        <v>0.78401221200000004</v>
      </c>
      <c r="J161" s="163" t="s">
        <v>475</v>
      </c>
      <c r="K161" s="163"/>
      <c r="W161" s="163"/>
      <c r="X161" s="163"/>
      <c r="Y161" s="163"/>
      <c r="Z161" s="163"/>
      <c r="AA161" s="163"/>
      <c r="AB161" s="163"/>
      <c r="AC161" s="163"/>
      <c r="AD161" s="163"/>
      <c r="AE161" s="163"/>
      <c r="AF161" s="163"/>
      <c r="AG161" s="163"/>
      <c r="AH161" s="163"/>
    </row>
    <row r="162" spans="1:34">
      <c r="A162" s="163" t="s">
        <v>186</v>
      </c>
      <c r="B162" s="163" t="s">
        <v>187</v>
      </c>
      <c r="C162" s="163">
        <v>2024</v>
      </c>
      <c r="D162" s="163" t="s">
        <v>181</v>
      </c>
      <c r="E162" s="163" t="s">
        <v>55</v>
      </c>
      <c r="F162" s="163">
        <v>10425292.5</v>
      </c>
      <c r="G162" s="163">
        <v>12507</v>
      </c>
      <c r="H162" s="163">
        <v>12608</v>
      </c>
      <c r="I162" s="163">
        <v>0.99198921299999998</v>
      </c>
      <c r="J162" s="163" t="s">
        <v>475</v>
      </c>
      <c r="K162" s="163"/>
      <c r="W162" s="163"/>
      <c r="X162" s="163"/>
      <c r="Y162" s="163"/>
      <c r="Z162" s="163"/>
      <c r="AA162" s="163"/>
      <c r="AB162" s="163"/>
      <c r="AC162" s="163"/>
      <c r="AD162" s="163"/>
      <c r="AE162" s="163"/>
      <c r="AF162" s="163"/>
      <c r="AG162" s="163"/>
      <c r="AH162" s="163"/>
    </row>
    <row r="163" spans="1:34">
      <c r="A163" s="163" t="s">
        <v>652</v>
      </c>
      <c r="B163" s="163" t="s">
        <v>653</v>
      </c>
      <c r="C163" s="163">
        <v>2024</v>
      </c>
      <c r="D163" s="163" t="s">
        <v>129</v>
      </c>
      <c r="E163" s="163" t="s">
        <v>56</v>
      </c>
      <c r="F163" s="163">
        <v>282467.5</v>
      </c>
      <c r="G163" s="163">
        <v>781</v>
      </c>
      <c r="H163" s="163">
        <v>1393</v>
      </c>
      <c r="I163" s="163">
        <v>0.56066044500000001</v>
      </c>
      <c r="J163" s="163" t="s">
        <v>475</v>
      </c>
      <c r="K163" s="163"/>
      <c r="W163" s="163"/>
      <c r="X163" s="163"/>
      <c r="Y163" s="163"/>
      <c r="Z163" s="163"/>
      <c r="AA163" s="163"/>
      <c r="AB163" s="163"/>
      <c r="AC163" s="163"/>
      <c r="AD163" s="163"/>
      <c r="AE163" s="163"/>
      <c r="AF163" s="163"/>
      <c r="AG163" s="163"/>
      <c r="AH163" s="163"/>
    </row>
    <row r="164" spans="1:34">
      <c r="A164" s="163" t="s">
        <v>654</v>
      </c>
      <c r="B164" s="163" t="s">
        <v>655</v>
      </c>
      <c r="C164" s="163">
        <v>2021</v>
      </c>
      <c r="D164" s="163" t="s">
        <v>206</v>
      </c>
      <c r="E164" s="163" t="s">
        <v>57</v>
      </c>
      <c r="F164" s="163">
        <v>2814982</v>
      </c>
      <c r="G164" s="163">
        <v>1883</v>
      </c>
      <c r="H164" s="163">
        <v>1883</v>
      </c>
      <c r="I164" s="163">
        <v>1</v>
      </c>
      <c r="J164" s="163" t="s">
        <v>475</v>
      </c>
      <c r="K164" s="163"/>
      <c r="W164" s="163"/>
      <c r="X164" s="163"/>
      <c r="Y164" s="163"/>
      <c r="Z164" s="163"/>
      <c r="AA164" s="163"/>
      <c r="AB164" s="163"/>
      <c r="AC164" s="163"/>
      <c r="AD164" s="163"/>
      <c r="AE164" s="163"/>
      <c r="AF164" s="163"/>
      <c r="AG164" s="163"/>
      <c r="AH164" s="163"/>
    </row>
    <row r="165" spans="1:34">
      <c r="A165" s="163" t="s">
        <v>212</v>
      </c>
      <c r="B165" s="163" t="s">
        <v>213</v>
      </c>
      <c r="C165" s="163">
        <v>2023</v>
      </c>
      <c r="D165" s="163" t="s">
        <v>214</v>
      </c>
      <c r="E165" s="163" t="s">
        <v>54</v>
      </c>
      <c r="F165" s="163">
        <v>51748739</v>
      </c>
      <c r="G165" s="163">
        <v>59088</v>
      </c>
      <c r="H165" s="163">
        <v>49922</v>
      </c>
      <c r="I165" s="163">
        <v>1.1836064260000001</v>
      </c>
      <c r="J165" s="163" t="s">
        <v>476</v>
      </c>
      <c r="K165" s="163"/>
      <c r="W165" s="163"/>
      <c r="X165" s="163"/>
      <c r="Y165" s="163"/>
      <c r="Z165" s="163"/>
      <c r="AA165" s="163"/>
      <c r="AB165" s="163"/>
      <c r="AC165" s="163"/>
      <c r="AD165" s="163"/>
      <c r="AE165" s="163"/>
      <c r="AF165" s="163"/>
      <c r="AG165" s="163"/>
      <c r="AH165" s="163"/>
    </row>
    <row r="166" spans="1:34">
      <c r="A166" s="163" t="s">
        <v>656</v>
      </c>
      <c r="B166" s="163" t="s">
        <v>657</v>
      </c>
      <c r="C166" s="163">
        <v>2024</v>
      </c>
      <c r="D166" s="163" t="s">
        <v>184</v>
      </c>
      <c r="E166" s="163" t="s">
        <v>55</v>
      </c>
      <c r="F166" s="163">
        <v>3034960.5</v>
      </c>
      <c r="G166" s="163">
        <v>5695</v>
      </c>
      <c r="H166" s="163">
        <v>6622</v>
      </c>
      <c r="I166" s="163">
        <v>0.86001208100000004</v>
      </c>
      <c r="J166" s="163" t="s">
        <v>475</v>
      </c>
      <c r="K166" s="163"/>
      <c r="W166" s="163"/>
      <c r="X166" s="163"/>
      <c r="Y166" s="163"/>
      <c r="Z166" s="163"/>
      <c r="AA166" s="163"/>
      <c r="AB166" s="163"/>
      <c r="AC166" s="163"/>
      <c r="AD166" s="163"/>
      <c r="AE166" s="163"/>
      <c r="AF166" s="163"/>
      <c r="AG166" s="163"/>
      <c r="AH166" s="163"/>
    </row>
    <row r="167" spans="1:34">
      <c r="A167" s="163" t="s">
        <v>658</v>
      </c>
      <c r="B167" s="163" t="s">
        <v>659</v>
      </c>
      <c r="C167" s="163">
        <v>2024</v>
      </c>
      <c r="D167" s="163" t="s">
        <v>184</v>
      </c>
      <c r="E167" s="163" t="s">
        <v>55</v>
      </c>
      <c r="F167" s="163">
        <v>19015088</v>
      </c>
      <c r="G167" s="163">
        <v>24606</v>
      </c>
      <c r="H167" s="163">
        <v>20795</v>
      </c>
      <c r="I167" s="163">
        <v>1.1832652079999999</v>
      </c>
      <c r="J167" s="163" t="s">
        <v>476</v>
      </c>
      <c r="K167" s="163"/>
      <c r="W167" s="163"/>
      <c r="X167" s="163"/>
      <c r="Y167" s="163"/>
      <c r="Z167" s="163"/>
      <c r="AA167" s="163"/>
      <c r="AB167" s="163"/>
      <c r="AC167" s="163"/>
      <c r="AD167" s="163"/>
      <c r="AE167" s="163"/>
      <c r="AF167" s="163"/>
      <c r="AG167" s="163"/>
      <c r="AH167" s="163"/>
    </row>
    <row r="168" spans="1:34">
      <c r="A168" s="163" t="s">
        <v>660</v>
      </c>
      <c r="B168" s="163" t="s">
        <v>661</v>
      </c>
      <c r="C168" s="163">
        <v>2024</v>
      </c>
      <c r="D168" s="163" t="s">
        <v>184</v>
      </c>
      <c r="E168" s="163" t="s">
        <v>55</v>
      </c>
      <c r="F168" s="163">
        <v>144820423</v>
      </c>
      <c r="G168" s="163">
        <v>313304</v>
      </c>
      <c r="H168" s="163">
        <v>665185</v>
      </c>
      <c r="I168" s="163">
        <v>0.471002804</v>
      </c>
      <c r="J168" s="163" t="s">
        <v>475</v>
      </c>
      <c r="K168" s="163"/>
      <c r="W168" s="163"/>
      <c r="X168" s="163"/>
      <c r="Y168" s="163"/>
      <c r="Z168" s="163"/>
      <c r="AA168" s="163"/>
      <c r="AB168" s="163"/>
      <c r="AC168" s="163"/>
      <c r="AD168" s="163"/>
      <c r="AE168" s="163"/>
      <c r="AF168" s="163"/>
      <c r="AG168" s="163"/>
      <c r="AH168" s="163"/>
    </row>
    <row r="169" spans="1:34">
      <c r="A169" s="163" t="s">
        <v>662</v>
      </c>
      <c r="B169" s="163" t="s">
        <v>663</v>
      </c>
      <c r="C169" s="163">
        <v>2024</v>
      </c>
      <c r="D169" s="163" t="s">
        <v>223</v>
      </c>
      <c r="E169" s="163" t="s">
        <v>59</v>
      </c>
      <c r="F169" s="163">
        <v>23548781</v>
      </c>
      <c r="G169" s="163">
        <v>8799</v>
      </c>
      <c r="H169" s="163">
        <v>5403</v>
      </c>
      <c r="I169" s="163">
        <v>1.6285396999999999</v>
      </c>
      <c r="J169" s="163" t="s">
        <v>477</v>
      </c>
      <c r="K169" s="163"/>
      <c r="W169" s="163"/>
      <c r="X169" s="163"/>
      <c r="Y169" s="163"/>
      <c r="Z169" s="163"/>
      <c r="AA169" s="163"/>
      <c r="AB169" s="163"/>
      <c r="AC169" s="163"/>
      <c r="AD169" s="163"/>
      <c r="AE169" s="163"/>
      <c r="AF169" s="163"/>
      <c r="AG169" s="163"/>
      <c r="AH169" s="163"/>
    </row>
    <row r="170" spans="1:34">
      <c r="A170" s="163" t="s">
        <v>221</v>
      </c>
      <c r="B170" s="163" t="s">
        <v>222</v>
      </c>
      <c r="C170" s="163">
        <v>2017</v>
      </c>
      <c r="D170" s="163" t="s">
        <v>223</v>
      </c>
      <c r="E170" s="163" t="s">
        <v>59</v>
      </c>
      <c r="F170" s="163">
        <v>512893</v>
      </c>
      <c r="G170" s="163">
        <v>1542</v>
      </c>
      <c r="H170" s="163">
        <v>1410</v>
      </c>
      <c r="I170" s="163">
        <v>1.093617021</v>
      </c>
      <c r="J170" s="163" t="s">
        <v>476</v>
      </c>
      <c r="K170" s="163"/>
      <c r="W170" s="163"/>
      <c r="X170" s="163"/>
      <c r="Y170" s="163"/>
      <c r="Z170" s="163"/>
      <c r="AA170" s="163"/>
      <c r="AB170" s="163"/>
      <c r="AC170" s="163"/>
      <c r="AD170" s="163"/>
      <c r="AE170" s="163"/>
      <c r="AF170" s="163"/>
      <c r="AG170" s="163"/>
      <c r="AH170" s="163"/>
    </row>
    <row r="171" spans="1:34">
      <c r="A171" s="163" t="s">
        <v>664</v>
      </c>
      <c r="B171" s="163" t="s">
        <v>665</v>
      </c>
      <c r="C171" s="163">
        <v>2024</v>
      </c>
      <c r="D171" s="163" t="s">
        <v>136</v>
      </c>
      <c r="E171" s="163" t="s">
        <v>56</v>
      </c>
      <c r="F171" s="163">
        <v>417071.5</v>
      </c>
      <c r="G171" s="163">
        <v>1339</v>
      </c>
      <c r="H171" s="163">
        <v>2000</v>
      </c>
      <c r="I171" s="163">
        <v>0.66949999999999998</v>
      </c>
      <c r="J171" s="163" t="s">
        <v>475</v>
      </c>
      <c r="K171" s="163"/>
      <c r="W171" s="163"/>
      <c r="X171" s="163"/>
      <c r="Y171" s="163"/>
      <c r="Z171" s="163"/>
      <c r="AA171" s="163"/>
      <c r="AB171" s="163"/>
      <c r="AC171" s="163"/>
      <c r="AD171" s="163"/>
      <c r="AE171" s="163"/>
      <c r="AF171" s="163"/>
      <c r="AG171" s="163"/>
      <c r="AH171" s="163"/>
    </row>
    <row r="172" spans="1:34">
      <c r="A172" s="163" t="s">
        <v>666</v>
      </c>
      <c r="B172" s="163" t="s">
        <v>667</v>
      </c>
      <c r="C172" s="163">
        <v>2022</v>
      </c>
      <c r="D172" s="163" t="s">
        <v>129</v>
      </c>
      <c r="E172" s="163" t="s">
        <v>56</v>
      </c>
      <c r="F172" s="163">
        <v>185344.5</v>
      </c>
      <c r="G172" s="163">
        <v>429</v>
      </c>
      <c r="H172" s="163">
        <v>440</v>
      </c>
      <c r="I172" s="163">
        <v>0.97499999999999998</v>
      </c>
      <c r="J172" s="163" t="s">
        <v>475</v>
      </c>
      <c r="K172" s="163"/>
      <c r="W172" s="163"/>
      <c r="X172" s="163"/>
      <c r="Y172" s="163"/>
      <c r="Z172" s="163"/>
      <c r="AA172" s="163"/>
      <c r="AB172" s="163"/>
      <c r="AC172" s="163"/>
      <c r="AD172" s="163"/>
      <c r="AE172" s="163"/>
      <c r="AF172" s="163"/>
      <c r="AG172" s="163"/>
      <c r="AH172" s="163"/>
    </row>
    <row r="173" spans="1:34">
      <c r="A173" s="163" t="s">
        <v>130</v>
      </c>
      <c r="B173" s="163" t="s">
        <v>131</v>
      </c>
      <c r="C173" s="163">
        <v>2023</v>
      </c>
      <c r="D173" s="163" t="s">
        <v>129</v>
      </c>
      <c r="E173" s="163" t="s">
        <v>56</v>
      </c>
      <c r="F173" s="163">
        <v>2839786</v>
      </c>
      <c r="G173" s="163">
        <v>3720</v>
      </c>
      <c r="H173" s="163">
        <v>3720</v>
      </c>
      <c r="I173" s="163">
        <v>1</v>
      </c>
      <c r="J173" s="163" t="s">
        <v>475</v>
      </c>
      <c r="K173" s="163"/>
      <c r="W173" s="163"/>
      <c r="X173" s="163"/>
      <c r="Y173" s="163"/>
      <c r="Z173" s="163"/>
      <c r="AA173" s="163"/>
      <c r="AB173" s="163"/>
      <c r="AC173" s="163"/>
      <c r="AD173" s="163"/>
      <c r="AE173" s="163"/>
      <c r="AF173" s="163"/>
      <c r="AG173" s="163"/>
      <c r="AH173" s="163"/>
    </row>
    <row r="174" spans="1:34">
      <c r="A174" s="163" t="s">
        <v>315</v>
      </c>
      <c r="B174" s="163" t="s">
        <v>316</v>
      </c>
      <c r="C174" s="163">
        <v>2017</v>
      </c>
      <c r="D174" s="163" t="s">
        <v>307</v>
      </c>
      <c r="E174" s="163" t="s">
        <v>58</v>
      </c>
      <c r="F174" s="163">
        <v>205414.5</v>
      </c>
      <c r="G174" s="163">
        <v>400</v>
      </c>
      <c r="H174" s="163">
        <v>330</v>
      </c>
      <c r="I174" s="163">
        <v>1.212121212</v>
      </c>
      <c r="J174" s="163" t="s">
        <v>476</v>
      </c>
      <c r="K174" s="163"/>
      <c r="W174" s="163"/>
      <c r="X174" s="163"/>
      <c r="Y174" s="163"/>
      <c r="Z174" s="163"/>
      <c r="AA174" s="163"/>
      <c r="AB174" s="163"/>
      <c r="AC174" s="163"/>
      <c r="AD174" s="163"/>
      <c r="AE174" s="163"/>
      <c r="AF174" s="163"/>
      <c r="AG174" s="163"/>
      <c r="AH174" s="163"/>
    </row>
    <row r="175" spans="1:34">
      <c r="A175" s="163" t="s">
        <v>668</v>
      </c>
      <c r="B175" s="163" t="s">
        <v>669</v>
      </c>
      <c r="C175" s="163">
        <v>2024</v>
      </c>
      <c r="D175" s="163" t="s">
        <v>181</v>
      </c>
      <c r="E175" s="163" t="s">
        <v>55</v>
      </c>
      <c r="F175" s="163">
        <v>33581</v>
      </c>
      <c r="G175" s="163">
        <v>1</v>
      </c>
      <c r="H175" s="163">
        <v>2</v>
      </c>
      <c r="I175" s="163">
        <v>0.5</v>
      </c>
      <c r="J175" s="163" t="s">
        <v>475</v>
      </c>
      <c r="K175" s="163"/>
      <c r="W175" s="163"/>
      <c r="X175" s="163"/>
      <c r="Y175" s="163"/>
      <c r="Z175" s="163"/>
      <c r="AA175" s="163"/>
      <c r="AB175" s="163"/>
      <c r="AC175" s="163"/>
      <c r="AD175" s="163"/>
      <c r="AE175" s="163"/>
      <c r="AF175" s="163"/>
      <c r="AG175" s="163"/>
      <c r="AH175" s="163"/>
    </row>
    <row r="176" spans="1:34">
      <c r="A176" s="163" t="s">
        <v>670</v>
      </c>
      <c r="B176" s="163" t="s">
        <v>671</v>
      </c>
      <c r="C176" s="163">
        <v>2024</v>
      </c>
      <c r="D176" s="163" t="s">
        <v>223</v>
      </c>
      <c r="E176" s="163" t="s">
        <v>59</v>
      </c>
      <c r="F176" s="163">
        <v>31934230</v>
      </c>
      <c r="G176" s="163">
        <v>27149</v>
      </c>
      <c r="H176" s="163">
        <v>9139</v>
      </c>
      <c r="I176" s="163">
        <v>2.970675129</v>
      </c>
      <c r="J176" s="163" t="s">
        <v>477</v>
      </c>
      <c r="K176" s="163"/>
      <c r="W176" s="163"/>
      <c r="X176" s="163"/>
      <c r="Y176" s="163"/>
      <c r="Z176" s="163"/>
      <c r="AA176" s="163"/>
      <c r="AB176" s="163"/>
      <c r="AC176" s="163"/>
      <c r="AD176" s="163"/>
      <c r="AE176" s="163"/>
      <c r="AF176" s="163"/>
      <c r="AG176" s="163"/>
      <c r="AH176" s="163"/>
    </row>
    <row r="177" spans="1:34">
      <c r="A177" s="163" t="s">
        <v>672</v>
      </c>
      <c r="B177" s="163" t="s">
        <v>439</v>
      </c>
      <c r="C177" s="163">
        <v>2024</v>
      </c>
      <c r="D177" s="163" t="s">
        <v>223</v>
      </c>
      <c r="E177" s="163" t="s">
        <v>59</v>
      </c>
      <c r="F177" s="163">
        <v>34427413.5</v>
      </c>
      <c r="G177" s="163">
        <v>14246</v>
      </c>
      <c r="H177" s="163">
        <v>10265</v>
      </c>
      <c r="I177" s="163">
        <v>1.3878226979999999</v>
      </c>
      <c r="J177" s="163" t="s">
        <v>476</v>
      </c>
      <c r="K177" s="163"/>
      <c r="W177" s="163"/>
      <c r="X177" s="163"/>
      <c r="Y177" s="163"/>
      <c r="Z177" s="163"/>
      <c r="AA177" s="163"/>
      <c r="AB177" s="163"/>
      <c r="AC177" s="163"/>
      <c r="AD177" s="163"/>
      <c r="AE177" s="163"/>
      <c r="AF177" s="163"/>
      <c r="AG177" s="163"/>
      <c r="AH177" s="163"/>
    </row>
    <row r="178" spans="1:34">
      <c r="A178" s="163" t="s">
        <v>673</v>
      </c>
      <c r="B178" s="163" t="s">
        <v>674</v>
      </c>
      <c r="C178" s="163">
        <v>2024</v>
      </c>
      <c r="D178" s="163" t="s">
        <v>181</v>
      </c>
      <c r="E178" s="163" t="s">
        <v>55</v>
      </c>
      <c r="F178" s="163">
        <v>6736216</v>
      </c>
      <c r="G178" s="163">
        <v>11430</v>
      </c>
      <c r="H178" s="163">
        <v>11957</v>
      </c>
      <c r="I178" s="163">
        <v>0.95592539899999995</v>
      </c>
      <c r="J178" s="163" t="s">
        <v>475</v>
      </c>
      <c r="K178" s="163"/>
      <c r="W178" s="163"/>
      <c r="X178" s="163"/>
      <c r="Y178" s="163"/>
      <c r="Z178" s="163"/>
      <c r="AA178" s="163"/>
      <c r="AB178" s="163"/>
      <c r="AC178" s="163"/>
      <c r="AD178" s="163"/>
      <c r="AE178" s="163"/>
      <c r="AF178" s="163"/>
      <c r="AG178" s="163"/>
      <c r="AH178" s="163"/>
    </row>
    <row r="179" spans="1:34">
      <c r="A179" s="163" t="s">
        <v>675</v>
      </c>
      <c r="B179" s="163" t="s">
        <v>676</v>
      </c>
      <c r="C179" s="163">
        <v>2019</v>
      </c>
      <c r="D179" s="163" t="s">
        <v>223</v>
      </c>
      <c r="E179" s="163" t="s">
        <v>59</v>
      </c>
      <c r="F179" s="163">
        <v>13034346</v>
      </c>
      <c r="G179" s="163">
        <v>4375</v>
      </c>
      <c r="H179" s="163">
        <v>2412</v>
      </c>
      <c r="I179" s="163">
        <v>1.81384743</v>
      </c>
      <c r="J179" s="163" t="s">
        <v>477</v>
      </c>
      <c r="K179" s="163"/>
      <c r="L179" s="4">
        <v>1538</v>
      </c>
      <c r="W179" s="163"/>
      <c r="X179" s="163"/>
      <c r="Y179" s="163"/>
      <c r="Z179" s="163"/>
      <c r="AA179" s="163"/>
      <c r="AB179" s="163"/>
      <c r="AC179" s="163"/>
      <c r="AD179" s="163"/>
      <c r="AE179" s="163"/>
      <c r="AF179" s="163"/>
      <c r="AG179" s="163"/>
      <c r="AH179" s="163"/>
    </row>
    <row r="180" spans="1:34">
      <c r="A180" s="163" t="s">
        <v>677</v>
      </c>
      <c r="B180" s="163" t="s">
        <v>678</v>
      </c>
      <c r="C180" s="163">
        <v>2017</v>
      </c>
      <c r="D180" s="163" t="s">
        <v>223</v>
      </c>
      <c r="E180" s="163" t="s">
        <v>59</v>
      </c>
      <c r="F180" s="163">
        <v>1877071.5</v>
      </c>
      <c r="G180" s="163">
        <v>596</v>
      </c>
      <c r="H180" s="163">
        <v>220</v>
      </c>
      <c r="I180" s="163">
        <v>2.7090909089999999</v>
      </c>
      <c r="J180" s="163" t="s">
        <v>477</v>
      </c>
      <c r="K180" s="163"/>
      <c r="W180" s="163"/>
      <c r="X180" s="163"/>
      <c r="Y180" s="163"/>
      <c r="Z180" s="163"/>
      <c r="AA180" s="163"/>
      <c r="AB180" s="163"/>
      <c r="AC180" s="163"/>
      <c r="AD180" s="163"/>
      <c r="AE180" s="163"/>
      <c r="AF180" s="163"/>
      <c r="AG180" s="163"/>
      <c r="AH180" s="163"/>
    </row>
    <row r="181" spans="1:34">
      <c r="A181" s="163" t="s">
        <v>679</v>
      </c>
      <c r="B181" s="163" t="s">
        <v>680</v>
      </c>
      <c r="C181" s="163">
        <v>2023</v>
      </c>
      <c r="D181" s="163" t="s">
        <v>202</v>
      </c>
      <c r="E181" s="163" t="s">
        <v>54</v>
      </c>
      <c r="F181" s="163">
        <v>5789089.5</v>
      </c>
      <c r="G181" s="163">
        <v>9851</v>
      </c>
      <c r="H181" s="163">
        <v>16153</v>
      </c>
      <c r="I181" s="163">
        <v>0.60985575400000003</v>
      </c>
      <c r="J181" s="163" t="s">
        <v>475</v>
      </c>
      <c r="K181" s="163"/>
      <c r="W181" s="163"/>
      <c r="X181" s="163"/>
      <c r="Y181" s="163"/>
      <c r="Z181" s="163"/>
      <c r="AA181" s="163"/>
      <c r="AB181" s="163"/>
      <c r="AC181" s="163"/>
      <c r="AD181" s="163"/>
      <c r="AE181" s="163"/>
      <c r="AF181" s="163"/>
      <c r="AG181" s="163"/>
      <c r="AH181" s="163"/>
    </row>
    <row r="182" spans="1:34">
      <c r="A182" s="163" t="s">
        <v>681</v>
      </c>
      <c r="B182" s="163" t="s">
        <v>682</v>
      </c>
      <c r="C182" s="163">
        <v>2022</v>
      </c>
      <c r="D182" s="163" t="s">
        <v>129</v>
      </c>
      <c r="E182" s="163" t="s">
        <v>56</v>
      </c>
      <c r="F182" s="163">
        <v>3240968.5</v>
      </c>
      <c r="G182" s="163">
        <v>7321</v>
      </c>
      <c r="H182" s="163">
        <v>10376</v>
      </c>
      <c r="I182" s="163">
        <v>0.70557054699999999</v>
      </c>
      <c r="J182" s="163" t="s">
        <v>475</v>
      </c>
      <c r="K182" s="163"/>
      <c r="W182" s="163"/>
      <c r="X182" s="163"/>
      <c r="Y182" s="163"/>
      <c r="Z182" s="163"/>
      <c r="AA182" s="163"/>
      <c r="AB182" s="163"/>
      <c r="AC182" s="163"/>
      <c r="AD182" s="163"/>
      <c r="AE182" s="163"/>
      <c r="AF182" s="163"/>
      <c r="AG182" s="163"/>
      <c r="AH182" s="163"/>
    </row>
    <row r="183" spans="1:34">
      <c r="A183" s="163" t="s">
        <v>683</v>
      </c>
      <c r="B183" s="163" t="s">
        <v>684</v>
      </c>
      <c r="C183" s="163">
        <v>2024</v>
      </c>
      <c r="D183" s="163" t="s">
        <v>184</v>
      </c>
      <c r="E183" s="163" t="s">
        <v>55</v>
      </c>
      <c r="F183" s="163">
        <v>5506759.5</v>
      </c>
      <c r="G183" s="163">
        <v>8169</v>
      </c>
      <c r="H183" s="163">
        <v>11537</v>
      </c>
      <c r="I183" s="163">
        <v>0.708069689</v>
      </c>
      <c r="J183" s="163" t="s">
        <v>475</v>
      </c>
      <c r="K183" s="163"/>
      <c r="L183" s="4">
        <v>13835</v>
      </c>
      <c r="W183" s="163"/>
      <c r="X183" s="163"/>
      <c r="Y183" s="163"/>
      <c r="Z183" s="163"/>
      <c r="AA183" s="163"/>
      <c r="AB183" s="163"/>
      <c r="AC183" s="163"/>
      <c r="AD183" s="163"/>
      <c r="AE183" s="163"/>
      <c r="AF183" s="163"/>
      <c r="AG183" s="163"/>
      <c r="AH183" s="163"/>
    </row>
    <row r="184" spans="1:34">
      <c r="A184" s="163" t="s">
        <v>188</v>
      </c>
      <c r="B184" s="163" t="s">
        <v>189</v>
      </c>
      <c r="C184" s="163">
        <v>2024</v>
      </c>
      <c r="D184" s="163" t="s">
        <v>181</v>
      </c>
      <c r="E184" s="163" t="s">
        <v>55</v>
      </c>
      <c r="F184" s="163">
        <v>2118696.5</v>
      </c>
      <c r="G184" s="163">
        <v>1806</v>
      </c>
      <c r="H184" s="163">
        <v>1346</v>
      </c>
      <c r="I184" s="163">
        <v>1.3417533429999999</v>
      </c>
      <c r="J184" s="163" t="s">
        <v>476</v>
      </c>
      <c r="K184" s="163"/>
      <c r="W184" s="163"/>
      <c r="X184" s="163"/>
      <c r="Y184" s="163"/>
      <c r="Z184" s="163"/>
      <c r="AA184" s="163"/>
      <c r="AB184" s="163"/>
      <c r="AC184" s="163"/>
      <c r="AD184" s="163"/>
      <c r="AE184" s="163"/>
      <c r="AF184" s="163"/>
      <c r="AG184" s="163"/>
      <c r="AH184" s="163"/>
    </row>
    <row r="185" spans="1:34">
      <c r="A185" s="163" t="s">
        <v>685</v>
      </c>
      <c r="B185" s="163" t="s">
        <v>686</v>
      </c>
      <c r="C185" s="163">
        <v>2017</v>
      </c>
      <c r="D185" s="163" t="s">
        <v>267</v>
      </c>
      <c r="E185" s="163" t="s">
        <v>58</v>
      </c>
      <c r="F185" s="163">
        <v>685671.5</v>
      </c>
      <c r="G185" s="163">
        <v>477</v>
      </c>
      <c r="H185" s="163">
        <v>614</v>
      </c>
      <c r="I185" s="163">
        <v>0.77687296400000005</v>
      </c>
      <c r="J185" s="163" t="s">
        <v>475</v>
      </c>
      <c r="K185" s="163"/>
      <c r="W185" s="163"/>
      <c r="X185" s="163"/>
      <c r="Y185" s="163"/>
      <c r="Z185" s="163"/>
      <c r="AA185" s="163"/>
      <c r="AB185" s="163"/>
      <c r="AC185" s="163"/>
      <c r="AD185" s="163"/>
      <c r="AE185" s="163"/>
      <c r="AF185" s="163"/>
      <c r="AG185" s="163"/>
      <c r="AH185" s="163"/>
    </row>
    <row r="186" spans="1:34">
      <c r="A186" s="163" t="s">
        <v>687</v>
      </c>
      <c r="B186" s="163" t="s">
        <v>688</v>
      </c>
      <c r="C186" s="163">
        <v>2019</v>
      </c>
      <c r="D186" s="163" t="s">
        <v>223</v>
      </c>
      <c r="E186" s="163" t="s">
        <v>59</v>
      </c>
      <c r="F186" s="163">
        <v>5043720.5</v>
      </c>
      <c r="G186" s="163">
        <v>2700</v>
      </c>
      <c r="H186" s="163">
        <v>1351</v>
      </c>
      <c r="I186" s="163">
        <v>1.998519615</v>
      </c>
      <c r="J186" s="163" t="s">
        <v>477</v>
      </c>
      <c r="K186" s="163"/>
      <c r="W186" s="163"/>
      <c r="X186" s="163"/>
      <c r="Y186" s="163"/>
      <c r="Z186" s="163"/>
      <c r="AA186" s="163"/>
      <c r="AB186" s="163"/>
      <c r="AC186" s="163"/>
      <c r="AD186" s="163"/>
      <c r="AE186" s="163"/>
      <c r="AF186" s="163"/>
      <c r="AG186" s="163"/>
      <c r="AH186" s="163"/>
    </row>
    <row r="187" spans="1:34">
      <c r="A187" s="163" t="s">
        <v>689</v>
      </c>
      <c r="B187" s="163" t="s">
        <v>690</v>
      </c>
      <c r="C187" s="163">
        <v>2024</v>
      </c>
      <c r="D187" s="163" t="s">
        <v>181</v>
      </c>
      <c r="E187" s="163" t="s">
        <v>55</v>
      </c>
      <c r="F187" s="163">
        <v>47910526.5</v>
      </c>
      <c r="G187" s="163">
        <v>59226</v>
      </c>
      <c r="H187" s="163">
        <v>73956</v>
      </c>
      <c r="I187" s="163">
        <v>0.80082751900000004</v>
      </c>
      <c r="J187" s="163" t="s">
        <v>475</v>
      </c>
      <c r="K187" s="163"/>
      <c r="W187" s="163"/>
      <c r="X187" s="163"/>
      <c r="Y187" s="163"/>
      <c r="Z187" s="163"/>
      <c r="AA187" s="163"/>
      <c r="AB187" s="163"/>
      <c r="AC187" s="163"/>
      <c r="AD187" s="163"/>
      <c r="AE187" s="163"/>
      <c r="AF187" s="163"/>
      <c r="AG187" s="163"/>
      <c r="AH187" s="163"/>
    </row>
    <row r="188" spans="1:34">
      <c r="A188" s="163" t="s">
        <v>388</v>
      </c>
      <c r="B188" s="163" t="s">
        <v>389</v>
      </c>
      <c r="C188" s="163">
        <v>2022</v>
      </c>
      <c r="D188" s="163" t="s">
        <v>296</v>
      </c>
      <c r="E188" s="163" t="s">
        <v>53</v>
      </c>
      <c r="F188" s="163">
        <v>22834965</v>
      </c>
      <c r="G188" s="163">
        <v>21979</v>
      </c>
      <c r="H188" s="163">
        <v>11768</v>
      </c>
      <c r="I188" s="163">
        <v>1.8676920459999999</v>
      </c>
      <c r="J188" s="163" t="s">
        <v>477</v>
      </c>
      <c r="K188" s="163"/>
      <c r="W188" s="163"/>
      <c r="X188" s="163"/>
      <c r="Y188" s="163"/>
      <c r="Z188" s="163"/>
      <c r="AA188" s="163"/>
      <c r="AB188" s="163"/>
      <c r="AC188" s="163"/>
      <c r="AD188" s="163"/>
      <c r="AE188" s="163"/>
      <c r="AF188" s="163"/>
      <c r="AG188" s="163"/>
      <c r="AH188" s="163"/>
    </row>
    <row r="189" spans="1:34">
      <c r="A189" s="163" t="s">
        <v>691</v>
      </c>
      <c r="B189" s="163" t="s">
        <v>692</v>
      </c>
      <c r="C189" s="163">
        <v>2023</v>
      </c>
      <c r="D189" s="163" t="s">
        <v>129</v>
      </c>
      <c r="E189" s="163" t="s">
        <v>56</v>
      </c>
      <c r="F189" s="163">
        <v>101322.5</v>
      </c>
      <c r="G189" s="163">
        <v>490</v>
      </c>
      <c r="H189" s="163">
        <v>490</v>
      </c>
      <c r="I189" s="163">
        <v>1</v>
      </c>
      <c r="J189" s="163" t="s">
        <v>475</v>
      </c>
      <c r="K189" s="163"/>
      <c r="W189" s="163"/>
      <c r="X189" s="163"/>
      <c r="Y189" s="163"/>
      <c r="Z189" s="163"/>
      <c r="AA189" s="163"/>
      <c r="AB189" s="163"/>
      <c r="AC189" s="163"/>
      <c r="AD189" s="163"/>
      <c r="AE189" s="163"/>
      <c r="AF189" s="163"/>
      <c r="AG189" s="163"/>
      <c r="AH189" s="163"/>
    </row>
    <row r="190" spans="1:34">
      <c r="A190" s="163" t="s">
        <v>190</v>
      </c>
      <c r="B190" s="163" t="s">
        <v>191</v>
      </c>
      <c r="C190" s="163">
        <v>2024</v>
      </c>
      <c r="D190" s="163" t="s">
        <v>168</v>
      </c>
      <c r="E190" s="163" t="s">
        <v>55</v>
      </c>
      <c r="F190" s="163">
        <v>10606999</v>
      </c>
      <c r="G190" s="163">
        <v>11235</v>
      </c>
      <c r="H190" s="163">
        <v>10054</v>
      </c>
      <c r="I190" s="163">
        <v>1.117465685</v>
      </c>
      <c r="J190" s="163" t="s">
        <v>476</v>
      </c>
      <c r="K190" s="163"/>
      <c r="W190" s="163"/>
      <c r="X190" s="163"/>
      <c r="Y190" s="163"/>
      <c r="Z190" s="163"/>
      <c r="AA190" s="163"/>
      <c r="AB190" s="163"/>
      <c r="AC190" s="163"/>
      <c r="AD190" s="163"/>
      <c r="AE190" s="163"/>
      <c r="AF190" s="163"/>
      <c r="AG190" s="163"/>
      <c r="AH190" s="163"/>
    </row>
    <row r="191" spans="1:34">
      <c r="A191" s="163" t="s">
        <v>161</v>
      </c>
      <c r="B191" s="163" t="s">
        <v>162</v>
      </c>
      <c r="C191" s="163">
        <v>2024</v>
      </c>
      <c r="D191" s="163" t="s">
        <v>163</v>
      </c>
      <c r="E191" s="163" t="s">
        <v>55</v>
      </c>
      <c r="F191" s="163">
        <v>8921981</v>
      </c>
      <c r="G191" s="163">
        <v>6722</v>
      </c>
      <c r="H191" s="163">
        <v>7404</v>
      </c>
      <c r="I191" s="163">
        <v>0.907887628</v>
      </c>
      <c r="J191" s="163" t="s">
        <v>475</v>
      </c>
      <c r="K191" s="163"/>
      <c r="W191" s="163"/>
      <c r="X191" s="163"/>
      <c r="Y191" s="163"/>
      <c r="Z191" s="163"/>
      <c r="AA191" s="163"/>
      <c r="AB191" s="163"/>
      <c r="AC191" s="163"/>
      <c r="AD191" s="163"/>
      <c r="AE191" s="163"/>
      <c r="AF191" s="163"/>
      <c r="AG191" s="163"/>
      <c r="AH191" s="163"/>
    </row>
    <row r="192" spans="1:34">
      <c r="A192" s="163" t="s">
        <v>219</v>
      </c>
      <c r="B192" s="163" t="s">
        <v>220</v>
      </c>
      <c r="C192" s="163">
        <v>2024</v>
      </c>
      <c r="D192" s="163" t="s">
        <v>202</v>
      </c>
      <c r="E192" s="163" t="s">
        <v>54</v>
      </c>
      <c r="F192" s="163">
        <v>71668011</v>
      </c>
      <c r="G192" s="163">
        <v>300121</v>
      </c>
      <c r="H192" s="163">
        <v>248330</v>
      </c>
      <c r="I192" s="163">
        <v>1.208557162</v>
      </c>
      <c r="J192" s="163" t="s">
        <v>476</v>
      </c>
      <c r="K192" s="163"/>
      <c r="W192" s="163"/>
      <c r="X192" s="163"/>
      <c r="Y192" s="163"/>
      <c r="Z192" s="163"/>
      <c r="AA192" s="163"/>
      <c r="AB192" s="163"/>
      <c r="AC192" s="163"/>
      <c r="AD192" s="163"/>
      <c r="AE192" s="163"/>
      <c r="AF192" s="163"/>
      <c r="AG192" s="163"/>
      <c r="AH192" s="163"/>
    </row>
    <row r="193" spans="1:34">
      <c r="A193" s="163" t="s">
        <v>693</v>
      </c>
      <c r="B193" s="163" t="s">
        <v>694</v>
      </c>
      <c r="C193" s="163">
        <v>2021</v>
      </c>
      <c r="D193" s="163" t="s">
        <v>202</v>
      </c>
      <c r="E193" s="163" t="s">
        <v>54</v>
      </c>
      <c r="F193" s="163">
        <v>1350138.5</v>
      </c>
      <c r="G193" s="163">
        <v>763</v>
      </c>
      <c r="H193" s="163">
        <v>440</v>
      </c>
      <c r="I193" s="163">
        <v>1.7340909090000001</v>
      </c>
      <c r="J193" s="163" t="s">
        <v>477</v>
      </c>
      <c r="K193" s="163"/>
      <c r="W193" s="163"/>
      <c r="X193" s="163"/>
      <c r="Y193" s="163"/>
      <c r="Z193" s="163"/>
      <c r="AA193" s="163"/>
      <c r="AB193" s="163"/>
      <c r="AC193" s="163"/>
      <c r="AD193" s="163"/>
      <c r="AE193" s="163"/>
      <c r="AF193" s="163"/>
      <c r="AG193" s="163"/>
      <c r="AH193" s="163"/>
    </row>
    <row r="194" spans="1:34">
      <c r="A194" s="163" t="s">
        <v>695</v>
      </c>
      <c r="B194" s="163" t="s">
        <v>696</v>
      </c>
      <c r="C194" s="163">
        <v>2018</v>
      </c>
      <c r="D194" s="163" t="s">
        <v>223</v>
      </c>
      <c r="E194" s="163" t="s">
        <v>59</v>
      </c>
      <c r="F194" s="163">
        <v>4337685</v>
      </c>
      <c r="G194" s="163">
        <v>2321</v>
      </c>
      <c r="H194" s="163">
        <v>2280</v>
      </c>
      <c r="I194" s="163">
        <v>1.0179824559999999</v>
      </c>
      <c r="J194" s="163" t="s">
        <v>476</v>
      </c>
      <c r="K194" s="163"/>
      <c r="W194" s="163"/>
      <c r="X194" s="163"/>
      <c r="Y194" s="163"/>
      <c r="Z194" s="163"/>
      <c r="AA194" s="163"/>
      <c r="AB194" s="163"/>
      <c r="AC194" s="163"/>
      <c r="AD194" s="163"/>
      <c r="AE194" s="163"/>
      <c r="AF194" s="163"/>
      <c r="AG194" s="163"/>
      <c r="AH194" s="163"/>
    </row>
    <row r="195" spans="1:34">
      <c r="A195" s="163" t="s">
        <v>697</v>
      </c>
      <c r="B195" s="163" t="s">
        <v>698</v>
      </c>
      <c r="C195" s="163">
        <v>2020</v>
      </c>
      <c r="D195" s="163" t="s">
        <v>129</v>
      </c>
      <c r="E195" s="163" t="s">
        <v>56</v>
      </c>
      <c r="F195" s="163">
        <v>41007.5</v>
      </c>
      <c r="G195" s="163">
        <v>77</v>
      </c>
      <c r="H195" s="163">
        <v>80</v>
      </c>
      <c r="I195" s="163">
        <v>0.96250000000000002</v>
      </c>
      <c r="J195" s="163" t="s">
        <v>475</v>
      </c>
      <c r="K195" s="163"/>
      <c r="W195" s="163"/>
      <c r="X195" s="163"/>
      <c r="Y195" s="163"/>
      <c r="Z195" s="163"/>
      <c r="AA195" s="163"/>
      <c r="AB195" s="163"/>
      <c r="AC195" s="163"/>
      <c r="AD195" s="163"/>
      <c r="AE195" s="163"/>
      <c r="AF195" s="163"/>
      <c r="AG195" s="163"/>
      <c r="AH195" s="163"/>
    </row>
    <row r="196" spans="1:34">
      <c r="A196" s="163" t="s">
        <v>699</v>
      </c>
      <c r="B196" s="163" t="s">
        <v>700</v>
      </c>
      <c r="C196" s="163">
        <v>2021</v>
      </c>
      <c r="D196" s="163" t="s">
        <v>223</v>
      </c>
      <c r="E196" s="163" t="s">
        <v>59</v>
      </c>
      <c r="F196" s="163">
        <v>24502140</v>
      </c>
      <c r="G196" s="163">
        <v>10179</v>
      </c>
      <c r="H196" s="163">
        <v>10455</v>
      </c>
      <c r="I196" s="163">
        <v>0.97360114799999997</v>
      </c>
      <c r="J196" s="163" t="s">
        <v>475</v>
      </c>
      <c r="K196" s="163"/>
      <c r="W196" s="163"/>
      <c r="X196" s="163"/>
      <c r="Y196" s="163"/>
      <c r="Z196" s="163"/>
      <c r="AA196" s="163"/>
      <c r="AB196" s="163"/>
      <c r="AC196" s="163"/>
      <c r="AD196" s="163"/>
      <c r="AE196" s="163"/>
      <c r="AF196" s="163"/>
      <c r="AG196" s="163"/>
      <c r="AH196" s="163"/>
    </row>
    <row r="197" spans="1:34">
      <c r="A197" s="163" t="s">
        <v>701</v>
      </c>
      <c r="B197" s="163" t="s">
        <v>702</v>
      </c>
      <c r="C197" s="163">
        <v>2024</v>
      </c>
      <c r="D197" s="163" t="s">
        <v>206</v>
      </c>
      <c r="E197" s="163" t="s">
        <v>57</v>
      </c>
      <c r="F197" s="163">
        <v>87473805</v>
      </c>
      <c r="G197" s="163">
        <v>383663</v>
      </c>
      <c r="H197" s="163">
        <v>301397</v>
      </c>
      <c r="I197" s="163">
        <v>1.2729489679999999</v>
      </c>
      <c r="J197" s="163" t="s">
        <v>476</v>
      </c>
      <c r="K197" s="163"/>
      <c r="W197" s="163"/>
      <c r="X197" s="163"/>
      <c r="Y197" s="163"/>
      <c r="Z197" s="163"/>
      <c r="AA197" s="163"/>
      <c r="AB197" s="163"/>
      <c r="AC197" s="163"/>
      <c r="AD197" s="163"/>
      <c r="AE197" s="163"/>
      <c r="AF197" s="163"/>
      <c r="AG197" s="163"/>
      <c r="AH197" s="163"/>
    </row>
    <row r="198" spans="1:34">
      <c r="A198" s="163" t="s">
        <v>225</v>
      </c>
      <c r="B198" s="163" t="s">
        <v>226</v>
      </c>
      <c r="C198" s="163">
        <v>2021</v>
      </c>
      <c r="D198" s="163" t="s">
        <v>223</v>
      </c>
      <c r="E198" s="163" t="s">
        <v>59</v>
      </c>
      <c r="F198" s="163">
        <v>218529286.5</v>
      </c>
      <c r="G198" s="163">
        <v>70746</v>
      </c>
      <c r="H198" s="163">
        <v>50153</v>
      </c>
      <c r="I198" s="163">
        <v>1.4106035530000001</v>
      </c>
      <c r="J198" s="163" t="s">
        <v>476</v>
      </c>
      <c r="K198" s="163"/>
      <c r="W198" s="163"/>
      <c r="X198" s="163"/>
      <c r="Y198" s="163"/>
      <c r="Z198" s="163"/>
      <c r="AA198" s="163"/>
      <c r="AB198" s="163"/>
      <c r="AC198" s="163"/>
      <c r="AD198" s="163"/>
      <c r="AE198" s="163"/>
      <c r="AF198" s="163"/>
      <c r="AG198" s="163"/>
      <c r="AH198" s="163"/>
    </row>
    <row r="199" spans="1:34">
      <c r="A199" s="163" t="s">
        <v>703</v>
      </c>
      <c r="B199" s="163" t="s">
        <v>704</v>
      </c>
      <c r="C199" s="163">
        <v>2024</v>
      </c>
      <c r="D199" s="163" t="s">
        <v>184</v>
      </c>
      <c r="E199" s="163" t="s">
        <v>55</v>
      </c>
      <c r="F199" s="163">
        <v>37860221.5</v>
      </c>
      <c r="G199" s="163">
        <v>37119</v>
      </c>
      <c r="H199" s="163">
        <v>78763</v>
      </c>
      <c r="I199" s="163">
        <v>0.47127458300000002</v>
      </c>
      <c r="J199" s="163" t="s">
        <v>475</v>
      </c>
      <c r="K199" s="163"/>
      <c r="W199" s="163"/>
      <c r="X199" s="163"/>
      <c r="Y199" s="163"/>
      <c r="Z199" s="163"/>
      <c r="AA199" s="163"/>
      <c r="AB199" s="163"/>
      <c r="AC199" s="163"/>
      <c r="AD199" s="163"/>
      <c r="AE199" s="163"/>
      <c r="AF199" s="163"/>
      <c r="AG199" s="163"/>
      <c r="AH199" s="163"/>
    </row>
    <row r="200" spans="1:34">
      <c r="A200" s="163" t="s">
        <v>171</v>
      </c>
      <c r="B200" s="163" t="s">
        <v>172</v>
      </c>
      <c r="C200" s="163">
        <v>2018</v>
      </c>
      <c r="D200" s="163" t="s">
        <v>168</v>
      </c>
      <c r="E200" s="163" t="s">
        <v>55</v>
      </c>
      <c r="F200" s="163">
        <v>59115809</v>
      </c>
      <c r="G200" s="163">
        <v>82773</v>
      </c>
      <c r="H200" s="163">
        <v>88491</v>
      </c>
      <c r="I200" s="163">
        <v>0.93538325899999997</v>
      </c>
      <c r="J200" s="163" t="s">
        <v>475</v>
      </c>
      <c r="K200" s="163"/>
      <c r="W200" s="163"/>
      <c r="X200" s="163"/>
      <c r="Y200" s="163"/>
      <c r="Z200" s="163"/>
      <c r="AA200" s="163"/>
      <c r="AB200" s="163"/>
      <c r="AC200" s="163"/>
      <c r="AD200" s="163"/>
      <c r="AE200" s="163"/>
      <c r="AF200" s="163"/>
      <c r="AG200" s="163"/>
      <c r="AH200" s="163"/>
    </row>
    <row r="201" spans="1:34">
      <c r="A201" s="163" t="s">
        <v>173</v>
      </c>
      <c r="B201" s="163" t="s">
        <v>174</v>
      </c>
      <c r="C201" s="163">
        <v>2024</v>
      </c>
      <c r="D201" s="163" t="s">
        <v>168</v>
      </c>
      <c r="E201" s="163" t="s">
        <v>55</v>
      </c>
      <c r="F201" s="163"/>
      <c r="G201" s="163">
        <v>1910</v>
      </c>
      <c r="H201" s="163">
        <v>2120</v>
      </c>
      <c r="I201" s="163">
        <v>0.90094339599999995</v>
      </c>
      <c r="J201" s="163" t="s">
        <v>475</v>
      </c>
      <c r="K201" s="163"/>
      <c r="W201" s="163"/>
      <c r="X201" s="163"/>
      <c r="Y201" s="163"/>
      <c r="Z201" s="163"/>
      <c r="AA201" s="163"/>
      <c r="AB201" s="163"/>
      <c r="AC201" s="163"/>
      <c r="AD201" s="163"/>
      <c r="AE201" s="163"/>
      <c r="AF201" s="163"/>
      <c r="AG201" s="163"/>
      <c r="AH201" s="163"/>
    </row>
    <row r="202" spans="1:34">
      <c r="A202" s="163" t="s">
        <v>175</v>
      </c>
      <c r="B202" s="163" t="s">
        <v>176</v>
      </c>
      <c r="C202" s="163">
        <v>2024</v>
      </c>
      <c r="D202" s="163" t="s">
        <v>168</v>
      </c>
      <c r="E202" s="163" t="s">
        <v>55</v>
      </c>
      <c r="F202" s="163"/>
      <c r="G202" s="163">
        <v>8192</v>
      </c>
      <c r="H202" s="163">
        <v>7773</v>
      </c>
      <c r="I202" s="163">
        <v>1.0539045410000001</v>
      </c>
      <c r="J202" s="163" t="s">
        <v>476</v>
      </c>
      <c r="K202" s="163"/>
      <c r="W202" s="163"/>
      <c r="X202" s="163"/>
      <c r="Y202" s="163"/>
      <c r="Z202" s="163"/>
      <c r="AA202" s="163"/>
      <c r="AB202" s="163"/>
      <c r="AC202" s="163"/>
      <c r="AD202" s="163"/>
      <c r="AE202" s="163"/>
      <c r="AF202" s="163"/>
      <c r="AG202" s="163"/>
      <c r="AH202" s="163"/>
    </row>
    <row r="203" spans="1:34">
      <c r="A203" s="163" t="s">
        <v>705</v>
      </c>
      <c r="B203" s="163" t="s">
        <v>706</v>
      </c>
      <c r="C203" s="163">
        <v>2024</v>
      </c>
      <c r="D203" s="163" t="s">
        <v>223</v>
      </c>
      <c r="E203" s="163" t="s">
        <v>59</v>
      </c>
      <c r="F203" s="163">
        <v>18501984.5</v>
      </c>
      <c r="G203" s="163">
        <v>14147</v>
      </c>
      <c r="H203" s="163">
        <v>4924</v>
      </c>
      <c r="I203" s="163">
        <v>2.873070674</v>
      </c>
      <c r="J203" s="163" t="s">
        <v>477</v>
      </c>
      <c r="K203" s="163"/>
      <c r="W203" s="163"/>
      <c r="X203" s="163"/>
      <c r="Y203" s="163"/>
      <c r="Z203" s="163"/>
      <c r="AA203" s="163"/>
      <c r="AB203" s="163"/>
      <c r="AC203" s="163"/>
      <c r="AD203" s="163"/>
      <c r="AE203" s="163"/>
      <c r="AF203" s="163"/>
      <c r="AG203" s="163"/>
      <c r="AH203" s="163"/>
    </row>
    <row r="204" spans="1:34">
      <c r="A204" s="163" t="s">
        <v>297</v>
      </c>
      <c r="B204" s="163" t="s">
        <v>298</v>
      </c>
      <c r="C204" s="163">
        <v>2023</v>
      </c>
      <c r="D204" s="163" t="s">
        <v>115</v>
      </c>
      <c r="E204" s="163" t="s">
        <v>56</v>
      </c>
      <c r="F204" s="163">
        <v>628886</v>
      </c>
      <c r="G204" s="163">
        <v>1086</v>
      </c>
      <c r="H204" s="163">
        <v>1086</v>
      </c>
      <c r="I204" s="163">
        <v>1</v>
      </c>
      <c r="J204" s="163" t="s">
        <v>475</v>
      </c>
      <c r="K204" s="163"/>
      <c r="W204" s="163"/>
      <c r="X204" s="163"/>
      <c r="Y204" s="163"/>
      <c r="Z204" s="163"/>
      <c r="AA204" s="163"/>
      <c r="AB204" s="163"/>
      <c r="AC204" s="163"/>
      <c r="AD204" s="163"/>
      <c r="AE204" s="163"/>
      <c r="AF204" s="163"/>
      <c r="AG204" s="163"/>
      <c r="AH204" s="163"/>
    </row>
    <row r="205" spans="1:34">
      <c r="A205" s="163" t="s">
        <v>192</v>
      </c>
      <c r="B205" s="163" t="s">
        <v>193</v>
      </c>
      <c r="C205" s="163">
        <v>2019</v>
      </c>
      <c r="D205" s="163" t="s">
        <v>157</v>
      </c>
      <c r="E205" s="163" t="s">
        <v>55</v>
      </c>
      <c r="F205" s="163">
        <v>337790066.5</v>
      </c>
      <c r="G205" s="163">
        <v>2073600</v>
      </c>
      <c r="H205" s="163">
        <v>2134500</v>
      </c>
      <c r="I205" s="163">
        <v>0.97146872799999995</v>
      </c>
      <c r="J205" s="163" t="s">
        <v>475</v>
      </c>
      <c r="K205" s="163"/>
      <c r="W205" s="163"/>
      <c r="X205" s="163"/>
      <c r="Y205" s="163"/>
      <c r="Z205" s="163"/>
      <c r="AA205" s="163"/>
      <c r="AB205" s="163"/>
      <c r="AC205" s="163"/>
      <c r="AD205" s="163"/>
      <c r="AE205" s="163"/>
      <c r="AF205" s="163"/>
      <c r="AG205" s="163"/>
      <c r="AH205" s="163"/>
    </row>
    <row r="206" spans="1:34">
      <c r="A206" s="163" t="s">
        <v>149</v>
      </c>
      <c r="B206" s="163" t="s">
        <v>150</v>
      </c>
      <c r="C206" s="163">
        <v>2018</v>
      </c>
      <c r="D206" s="163" t="s">
        <v>129</v>
      </c>
      <c r="E206" s="163" t="s">
        <v>56</v>
      </c>
      <c r="F206" s="163">
        <v>1470518.5</v>
      </c>
      <c r="G206" s="163">
        <v>3848</v>
      </c>
      <c r="H206" s="163">
        <v>4886</v>
      </c>
      <c r="I206" s="163">
        <v>0.78755628300000002</v>
      </c>
      <c r="J206" s="163" t="s">
        <v>475</v>
      </c>
      <c r="K206" s="163"/>
      <c r="W206" s="163"/>
      <c r="X206" s="163"/>
      <c r="Y206" s="163"/>
      <c r="Z206" s="163"/>
      <c r="AA206" s="163"/>
      <c r="AB206" s="163"/>
      <c r="AC206" s="163"/>
      <c r="AD206" s="163"/>
      <c r="AE206" s="163"/>
      <c r="AF206" s="163"/>
      <c r="AG206" s="163"/>
      <c r="AH206" s="163"/>
    </row>
    <row r="207" spans="1:34">
      <c r="A207" s="163" t="s">
        <v>707</v>
      </c>
      <c r="B207" s="163" t="s">
        <v>708</v>
      </c>
      <c r="C207" s="163">
        <v>2016</v>
      </c>
      <c r="D207" s="163" t="s">
        <v>267</v>
      </c>
      <c r="E207" s="163" t="s">
        <v>58</v>
      </c>
      <c r="F207" s="163">
        <v>272086.5</v>
      </c>
      <c r="G207" s="163">
        <v>192</v>
      </c>
      <c r="H207" s="163">
        <v>180</v>
      </c>
      <c r="I207" s="163">
        <v>1.066666667</v>
      </c>
      <c r="J207" s="163" t="s">
        <v>476</v>
      </c>
      <c r="K207" s="163"/>
    </row>
    <row r="208" spans="1:34">
      <c r="A208" s="163" t="s">
        <v>709</v>
      </c>
      <c r="B208" s="163" t="s">
        <v>710</v>
      </c>
      <c r="C208" s="163">
        <v>2022</v>
      </c>
      <c r="D208" s="163" t="s">
        <v>129</v>
      </c>
      <c r="E208" s="163" t="s">
        <v>56</v>
      </c>
      <c r="F208" s="163">
        <v>86507</v>
      </c>
      <c r="G208" s="163">
        <v>261</v>
      </c>
      <c r="H208" s="163">
        <v>352</v>
      </c>
      <c r="I208" s="163">
        <v>0.74147727299999999</v>
      </c>
      <c r="J208" s="163" t="s">
        <v>475</v>
      </c>
      <c r="K208" s="163"/>
    </row>
    <row r="209" spans="1:11">
      <c r="A209" s="163" t="s">
        <v>711</v>
      </c>
      <c r="B209" s="163" t="s">
        <v>712</v>
      </c>
      <c r="C209" s="163">
        <v>2024</v>
      </c>
      <c r="D209" s="163" t="s">
        <v>223</v>
      </c>
      <c r="E209" s="163" t="s">
        <v>59</v>
      </c>
      <c r="F209" s="163">
        <v>8642022.5</v>
      </c>
      <c r="G209" s="163">
        <v>4453</v>
      </c>
      <c r="H209" s="163">
        <v>2495</v>
      </c>
      <c r="I209" s="163">
        <v>1.784769539</v>
      </c>
      <c r="J209" s="163" t="s">
        <v>477</v>
      </c>
      <c r="K209" s="163"/>
    </row>
    <row r="210" spans="1:11">
      <c r="A210" s="163" t="s">
        <v>713</v>
      </c>
      <c r="B210" s="163" t="s">
        <v>714</v>
      </c>
      <c r="C210" s="163">
        <v>2021</v>
      </c>
      <c r="D210" s="163" t="s">
        <v>223</v>
      </c>
      <c r="E210" s="163" t="s">
        <v>59</v>
      </c>
      <c r="F210" s="163">
        <v>8878378.5</v>
      </c>
      <c r="G210" s="163">
        <v>4990</v>
      </c>
      <c r="H210" s="163">
        <v>2720</v>
      </c>
      <c r="I210" s="163">
        <v>1.8345588239999999</v>
      </c>
      <c r="J210" s="163" t="s">
        <v>477</v>
      </c>
      <c r="K210" s="163"/>
    </row>
    <row r="212" spans="1:11">
      <c r="A212" s="163" t="s">
        <v>715</v>
      </c>
      <c r="B212" s="163" t="s">
        <v>716</v>
      </c>
      <c r="C212" s="163">
        <v>2024</v>
      </c>
      <c r="D212" s="163" t="s">
        <v>163</v>
      </c>
      <c r="E212" s="163" t="s">
        <v>55</v>
      </c>
      <c r="F212" s="163">
        <v>39870</v>
      </c>
      <c r="G212" s="163">
        <v>77</v>
      </c>
      <c r="H212" s="163">
        <v>22</v>
      </c>
      <c r="I212" s="163">
        <v>3.5</v>
      </c>
      <c r="J212" s="163" t="s">
        <v>477</v>
      </c>
      <c r="K212" s="4" t="s">
        <v>717</v>
      </c>
    </row>
    <row r="214" spans="1:11">
      <c r="E214" s="163"/>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171CB-6321-490B-B6B1-8BE1D210FAC5}">
  <sheetPr>
    <tabColor rgb="FF7030A0"/>
  </sheetPr>
  <dimension ref="A2:M67"/>
  <sheetViews>
    <sheetView workbookViewId="0">
      <selection activeCell="J8" sqref="J8"/>
    </sheetView>
  </sheetViews>
  <sheetFormatPr defaultColWidth="11.42578125" defaultRowHeight="15"/>
  <sheetData>
    <row r="2" spans="1:8">
      <c r="A2" s="179" t="s">
        <v>718</v>
      </c>
      <c r="B2" s="179"/>
      <c r="C2" s="179"/>
      <c r="D2" s="179"/>
      <c r="E2" s="179"/>
      <c r="F2" s="179"/>
      <c r="G2" s="179"/>
      <c r="H2" s="179"/>
    </row>
    <row r="27" spans="1:13">
      <c r="A27" s="241" t="s">
        <v>98</v>
      </c>
      <c r="B27" s="241" t="s">
        <v>719</v>
      </c>
      <c r="C27" s="241" t="s">
        <v>720</v>
      </c>
      <c r="D27" s="242" t="s">
        <v>721</v>
      </c>
      <c r="E27" s="243" t="s">
        <v>722</v>
      </c>
      <c r="F27" s="241" t="s">
        <v>723</v>
      </c>
      <c r="G27" s="241" t="s">
        <v>724</v>
      </c>
      <c r="H27" s="242" t="s">
        <v>725</v>
      </c>
      <c r="I27" s="242"/>
      <c r="J27" s="241" t="s">
        <v>719</v>
      </c>
      <c r="K27" s="243" t="s">
        <v>726</v>
      </c>
      <c r="L27" s="241" t="s">
        <v>727</v>
      </c>
      <c r="M27" s="203"/>
    </row>
    <row r="28" spans="1:13">
      <c r="A28" s="40" t="s">
        <v>488</v>
      </c>
      <c r="B28" s="40" t="s">
        <v>728</v>
      </c>
      <c r="C28" s="41">
        <v>540</v>
      </c>
      <c r="D28" s="42">
        <v>5.3571428571428568E-2</v>
      </c>
      <c r="E28" s="45">
        <v>0.436</v>
      </c>
      <c r="F28" s="46">
        <v>1558.8666666666666</v>
      </c>
      <c r="G28" s="4">
        <v>15</v>
      </c>
      <c r="H28" s="4">
        <v>1</v>
      </c>
      <c r="I28" s="4"/>
      <c r="J28" s="40" t="s">
        <v>728</v>
      </c>
      <c r="K28" s="45">
        <v>0.436</v>
      </c>
      <c r="L28" s="46">
        <v>1558.8666666666666</v>
      </c>
    </row>
    <row r="29" spans="1:13">
      <c r="A29" s="40" t="s">
        <v>492</v>
      </c>
      <c r="B29" s="40" t="s">
        <v>728</v>
      </c>
      <c r="C29" s="41">
        <v>14</v>
      </c>
      <c r="D29" s="42">
        <v>0.33333333333333331</v>
      </c>
      <c r="E29" s="45">
        <v>0.436</v>
      </c>
      <c r="F29" s="46">
        <v>1558.8666666666666</v>
      </c>
      <c r="G29" s="4">
        <v>15</v>
      </c>
      <c r="H29" s="4">
        <v>1</v>
      </c>
      <c r="I29" s="4"/>
      <c r="J29" s="40" t="s">
        <v>729</v>
      </c>
      <c r="K29" s="45">
        <v>0.44627372709946916</v>
      </c>
      <c r="L29" s="46">
        <v>9538.9285714285706</v>
      </c>
    </row>
    <row r="30" spans="1:13">
      <c r="A30" s="40" t="s">
        <v>244</v>
      </c>
      <c r="B30" s="40" t="s">
        <v>728</v>
      </c>
      <c r="C30" s="41">
        <v>6811</v>
      </c>
      <c r="D30" s="44">
        <v>0.34215153452685421</v>
      </c>
      <c r="E30" s="45">
        <v>0.436</v>
      </c>
      <c r="F30" s="46">
        <v>1558.8666666666666</v>
      </c>
      <c r="G30" s="4">
        <v>15</v>
      </c>
      <c r="H30" s="4">
        <v>1</v>
      </c>
      <c r="I30" s="4"/>
      <c r="J30" s="40" t="s">
        <v>730</v>
      </c>
      <c r="K30" s="45">
        <v>0.54119691335058295</v>
      </c>
      <c r="L30" s="46">
        <v>308.66666666666669</v>
      </c>
    </row>
    <row r="31" spans="1:13">
      <c r="A31" s="40" t="s">
        <v>520</v>
      </c>
      <c r="B31" s="40" t="s">
        <v>728</v>
      </c>
      <c r="C31" s="41">
        <v>56</v>
      </c>
      <c r="D31" s="42">
        <v>0.671875</v>
      </c>
      <c r="E31" s="45">
        <v>0.436</v>
      </c>
      <c r="F31" s="46">
        <v>1558.8666666666666</v>
      </c>
      <c r="G31" s="4">
        <v>15</v>
      </c>
      <c r="H31" s="4">
        <v>0</v>
      </c>
      <c r="I31" s="4"/>
      <c r="J31" s="40" t="s">
        <v>731</v>
      </c>
      <c r="K31" s="45">
        <v>9.5848457350272229E-3</v>
      </c>
      <c r="L31" s="46">
        <v>308.66666666666669</v>
      </c>
    </row>
    <row r="32" spans="1:13">
      <c r="A32" s="40" t="s">
        <v>689</v>
      </c>
      <c r="B32" s="40" t="s">
        <v>728</v>
      </c>
      <c r="C32" s="41">
        <v>8107</v>
      </c>
      <c r="D32" s="42">
        <v>0.60133652755915512</v>
      </c>
      <c r="E32" s="45">
        <v>0.436</v>
      </c>
      <c r="F32" s="46">
        <v>1558.8666666666666</v>
      </c>
      <c r="G32" s="4">
        <v>15</v>
      </c>
      <c r="H32" s="4">
        <v>0</v>
      </c>
      <c r="I32" s="4"/>
      <c r="J32" s="40" t="s">
        <v>224</v>
      </c>
      <c r="K32" s="45">
        <v>0.57392676038024792</v>
      </c>
      <c r="L32" s="46">
        <v>859.75</v>
      </c>
    </row>
    <row r="33" spans="1:12">
      <c r="A33" s="40" t="s">
        <v>166</v>
      </c>
      <c r="B33" s="40" t="s">
        <v>728</v>
      </c>
      <c r="C33" s="41">
        <v>28</v>
      </c>
      <c r="D33" s="42">
        <v>0.74285714285714288</v>
      </c>
      <c r="E33" s="45">
        <v>0.436</v>
      </c>
      <c r="F33" s="46">
        <v>1558.8666666666666</v>
      </c>
      <c r="G33" s="4">
        <v>15</v>
      </c>
      <c r="H33" s="4">
        <v>0</v>
      </c>
      <c r="I33" s="4"/>
      <c r="J33" s="40"/>
      <c r="K33" s="45"/>
      <c r="L33" s="4"/>
    </row>
    <row r="34" spans="1:12">
      <c r="A34" s="40" t="s">
        <v>732</v>
      </c>
      <c r="B34" s="40" t="s">
        <v>728</v>
      </c>
      <c r="C34" s="41">
        <v>870</v>
      </c>
      <c r="D34" s="42">
        <v>0.17480000000000001</v>
      </c>
      <c r="E34" s="45">
        <v>0.436</v>
      </c>
      <c r="F34" s="46">
        <v>1558.8666666666666</v>
      </c>
      <c r="G34" s="4">
        <v>15</v>
      </c>
      <c r="H34" s="4">
        <v>1</v>
      </c>
      <c r="I34" s="4"/>
      <c r="J34" s="4"/>
      <c r="K34" s="4"/>
      <c r="L34" s="4"/>
    </row>
    <row r="35" spans="1:12">
      <c r="A35" s="40" t="s">
        <v>570</v>
      </c>
      <c r="B35" s="40" t="s">
        <v>728</v>
      </c>
      <c r="C35" s="41">
        <v>3234</v>
      </c>
      <c r="D35" s="42">
        <v>0.13296674440572651</v>
      </c>
      <c r="E35" s="45">
        <v>0.436</v>
      </c>
      <c r="F35" s="46">
        <v>1558.8666666666666</v>
      </c>
      <c r="G35" s="4">
        <v>15</v>
      </c>
      <c r="H35" s="4">
        <v>1</v>
      </c>
      <c r="I35" s="4"/>
      <c r="J35" s="4"/>
      <c r="K35" s="4"/>
      <c r="L35" s="4"/>
    </row>
    <row r="36" spans="1:12">
      <c r="A36" s="40" t="s">
        <v>586</v>
      </c>
      <c r="B36" s="40" t="s">
        <v>728</v>
      </c>
      <c r="C36" s="41">
        <v>109</v>
      </c>
      <c r="D36" s="42">
        <v>1</v>
      </c>
      <c r="E36" s="45">
        <v>0.436</v>
      </c>
      <c r="F36" s="46">
        <v>1558.8666666666666</v>
      </c>
      <c r="G36" s="4">
        <v>15</v>
      </c>
      <c r="H36" s="4">
        <v>0</v>
      </c>
      <c r="I36" s="4"/>
      <c r="J36" s="40" t="s">
        <v>719</v>
      </c>
      <c r="K36" s="4" t="s">
        <v>733</v>
      </c>
      <c r="L36" s="4" t="s">
        <v>734</v>
      </c>
    </row>
    <row r="37" spans="1:12">
      <c r="A37" s="40" t="s">
        <v>608</v>
      </c>
      <c r="B37" s="40" t="s">
        <v>728</v>
      </c>
      <c r="C37" s="41">
        <v>208</v>
      </c>
      <c r="D37" s="42">
        <v>1.41E-2</v>
      </c>
      <c r="E37" s="45">
        <v>0.436</v>
      </c>
      <c r="F37" s="46">
        <v>1558.8666666666666</v>
      </c>
      <c r="G37" s="4">
        <v>15</v>
      </c>
      <c r="H37" s="4">
        <v>1</v>
      </c>
      <c r="I37" s="4"/>
      <c r="J37" s="4" t="s">
        <v>728</v>
      </c>
      <c r="K37" s="4">
        <v>15</v>
      </c>
      <c r="L37" s="4">
        <v>8</v>
      </c>
    </row>
    <row r="38" spans="1:12">
      <c r="A38" s="40" t="s">
        <v>280</v>
      </c>
      <c r="B38" s="40" t="s">
        <v>728</v>
      </c>
      <c r="C38" s="41">
        <v>399</v>
      </c>
      <c r="D38" s="42">
        <v>0.57250000000000001</v>
      </c>
      <c r="E38" s="45">
        <v>0.436</v>
      </c>
      <c r="F38" s="46">
        <v>1558.8666666666666</v>
      </c>
      <c r="G38" s="4">
        <v>15</v>
      </c>
      <c r="H38" s="4">
        <v>0</v>
      </c>
      <c r="I38" s="4"/>
      <c r="J38" s="4" t="s">
        <v>729</v>
      </c>
      <c r="K38" s="4">
        <v>14</v>
      </c>
      <c r="L38" s="4">
        <v>8</v>
      </c>
    </row>
    <row r="39" spans="1:12">
      <c r="A39" s="40" t="s">
        <v>282</v>
      </c>
      <c r="B39" s="40" t="s">
        <v>728</v>
      </c>
      <c r="C39" s="41">
        <v>250</v>
      </c>
      <c r="D39" s="42">
        <v>1</v>
      </c>
      <c r="E39" s="45">
        <v>0.436</v>
      </c>
      <c r="F39" s="46">
        <v>1558.8666666666666</v>
      </c>
      <c r="G39" s="4">
        <v>15</v>
      </c>
      <c r="H39" s="4">
        <v>0</v>
      </c>
      <c r="I39" s="4"/>
      <c r="J39" s="4" t="s">
        <v>730</v>
      </c>
      <c r="K39" s="4">
        <v>6</v>
      </c>
      <c r="L39" s="4">
        <v>2</v>
      </c>
    </row>
    <row r="40" spans="1:12">
      <c r="A40" s="40" t="s">
        <v>656</v>
      </c>
      <c r="B40" s="40" t="s">
        <v>728</v>
      </c>
      <c r="C40" s="41">
        <v>172</v>
      </c>
      <c r="D40" s="42">
        <v>0.13676212742685262</v>
      </c>
      <c r="E40" s="45">
        <v>0.436</v>
      </c>
      <c r="F40" s="46">
        <v>1558.8666666666666</v>
      </c>
      <c r="G40" s="4">
        <v>15</v>
      </c>
      <c r="H40" s="4">
        <v>1</v>
      </c>
      <c r="I40" s="4"/>
      <c r="J40" s="4" t="s">
        <v>731</v>
      </c>
      <c r="K40" s="4">
        <v>1</v>
      </c>
      <c r="L40" s="4">
        <v>1</v>
      </c>
    </row>
    <row r="41" spans="1:12">
      <c r="A41" s="40" t="s">
        <v>182</v>
      </c>
      <c r="B41" s="40" t="s">
        <v>728</v>
      </c>
      <c r="C41" s="41">
        <v>1266</v>
      </c>
      <c r="D41" s="42">
        <v>0.71761243823372045</v>
      </c>
      <c r="E41" s="45">
        <v>0.436</v>
      </c>
      <c r="F41" s="46">
        <v>1558.8666666666666</v>
      </c>
      <c r="G41" s="4">
        <v>15</v>
      </c>
      <c r="H41" s="4">
        <v>0</v>
      </c>
      <c r="I41" s="4"/>
      <c r="J41" s="4" t="s">
        <v>224</v>
      </c>
      <c r="K41" s="4">
        <v>4</v>
      </c>
      <c r="L41" s="4">
        <v>1</v>
      </c>
    </row>
    <row r="42" spans="1:12">
      <c r="A42" s="40" t="s">
        <v>658</v>
      </c>
      <c r="B42" s="40" t="s">
        <v>728</v>
      </c>
      <c r="C42" s="41">
        <v>1319</v>
      </c>
      <c r="D42" s="42">
        <v>3.9100000000000003E-2</v>
      </c>
      <c r="E42" s="45">
        <v>0.436</v>
      </c>
      <c r="F42" s="46">
        <v>1558.8666666666666</v>
      </c>
      <c r="G42" s="4">
        <v>15</v>
      </c>
      <c r="H42" s="4">
        <v>1</v>
      </c>
      <c r="I42" s="4"/>
      <c r="J42" s="4" t="s">
        <v>735</v>
      </c>
      <c r="K42" s="4">
        <v>40</v>
      </c>
      <c r="L42" s="4"/>
    </row>
    <row r="43" spans="1:12">
      <c r="A43" s="40" t="s">
        <v>113</v>
      </c>
      <c r="B43" s="40" t="s">
        <v>729</v>
      </c>
      <c r="C43" s="41">
        <v>21660</v>
      </c>
      <c r="D43" s="42">
        <v>0.18311183550651955</v>
      </c>
      <c r="E43" s="45">
        <v>0.44627372709946916</v>
      </c>
      <c r="F43" s="46">
        <v>9538.9285714285706</v>
      </c>
      <c r="G43" s="4">
        <v>14</v>
      </c>
      <c r="H43" s="4">
        <v>1</v>
      </c>
      <c r="I43" s="4"/>
      <c r="J43" s="4"/>
      <c r="K43" s="4"/>
      <c r="L43" s="4"/>
    </row>
    <row r="44" spans="1:12">
      <c r="A44" s="40" t="s">
        <v>494</v>
      </c>
      <c r="B44" s="40" t="s">
        <v>729</v>
      </c>
      <c r="C44" s="41">
        <v>14</v>
      </c>
      <c r="D44" s="43">
        <v>7.6899999999999996E-2</v>
      </c>
      <c r="E44" s="45">
        <v>0.44627372709946916</v>
      </c>
      <c r="F44" s="46">
        <v>9538.9285714285706</v>
      </c>
      <c r="G44" s="4">
        <v>14</v>
      </c>
      <c r="H44" s="4">
        <v>1</v>
      </c>
      <c r="I44" s="4"/>
      <c r="J44" s="4"/>
      <c r="K44" s="4"/>
      <c r="L44" s="4"/>
    </row>
    <row r="45" spans="1:12">
      <c r="A45" s="40" t="s">
        <v>560</v>
      </c>
      <c r="B45" s="40" t="s">
        <v>729</v>
      </c>
      <c r="C45" s="41">
        <v>375</v>
      </c>
      <c r="D45" s="42">
        <v>0.98219999999999996</v>
      </c>
      <c r="E45" s="45">
        <v>0.44627372709946916</v>
      </c>
      <c r="F45" s="46">
        <v>9538.9285714285706</v>
      </c>
      <c r="G45" s="4">
        <v>14</v>
      </c>
      <c r="H45" s="4">
        <v>0</v>
      </c>
      <c r="I45" s="4"/>
      <c r="J45" s="4"/>
      <c r="K45" s="4"/>
      <c r="L45" s="4"/>
    </row>
    <row r="46" spans="1:12">
      <c r="A46" s="40" t="s">
        <v>120</v>
      </c>
      <c r="B46" s="40" t="s">
        <v>729</v>
      </c>
      <c r="C46" s="41">
        <v>314</v>
      </c>
      <c r="D46" s="43">
        <v>0.20979999999999999</v>
      </c>
      <c r="E46" s="45">
        <v>0.44627372709946916</v>
      </c>
      <c r="F46" s="46">
        <v>9538.9285714285706</v>
      </c>
      <c r="G46" s="4">
        <v>14</v>
      </c>
      <c r="H46" s="4">
        <v>1</v>
      </c>
      <c r="I46" s="4"/>
      <c r="J46" s="4"/>
      <c r="K46" s="4"/>
      <c r="L46" s="4"/>
    </row>
    <row r="47" spans="1:12">
      <c r="A47" s="40" t="s">
        <v>252</v>
      </c>
      <c r="B47" s="40" t="s">
        <v>729</v>
      </c>
      <c r="C47" s="41">
        <v>53798</v>
      </c>
      <c r="D47" s="43">
        <v>5.2624934062028471E-2</v>
      </c>
      <c r="E47" s="45">
        <v>0.44627372709946916</v>
      </c>
      <c r="F47" s="46">
        <v>9538.9285714285706</v>
      </c>
      <c r="G47" s="4">
        <v>14</v>
      </c>
      <c r="H47" s="4">
        <v>1</v>
      </c>
      <c r="I47" s="4"/>
      <c r="J47" s="4"/>
      <c r="K47" s="4"/>
      <c r="L47" s="4"/>
    </row>
    <row r="48" spans="1:12">
      <c r="A48" s="40" t="s">
        <v>125</v>
      </c>
      <c r="B48" s="40" t="s">
        <v>729</v>
      </c>
      <c r="C48" s="41">
        <v>19761</v>
      </c>
      <c r="D48" s="42">
        <v>0.24013490534656945</v>
      </c>
      <c r="E48" s="45">
        <v>0.44627372709946916</v>
      </c>
      <c r="F48" s="46">
        <v>9538.9285714285706</v>
      </c>
      <c r="G48" s="4">
        <v>14</v>
      </c>
      <c r="H48" s="4">
        <v>1</v>
      </c>
      <c r="I48" s="4"/>
      <c r="J48" s="4"/>
      <c r="K48" s="4"/>
      <c r="L48" s="4"/>
    </row>
    <row r="49" spans="1:12">
      <c r="A49" s="40" t="s">
        <v>508</v>
      </c>
      <c r="B49" s="40" t="s">
        <v>729</v>
      </c>
      <c r="C49" s="41">
        <v>8</v>
      </c>
      <c r="D49" s="42">
        <v>0.6470588235294118</v>
      </c>
      <c r="E49" s="45">
        <v>0.44627372709946916</v>
      </c>
      <c r="F49" s="46">
        <v>9538.9285714285706</v>
      </c>
      <c r="G49" s="4">
        <v>14</v>
      </c>
      <c r="H49" s="4">
        <v>0</v>
      </c>
      <c r="I49" s="4"/>
      <c r="J49" s="4"/>
      <c r="K49" s="4"/>
      <c r="L49" s="4"/>
    </row>
    <row r="50" spans="1:12">
      <c r="A50" s="40" t="s">
        <v>271</v>
      </c>
      <c r="B50" s="40" t="s">
        <v>729</v>
      </c>
      <c r="C50" s="41">
        <v>124</v>
      </c>
      <c r="D50" s="42">
        <v>0.15242749054224464</v>
      </c>
      <c r="E50" s="45">
        <v>0.44627372709946916</v>
      </c>
      <c r="F50" s="46">
        <v>9538.9285714285706</v>
      </c>
      <c r="G50" s="4">
        <v>14</v>
      </c>
      <c r="H50" s="4">
        <v>1</v>
      </c>
      <c r="I50" s="4"/>
      <c r="J50" s="4"/>
      <c r="K50" s="4"/>
      <c r="L50" s="4"/>
    </row>
    <row r="51" spans="1:12">
      <c r="A51" s="40" t="s">
        <v>130</v>
      </c>
      <c r="B51" s="40" t="s">
        <v>729</v>
      </c>
      <c r="C51" s="41">
        <v>772</v>
      </c>
      <c r="D51" s="42">
        <v>0.75309999999999999</v>
      </c>
      <c r="E51" s="45">
        <v>0.44627372709946916</v>
      </c>
      <c r="F51" s="46">
        <v>9538.9285714285706</v>
      </c>
      <c r="G51" s="4">
        <v>14</v>
      </c>
      <c r="H51" s="4">
        <v>0</v>
      </c>
      <c r="I51" s="4"/>
      <c r="J51" s="4"/>
      <c r="K51" s="4"/>
      <c r="L51" s="4"/>
    </row>
    <row r="52" spans="1:12">
      <c r="A52" s="40" t="s">
        <v>132</v>
      </c>
      <c r="B52" s="40" t="s">
        <v>729</v>
      </c>
      <c r="C52" s="41">
        <v>35</v>
      </c>
      <c r="D52" s="42">
        <v>0</v>
      </c>
      <c r="E52" s="45">
        <v>0.44627372709946916</v>
      </c>
      <c r="F52" s="46">
        <v>9538.9285714285706</v>
      </c>
      <c r="G52" s="4">
        <v>14</v>
      </c>
      <c r="H52" s="4">
        <v>1</v>
      </c>
      <c r="I52" s="4"/>
      <c r="J52" s="4"/>
      <c r="K52" s="4"/>
      <c r="L52" s="4"/>
    </row>
    <row r="53" spans="1:12">
      <c r="A53" s="40" t="s">
        <v>134</v>
      </c>
      <c r="B53" s="40" t="s">
        <v>729</v>
      </c>
      <c r="C53" s="41">
        <v>22061</v>
      </c>
      <c r="D53" s="42">
        <v>0.83266275420708324</v>
      </c>
      <c r="E53" s="45">
        <v>0.44627372709946916</v>
      </c>
      <c r="F53" s="46">
        <v>9538.9285714285706</v>
      </c>
      <c r="G53" s="4">
        <v>14</v>
      </c>
      <c r="H53" s="4">
        <v>0</v>
      </c>
      <c r="I53" s="4"/>
      <c r="J53" s="4"/>
      <c r="K53" s="4"/>
      <c r="L53" s="4"/>
    </row>
    <row r="54" spans="1:12">
      <c r="A54" s="40" t="s">
        <v>534</v>
      </c>
      <c r="B54" s="40" t="s">
        <v>729</v>
      </c>
      <c r="C54" s="41">
        <v>8433</v>
      </c>
      <c r="D54" s="42">
        <v>1</v>
      </c>
      <c r="E54" s="45">
        <v>0.44627372709946916</v>
      </c>
      <c r="F54" s="46">
        <v>9538.9285714285706</v>
      </c>
      <c r="G54" s="4">
        <v>14</v>
      </c>
      <c r="H54" s="4">
        <v>0</v>
      </c>
      <c r="I54" s="4"/>
      <c r="J54" s="4"/>
      <c r="K54" s="4"/>
      <c r="L54" s="4"/>
    </row>
    <row r="55" spans="1:12">
      <c r="A55" s="40" t="s">
        <v>142</v>
      </c>
      <c r="B55" s="40" t="s">
        <v>729</v>
      </c>
      <c r="C55" s="41">
        <v>4282</v>
      </c>
      <c r="D55" s="42">
        <v>0.69754728143989897</v>
      </c>
      <c r="E55" s="45">
        <v>0.44627372709946916</v>
      </c>
      <c r="F55" s="46">
        <v>9538.9285714285706</v>
      </c>
      <c r="G55" s="4">
        <v>14</v>
      </c>
      <c r="H55" s="4">
        <v>0</v>
      </c>
      <c r="I55" s="4"/>
      <c r="J55" s="4"/>
      <c r="K55" s="4"/>
      <c r="L55" s="4"/>
    </row>
    <row r="56" spans="1:12">
      <c r="A56" s="40" t="s">
        <v>147</v>
      </c>
      <c r="B56" s="40" t="s">
        <v>729</v>
      </c>
      <c r="C56" s="41">
        <v>1908</v>
      </c>
      <c r="D56" s="42">
        <v>0.42026415475881251</v>
      </c>
      <c r="E56" s="45">
        <v>0.44627372709946916</v>
      </c>
      <c r="F56" s="46">
        <v>9538.9285714285706</v>
      </c>
      <c r="G56" s="4">
        <v>14</v>
      </c>
      <c r="H56" s="4">
        <v>1</v>
      </c>
      <c r="I56" s="4"/>
      <c r="J56" s="4"/>
      <c r="K56" s="4"/>
      <c r="L56" s="4"/>
    </row>
    <row r="57" spans="1:12">
      <c r="A57" s="40" t="s">
        <v>498</v>
      </c>
      <c r="B57" s="40" t="s">
        <v>730</v>
      </c>
      <c r="C57" s="41">
        <v>3</v>
      </c>
      <c r="D57" s="42">
        <v>1</v>
      </c>
      <c r="E57" s="45">
        <v>0.54119691335058295</v>
      </c>
      <c r="F57" s="46">
        <v>308.66666666666669</v>
      </c>
      <c r="G57" s="4">
        <v>6</v>
      </c>
      <c r="H57" s="4">
        <v>0</v>
      </c>
      <c r="I57" s="4"/>
      <c r="J57" s="4"/>
      <c r="K57" s="4"/>
      <c r="L57" s="4"/>
    </row>
    <row r="58" spans="1:12">
      <c r="A58" s="40" t="s">
        <v>502</v>
      </c>
      <c r="B58" s="40" t="s">
        <v>730</v>
      </c>
      <c r="C58" s="41">
        <v>410</v>
      </c>
      <c r="D58" s="43">
        <v>0.67434964205426851</v>
      </c>
      <c r="E58" s="45">
        <v>0.54119691335058295</v>
      </c>
      <c r="F58" s="46">
        <v>308.66666666666669</v>
      </c>
      <c r="G58" s="4">
        <v>6</v>
      </c>
      <c r="H58" s="4">
        <v>0</v>
      </c>
      <c r="I58" s="4"/>
      <c r="J58" s="4"/>
      <c r="K58" s="4"/>
      <c r="L58" s="4"/>
    </row>
    <row r="59" spans="1:12">
      <c r="A59" s="40" t="s">
        <v>546</v>
      </c>
      <c r="B59" s="40" t="s">
        <v>730</v>
      </c>
      <c r="C59" s="41">
        <v>15</v>
      </c>
      <c r="D59" s="42">
        <v>0.53156199677938809</v>
      </c>
      <c r="E59" s="45">
        <v>0.54119691335058295</v>
      </c>
      <c r="F59" s="46">
        <v>308.66666666666669</v>
      </c>
      <c r="G59" s="4">
        <v>6</v>
      </c>
      <c r="H59" s="4">
        <v>0</v>
      </c>
      <c r="I59" s="4"/>
      <c r="J59" s="4"/>
      <c r="K59" s="4"/>
      <c r="L59" s="4"/>
    </row>
    <row r="60" spans="1:12">
      <c r="A60" s="40" t="s">
        <v>620</v>
      </c>
      <c r="B60" s="40" t="s">
        <v>730</v>
      </c>
      <c r="C60" s="41">
        <v>611</v>
      </c>
      <c r="D60" s="42">
        <v>4.1269841269841276E-2</v>
      </c>
      <c r="E60" s="45">
        <v>0.54119691335058295</v>
      </c>
      <c r="F60" s="46">
        <v>308.66666666666669</v>
      </c>
      <c r="G60" s="4">
        <v>6</v>
      </c>
      <c r="H60" s="4">
        <v>1</v>
      </c>
      <c r="I60" s="4"/>
      <c r="J60" s="4"/>
      <c r="K60" s="4"/>
      <c r="L60" s="4"/>
    </row>
    <row r="61" spans="1:12">
      <c r="A61" s="40" t="s">
        <v>654</v>
      </c>
      <c r="B61" s="40" t="s">
        <v>730</v>
      </c>
      <c r="C61" s="41">
        <v>28</v>
      </c>
      <c r="D61" s="42">
        <v>1</v>
      </c>
      <c r="E61" s="45">
        <v>0.54119691335058295</v>
      </c>
      <c r="F61" s="46">
        <v>308.66666666666669</v>
      </c>
      <c r="G61" s="4">
        <v>6</v>
      </c>
      <c r="H61" s="4">
        <v>0</v>
      </c>
      <c r="I61" s="4"/>
      <c r="J61" s="4"/>
      <c r="K61" s="4"/>
      <c r="L61" s="4"/>
    </row>
    <row r="62" spans="1:12">
      <c r="A62" s="40" t="s">
        <v>308</v>
      </c>
      <c r="B62" s="40" t="s">
        <v>730</v>
      </c>
      <c r="C62" s="41">
        <v>785</v>
      </c>
      <c r="D62" s="42">
        <v>0</v>
      </c>
      <c r="E62" s="45">
        <v>0.54119691335058295</v>
      </c>
      <c r="F62" s="46">
        <v>308.66666666666669</v>
      </c>
      <c r="G62" s="4">
        <v>6</v>
      </c>
      <c r="H62" s="4">
        <v>1</v>
      </c>
      <c r="I62" s="4"/>
      <c r="J62" s="4"/>
      <c r="K62" s="4"/>
      <c r="L62" s="4"/>
    </row>
    <row r="63" spans="1:12">
      <c r="A63" s="40" t="s">
        <v>195</v>
      </c>
      <c r="B63" s="40" t="s">
        <v>731</v>
      </c>
      <c r="C63" s="41">
        <v>26660</v>
      </c>
      <c r="D63" s="42">
        <v>9.5848457350272229E-3</v>
      </c>
      <c r="E63" s="45">
        <v>9.5848457350272229E-3</v>
      </c>
      <c r="F63" s="46">
        <v>266660</v>
      </c>
      <c r="G63" s="4">
        <v>1</v>
      </c>
      <c r="H63" s="4">
        <v>1</v>
      </c>
      <c r="I63" s="4"/>
      <c r="J63" s="4"/>
      <c r="K63" s="4"/>
      <c r="L63" s="4"/>
    </row>
    <row r="64" spans="1:12">
      <c r="A64" s="40" t="s">
        <v>522</v>
      </c>
      <c r="B64" s="40" t="s">
        <v>224</v>
      </c>
      <c r="C64" s="41">
        <v>3269</v>
      </c>
      <c r="D64" s="42">
        <v>0.50325421133231241</v>
      </c>
      <c r="E64" s="45">
        <v>0.57392676038024792</v>
      </c>
      <c r="F64" s="46">
        <v>859.75</v>
      </c>
      <c r="G64" s="4">
        <v>4</v>
      </c>
      <c r="H64" s="4">
        <v>0</v>
      </c>
      <c r="I64" s="4"/>
      <c r="J64" s="4"/>
      <c r="K64" s="4"/>
      <c r="L64" s="4"/>
    </row>
    <row r="65" spans="1:12">
      <c r="A65" s="40" t="s">
        <v>736</v>
      </c>
      <c r="B65" s="40" t="s">
        <v>224</v>
      </c>
      <c r="C65" s="41">
        <v>11</v>
      </c>
      <c r="D65" s="42">
        <v>1</v>
      </c>
      <c r="E65" s="45">
        <v>0.57392676038024792</v>
      </c>
      <c r="F65" s="46">
        <v>859.75</v>
      </c>
      <c r="G65" s="4">
        <v>4</v>
      </c>
      <c r="H65" s="4">
        <v>0</v>
      </c>
      <c r="I65" s="4"/>
      <c r="J65" s="4"/>
      <c r="K65" s="4"/>
      <c r="L65" s="4"/>
    </row>
    <row r="66" spans="1:12">
      <c r="A66" s="40" t="s">
        <v>713</v>
      </c>
      <c r="B66" s="40" t="s">
        <v>224</v>
      </c>
      <c r="C66" s="41">
        <v>83</v>
      </c>
      <c r="D66" s="42">
        <v>0</v>
      </c>
      <c r="E66" s="45">
        <v>0.57392676038024792</v>
      </c>
      <c r="F66" s="46">
        <v>859.75</v>
      </c>
      <c r="G66" s="4">
        <v>4</v>
      </c>
      <c r="H66" s="4">
        <v>1</v>
      </c>
      <c r="I66" s="4"/>
      <c r="J66" s="4"/>
      <c r="K66" s="4"/>
      <c r="L66" s="4"/>
    </row>
    <row r="67" spans="1:12">
      <c r="A67" s="40" t="s">
        <v>317</v>
      </c>
      <c r="B67" s="40" t="s">
        <v>224</v>
      </c>
      <c r="C67" s="41">
        <v>76</v>
      </c>
      <c r="D67" s="42">
        <v>0.79245283018867929</v>
      </c>
      <c r="E67" s="45">
        <v>0.57392676038024792</v>
      </c>
      <c r="F67" s="46">
        <v>859.75</v>
      </c>
      <c r="G67" s="4">
        <v>4</v>
      </c>
      <c r="H67" s="4">
        <v>0</v>
      </c>
      <c r="I67" s="4"/>
      <c r="J67" s="4"/>
      <c r="K67" s="4"/>
      <c r="L67" s="4"/>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C3858-2177-4E77-AD57-B92CF997F94B}">
  <dimension ref="A2:S175"/>
  <sheetViews>
    <sheetView zoomScale="90" zoomScaleNormal="90" workbookViewId="0">
      <selection activeCell="J19" sqref="J19"/>
    </sheetView>
  </sheetViews>
  <sheetFormatPr defaultColWidth="11.42578125" defaultRowHeight="15"/>
  <cols>
    <col min="2" max="3" width="11.42578125" customWidth="1"/>
    <col min="4" max="4" width="17.28515625" customWidth="1"/>
    <col min="5" max="5" width="14" customWidth="1"/>
    <col min="6" max="6" width="8.7109375" bestFit="1" customWidth="1"/>
    <col min="7" max="7" width="9" customWidth="1"/>
    <col min="8" max="8" width="12.28515625" customWidth="1"/>
    <col min="9" max="9" width="15.28515625" customWidth="1"/>
    <col min="10" max="10" width="24" customWidth="1"/>
    <col min="11" max="11" width="11.42578125" customWidth="1"/>
    <col min="12" max="12" width="17.140625" customWidth="1"/>
    <col min="13" max="13" width="13.28515625" customWidth="1"/>
    <col min="14" max="14" width="22.28515625" customWidth="1"/>
    <col min="15" max="15" width="12.28515625" customWidth="1"/>
    <col min="16" max="16" width="10.7109375" customWidth="1"/>
    <col min="17" max="17" width="17.7109375" customWidth="1"/>
  </cols>
  <sheetData>
    <row r="2" spans="1:16">
      <c r="A2" s="179" t="s">
        <v>737</v>
      </c>
      <c r="B2" s="179"/>
      <c r="C2" s="179"/>
      <c r="D2" s="179"/>
      <c r="E2" s="179"/>
      <c r="F2" s="179"/>
      <c r="G2" s="179"/>
      <c r="H2" s="179"/>
      <c r="I2" s="179"/>
      <c r="J2" s="179"/>
      <c r="K2" s="179"/>
      <c r="L2" s="179"/>
    </row>
    <row r="6" spans="1:16">
      <c r="I6" s="206" t="s">
        <v>738</v>
      </c>
      <c r="J6" s="206"/>
      <c r="K6" s="206"/>
      <c r="L6" s="206"/>
      <c r="M6" s="206"/>
      <c r="N6" s="206"/>
      <c r="O6" s="206"/>
      <c r="P6" s="206"/>
    </row>
    <row r="7" spans="1:16">
      <c r="I7" s="203" t="s">
        <v>739</v>
      </c>
      <c r="J7" s="234" t="s">
        <v>740</v>
      </c>
      <c r="K7" s="234" t="s">
        <v>741</v>
      </c>
      <c r="L7" s="234" t="s">
        <v>57</v>
      </c>
      <c r="M7" s="234" t="s">
        <v>76</v>
      </c>
      <c r="N7" s="234" t="s">
        <v>742</v>
      </c>
      <c r="O7" s="234" t="s">
        <v>743</v>
      </c>
      <c r="P7" s="234" t="s">
        <v>77</v>
      </c>
    </row>
    <row r="8" spans="1:16">
      <c r="I8" s="203" t="s">
        <v>744</v>
      </c>
      <c r="J8" s="235">
        <f>MAX(B96:B132)</f>
        <v>30.492000000000001</v>
      </c>
      <c r="K8" s="236">
        <f>MAX(B133:B142)</f>
        <v>37</v>
      </c>
      <c r="L8" s="236">
        <f>MAX(B143:B155)</f>
        <v>50</v>
      </c>
      <c r="M8" s="236">
        <f>MAX(B38:B62)</f>
        <v>50</v>
      </c>
      <c r="N8" s="236">
        <f>MAX(B156:B165,B63)</f>
        <v>64</v>
      </c>
      <c r="O8" s="235">
        <f>MAX(B28:B37)</f>
        <v>40</v>
      </c>
      <c r="P8" s="236">
        <f>MAX(B64:B95)</f>
        <v>80</v>
      </c>
    </row>
    <row r="9" spans="1:16">
      <c r="I9" s="203" t="s">
        <v>418</v>
      </c>
      <c r="J9" s="235">
        <f>MEDIAN(B96:B132)</f>
        <v>9</v>
      </c>
      <c r="K9" s="235">
        <f>MEDIAN(B133:B141, B142)</f>
        <v>15.6647666</v>
      </c>
      <c r="L9" s="235">
        <f>MEDIAN(B143:B155)</f>
        <v>17.423999999999999</v>
      </c>
      <c r="M9" s="235">
        <f>MEDIAN(B38:B62)</f>
        <v>18</v>
      </c>
      <c r="N9" s="236">
        <f>MEDIAN(B156:B165,B63)</f>
        <v>21</v>
      </c>
      <c r="O9" s="235">
        <f>MEDIAN(B28:B31, B32:B37)</f>
        <v>22.527000000000001</v>
      </c>
      <c r="P9" s="235">
        <f>MEDIAN(B64:B95)</f>
        <v>24</v>
      </c>
    </row>
    <row r="10" spans="1:16">
      <c r="I10" s="203" t="s">
        <v>745</v>
      </c>
      <c r="J10" s="236">
        <f>AVERAGE(B96:B132)</f>
        <v>10.057567567567567</v>
      </c>
      <c r="K10" s="236">
        <f>AVERAGE(B133:B142)</f>
        <v>15.682953320000001</v>
      </c>
      <c r="L10" s="236">
        <f>AVERAGE((B143:B155))</f>
        <v>20.473999999999997</v>
      </c>
      <c r="M10" s="236">
        <f>AVERAGE(B38:B62)</f>
        <v>19.662399999999998</v>
      </c>
      <c r="N10" s="236">
        <f>AVERAGE(B156:B165,B63)</f>
        <v>29.727272727272727</v>
      </c>
      <c r="O10" s="236">
        <f>AVERAGE(B28:B37)</f>
        <v>23.100999999999999</v>
      </c>
      <c r="P10" s="236">
        <f>AVERAGE((B64:B95))</f>
        <v>26.458437500000002</v>
      </c>
    </row>
    <row r="11" spans="1:16">
      <c r="I11" s="203" t="s">
        <v>746</v>
      </c>
      <c r="J11" s="235">
        <f>MIN(B96:B132)</f>
        <v>0.5</v>
      </c>
      <c r="K11" s="236">
        <f>MIN(B133:B142)</f>
        <v>2</v>
      </c>
      <c r="L11" s="236">
        <f>MIN(B143:B155)</f>
        <v>4</v>
      </c>
      <c r="M11" s="236">
        <f>MIN(B38:B62)</f>
        <v>0.1</v>
      </c>
      <c r="N11" s="236">
        <f>MIN(B156:B165,B63)</f>
        <v>4</v>
      </c>
      <c r="O11" s="235">
        <f>MIN(B28:B37)</f>
        <v>2</v>
      </c>
      <c r="P11" s="236">
        <f>MIN(B64:B95)</f>
        <v>5</v>
      </c>
    </row>
    <row r="12" spans="1:16">
      <c r="I12" s="203" t="s">
        <v>747</v>
      </c>
      <c r="J12" s="234">
        <v>1</v>
      </c>
      <c r="K12" s="234">
        <v>2</v>
      </c>
      <c r="L12" s="234">
        <v>3</v>
      </c>
      <c r="M12" s="234">
        <v>4</v>
      </c>
      <c r="N12" s="234">
        <v>5</v>
      </c>
      <c r="O12" s="234">
        <v>6</v>
      </c>
      <c r="P12" s="234">
        <v>7</v>
      </c>
    </row>
    <row r="13" spans="1:16" s="48" customFormat="1">
      <c r="A13"/>
      <c r="B13"/>
      <c r="C13"/>
      <c r="D13"/>
      <c r="E13"/>
      <c r="F13"/>
      <c r="G13"/>
      <c r="H13"/>
      <c r="I13" s="203" t="s">
        <v>108</v>
      </c>
      <c r="J13" s="236">
        <f>COUNT(B96:B132)</f>
        <v>37</v>
      </c>
      <c r="K13" s="236">
        <f>COUNT(B133:B142)</f>
        <v>10</v>
      </c>
      <c r="L13" s="236">
        <f>COUNT(B143:B155)</f>
        <v>13</v>
      </c>
      <c r="M13" s="236">
        <f>COUNT(B38:B62)</f>
        <v>25</v>
      </c>
      <c r="N13" s="236">
        <f>COUNT(B156:B165,B63)</f>
        <v>11</v>
      </c>
      <c r="O13" s="235">
        <f>COUNT(B28:B37)</f>
        <v>10</v>
      </c>
      <c r="P13" s="236">
        <f>COUNT(B64:B95)</f>
        <v>32</v>
      </c>
    </row>
    <row r="14" spans="1:16">
      <c r="I14" s="203"/>
      <c r="J14" t="str">
        <f t="shared" ref="J14:P14" si="0">CONCATENATE(J7,"(",J13," countries)")</f>
        <v>Europe (37 countries)</v>
      </c>
      <c r="K14" t="str">
        <f t="shared" si="0"/>
        <v>Eastern and South-Eastern Asia (10 countries)</v>
      </c>
      <c r="L14" t="str">
        <f t="shared" si="0"/>
        <v>Northern Africa and Western Asia(13 countries)</v>
      </c>
      <c r="M14" t="str">
        <f t="shared" si="0"/>
        <v>Latin America and the Caribbean (25 countries)</v>
      </c>
      <c r="N14" t="str">
        <f t="shared" si="0"/>
        <v>Oceania (including Australia)(11 countries)</v>
      </c>
      <c r="O14" t="str">
        <f t="shared" si="0"/>
        <v>Central and Southern Asia (10 countries)</v>
      </c>
      <c r="P14" t="str">
        <f t="shared" si="0"/>
        <v>Sub-Saharan Africa (32 countries)</v>
      </c>
    </row>
    <row r="27" spans="1:19">
      <c r="A27" t="s">
        <v>100</v>
      </c>
      <c r="B27" t="s">
        <v>748</v>
      </c>
      <c r="C27" t="s">
        <v>749</v>
      </c>
      <c r="D27" t="s">
        <v>105</v>
      </c>
      <c r="E27" t="s">
        <v>750</v>
      </c>
      <c r="F27" t="s">
        <v>98</v>
      </c>
      <c r="G27" t="s">
        <v>99</v>
      </c>
      <c r="H27" t="s">
        <v>751</v>
      </c>
      <c r="I27" t="s">
        <v>752</v>
      </c>
      <c r="J27" t="s">
        <v>753</v>
      </c>
      <c r="K27" t="s">
        <v>103</v>
      </c>
      <c r="L27" t="s">
        <v>101</v>
      </c>
      <c r="M27" t="s">
        <v>102</v>
      </c>
      <c r="N27" t="s">
        <v>106</v>
      </c>
      <c r="O27" t="s">
        <v>754</v>
      </c>
      <c r="P27" t="s">
        <v>755</v>
      </c>
      <c r="Q27" t="s">
        <v>756</v>
      </c>
      <c r="R27" t="s">
        <v>757</v>
      </c>
      <c r="S27" t="s">
        <v>405</v>
      </c>
    </row>
    <row r="28" spans="1:19">
      <c r="A28" s="38">
        <v>2016</v>
      </c>
      <c r="B28" s="2">
        <v>21.053999999999998</v>
      </c>
      <c r="C28" s="38">
        <v>6</v>
      </c>
      <c r="D28" t="s">
        <v>758</v>
      </c>
      <c r="E28" t="s">
        <v>759</v>
      </c>
      <c r="F28" t="s">
        <v>598</v>
      </c>
      <c r="G28" t="s">
        <v>599</v>
      </c>
      <c r="H28" t="s">
        <v>760</v>
      </c>
      <c r="I28" t="s">
        <v>761</v>
      </c>
      <c r="J28" t="s">
        <v>762</v>
      </c>
      <c r="K28" t="s">
        <v>763</v>
      </c>
      <c r="L28" t="s">
        <v>210</v>
      </c>
      <c r="M28" t="s">
        <v>69</v>
      </c>
      <c r="N28" t="s">
        <v>764</v>
      </c>
      <c r="O28" t="s">
        <v>765</v>
      </c>
      <c r="P28" t="s">
        <v>766</v>
      </c>
      <c r="Q28" t="s">
        <v>53</v>
      </c>
      <c r="R28">
        <v>1</v>
      </c>
      <c r="S28">
        <v>24</v>
      </c>
    </row>
    <row r="29" spans="1:19">
      <c r="A29" s="38">
        <v>2016</v>
      </c>
      <c r="B29" s="2">
        <v>27.588000000000001</v>
      </c>
      <c r="C29" s="38">
        <v>6</v>
      </c>
      <c r="D29" t="s">
        <v>758</v>
      </c>
      <c r="E29" t="s">
        <v>759</v>
      </c>
      <c r="F29" t="s">
        <v>208</v>
      </c>
      <c r="G29" t="s">
        <v>209</v>
      </c>
      <c r="H29" t="s">
        <v>760</v>
      </c>
      <c r="I29" t="s">
        <v>761</v>
      </c>
      <c r="J29" t="s">
        <v>762</v>
      </c>
      <c r="K29" t="s">
        <v>763</v>
      </c>
      <c r="L29" t="s">
        <v>210</v>
      </c>
      <c r="M29" t="s">
        <v>69</v>
      </c>
      <c r="N29" t="s">
        <v>764</v>
      </c>
      <c r="O29" t="s">
        <v>765</v>
      </c>
      <c r="P29" t="s">
        <v>766</v>
      </c>
      <c r="R29">
        <v>1</v>
      </c>
      <c r="S29">
        <v>24</v>
      </c>
    </row>
    <row r="30" spans="1:19">
      <c r="A30" s="38">
        <v>2016</v>
      </c>
      <c r="B30" s="2">
        <v>36.299999999999997</v>
      </c>
      <c r="C30" s="38">
        <v>6</v>
      </c>
      <c r="D30" t="s">
        <v>758</v>
      </c>
      <c r="E30" t="s">
        <v>759</v>
      </c>
      <c r="F30" t="s">
        <v>767</v>
      </c>
      <c r="G30" t="s">
        <v>768</v>
      </c>
      <c r="H30" t="s">
        <v>760</v>
      </c>
      <c r="I30" t="s">
        <v>761</v>
      </c>
      <c r="J30" t="s">
        <v>762</v>
      </c>
      <c r="K30" t="s">
        <v>763</v>
      </c>
      <c r="L30" t="s">
        <v>210</v>
      </c>
      <c r="M30" t="s">
        <v>69</v>
      </c>
      <c r="N30" t="s">
        <v>764</v>
      </c>
      <c r="O30" t="s">
        <v>765</v>
      </c>
      <c r="P30" t="s">
        <v>766</v>
      </c>
      <c r="R30">
        <v>1</v>
      </c>
      <c r="S30">
        <v>24</v>
      </c>
    </row>
    <row r="31" spans="1:19">
      <c r="A31" s="38">
        <v>2016</v>
      </c>
      <c r="B31" s="2">
        <v>13.068</v>
      </c>
      <c r="C31" s="38">
        <v>6</v>
      </c>
      <c r="D31" t="s">
        <v>758</v>
      </c>
      <c r="E31" t="s">
        <v>759</v>
      </c>
      <c r="F31" t="s">
        <v>769</v>
      </c>
      <c r="G31" t="s">
        <v>770</v>
      </c>
      <c r="H31" t="s">
        <v>760</v>
      </c>
      <c r="I31" t="s">
        <v>761</v>
      </c>
      <c r="J31" t="s">
        <v>762</v>
      </c>
      <c r="K31" t="s">
        <v>763</v>
      </c>
      <c r="L31" t="s">
        <v>210</v>
      </c>
      <c r="M31" t="s">
        <v>69</v>
      </c>
      <c r="N31" t="s">
        <v>764</v>
      </c>
      <c r="O31" t="s">
        <v>765</v>
      </c>
      <c r="P31" t="s">
        <v>766</v>
      </c>
      <c r="R31">
        <v>1</v>
      </c>
      <c r="S31">
        <v>24</v>
      </c>
    </row>
    <row r="32" spans="1:19">
      <c r="A32" s="38">
        <v>2020</v>
      </c>
      <c r="B32" s="2">
        <v>24</v>
      </c>
      <c r="C32" s="38">
        <v>6</v>
      </c>
      <c r="D32" t="s">
        <v>758</v>
      </c>
      <c r="E32" t="s">
        <v>759</v>
      </c>
      <c r="F32" t="s">
        <v>504</v>
      </c>
      <c r="G32" t="s">
        <v>505</v>
      </c>
      <c r="H32" t="s">
        <v>760</v>
      </c>
      <c r="I32" t="s">
        <v>771</v>
      </c>
      <c r="J32" t="s">
        <v>762</v>
      </c>
      <c r="K32" t="s">
        <v>763</v>
      </c>
      <c r="L32" t="s">
        <v>296</v>
      </c>
      <c r="M32" t="s">
        <v>69</v>
      </c>
      <c r="N32" t="s">
        <v>772</v>
      </c>
      <c r="O32" t="s">
        <v>773</v>
      </c>
      <c r="P32" t="s">
        <v>774</v>
      </c>
      <c r="R32">
        <v>1</v>
      </c>
      <c r="S32">
        <v>24</v>
      </c>
    </row>
    <row r="33" spans="1:19">
      <c r="A33" s="38">
        <v>2020</v>
      </c>
      <c r="B33" s="2">
        <v>39</v>
      </c>
      <c r="C33" s="38">
        <v>6</v>
      </c>
      <c r="D33" t="s">
        <v>758</v>
      </c>
      <c r="E33" t="s">
        <v>759</v>
      </c>
      <c r="F33" t="s">
        <v>588</v>
      </c>
      <c r="G33" t="s">
        <v>589</v>
      </c>
      <c r="H33" t="s">
        <v>760</v>
      </c>
      <c r="I33" t="s">
        <v>771</v>
      </c>
      <c r="J33" t="s">
        <v>762</v>
      </c>
      <c r="K33" t="s">
        <v>763</v>
      </c>
      <c r="L33" t="s">
        <v>296</v>
      </c>
      <c r="M33" t="s">
        <v>69</v>
      </c>
      <c r="N33" t="s">
        <v>772</v>
      </c>
      <c r="O33" t="s">
        <v>773</v>
      </c>
      <c r="P33" t="s">
        <v>774</v>
      </c>
      <c r="R33">
        <v>1</v>
      </c>
      <c r="S33">
        <v>24</v>
      </c>
    </row>
    <row r="34" spans="1:19">
      <c r="A34" s="38">
        <v>2019</v>
      </c>
      <c r="B34" s="2">
        <v>16</v>
      </c>
      <c r="C34" s="38">
        <v>6</v>
      </c>
      <c r="D34" t="s">
        <v>758</v>
      </c>
      <c r="E34" t="s">
        <v>759</v>
      </c>
      <c r="F34" t="s">
        <v>388</v>
      </c>
      <c r="G34" t="s">
        <v>389</v>
      </c>
      <c r="H34" t="s">
        <v>760</v>
      </c>
      <c r="I34" t="s">
        <v>771</v>
      </c>
      <c r="J34" t="s">
        <v>762</v>
      </c>
      <c r="K34" t="s">
        <v>763</v>
      </c>
      <c r="L34" t="s">
        <v>296</v>
      </c>
      <c r="M34" t="s">
        <v>69</v>
      </c>
      <c r="N34" t="s">
        <v>772</v>
      </c>
      <c r="O34" t="s">
        <v>773</v>
      </c>
      <c r="P34" t="s">
        <v>774</v>
      </c>
      <c r="R34">
        <v>1</v>
      </c>
      <c r="S34">
        <v>24</v>
      </c>
    </row>
    <row r="35" spans="1:19">
      <c r="A35" s="38">
        <v>2020</v>
      </c>
      <c r="B35" s="2">
        <v>2</v>
      </c>
      <c r="C35" s="38">
        <v>6</v>
      </c>
      <c r="D35" t="s">
        <v>758</v>
      </c>
      <c r="E35" t="s">
        <v>759</v>
      </c>
      <c r="F35" t="s">
        <v>775</v>
      </c>
      <c r="G35" t="s">
        <v>776</v>
      </c>
      <c r="H35" t="s">
        <v>760</v>
      </c>
      <c r="I35" t="s">
        <v>771</v>
      </c>
      <c r="J35" t="s">
        <v>762</v>
      </c>
      <c r="K35" t="s">
        <v>763</v>
      </c>
      <c r="L35" t="s">
        <v>296</v>
      </c>
      <c r="M35" t="s">
        <v>69</v>
      </c>
      <c r="N35" t="s">
        <v>772</v>
      </c>
      <c r="O35" t="s">
        <v>773</v>
      </c>
      <c r="P35" t="s">
        <v>774</v>
      </c>
      <c r="R35">
        <v>1</v>
      </c>
      <c r="S35">
        <v>24</v>
      </c>
    </row>
    <row r="36" spans="1:19">
      <c r="A36" s="38">
        <v>2020</v>
      </c>
      <c r="B36" s="2">
        <v>12</v>
      </c>
      <c r="C36" s="38">
        <v>6</v>
      </c>
      <c r="D36" t="s">
        <v>758</v>
      </c>
      <c r="E36" t="s">
        <v>759</v>
      </c>
      <c r="F36" t="s">
        <v>777</v>
      </c>
      <c r="G36" t="s">
        <v>778</v>
      </c>
      <c r="H36" t="s">
        <v>760</v>
      </c>
      <c r="I36" t="s">
        <v>771</v>
      </c>
      <c r="J36" t="s">
        <v>762</v>
      </c>
      <c r="K36" t="s">
        <v>763</v>
      </c>
      <c r="L36" t="s">
        <v>296</v>
      </c>
      <c r="M36" t="s">
        <v>69</v>
      </c>
      <c r="N36" t="s">
        <v>772</v>
      </c>
      <c r="O36" t="s">
        <v>773</v>
      </c>
      <c r="P36" t="s">
        <v>774</v>
      </c>
      <c r="R36">
        <v>1</v>
      </c>
      <c r="S36">
        <v>24</v>
      </c>
    </row>
    <row r="37" spans="1:19">
      <c r="A37" s="49">
        <v>2016</v>
      </c>
      <c r="B37" s="171">
        <v>40</v>
      </c>
      <c r="C37" s="38">
        <v>6</v>
      </c>
      <c r="D37" s="48" t="s">
        <v>758</v>
      </c>
      <c r="E37" s="48" t="s">
        <v>759</v>
      </c>
      <c r="F37" s="48" t="s">
        <v>294</v>
      </c>
      <c r="G37" s="48" t="s">
        <v>295</v>
      </c>
      <c r="H37" s="48" t="s">
        <v>760</v>
      </c>
      <c r="I37" s="48" t="s">
        <v>771</v>
      </c>
      <c r="J37" s="48" t="s">
        <v>762</v>
      </c>
      <c r="K37" s="48" t="s">
        <v>763</v>
      </c>
      <c r="L37" s="48" t="s">
        <v>296</v>
      </c>
      <c r="M37" s="48" t="s">
        <v>69</v>
      </c>
      <c r="N37" s="48" t="s">
        <v>772</v>
      </c>
      <c r="O37" s="48" t="s">
        <v>773</v>
      </c>
      <c r="P37" s="48" t="s">
        <v>774</v>
      </c>
      <c r="Q37" s="48"/>
      <c r="R37">
        <v>1</v>
      </c>
      <c r="S37" s="49">
        <f>MEDIAN(B28:B37)</f>
        <v>22.527000000000001</v>
      </c>
    </row>
    <row r="38" spans="1:19" s="48" customFormat="1">
      <c r="A38" s="38">
        <v>2019</v>
      </c>
      <c r="B38" s="2">
        <v>7</v>
      </c>
      <c r="C38" s="38">
        <v>4</v>
      </c>
      <c r="D38" t="s">
        <v>758</v>
      </c>
      <c r="E38" t="s">
        <v>759</v>
      </c>
      <c r="F38" t="s">
        <v>377</v>
      </c>
      <c r="G38" t="s">
        <v>378</v>
      </c>
      <c r="H38" t="s">
        <v>779</v>
      </c>
      <c r="I38" t="s">
        <v>780</v>
      </c>
      <c r="J38" t="s">
        <v>781</v>
      </c>
      <c r="K38" t="s">
        <v>780</v>
      </c>
      <c r="L38" t="s">
        <v>136</v>
      </c>
      <c r="M38" t="s">
        <v>68</v>
      </c>
      <c r="N38" t="s">
        <v>772</v>
      </c>
      <c r="O38" t="s">
        <v>773</v>
      </c>
      <c r="P38" t="s">
        <v>774</v>
      </c>
      <c r="Q38" t="s">
        <v>56</v>
      </c>
      <c r="R38">
        <v>1</v>
      </c>
      <c r="S38">
        <v>18</v>
      </c>
    </row>
    <row r="39" spans="1:19" s="50" customFormat="1">
      <c r="A39" s="38">
        <v>2019</v>
      </c>
      <c r="B39" s="2">
        <v>25</v>
      </c>
      <c r="C39" s="38">
        <v>4</v>
      </c>
      <c r="D39" t="s">
        <v>758</v>
      </c>
      <c r="E39" t="s">
        <v>759</v>
      </c>
      <c r="F39" t="s">
        <v>325</v>
      </c>
      <c r="G39" t="s">
        <v>326</v>
      </c>
      <c r="H39" t="s">
        <v>779</v>
      </c>
      <c r="I39" t="s">
        <v>780</v>
      </c>
      <c r="J39" t="s">
        <v>781</v>
      </c>
      <c r="K39" t="s">
        <v>780</v>
      </c>
      <c r="L39" t="s">
        <v>136</v>
      </c>
      <c r="M39" t="s">
        <v>68</v>
      </c>
      <c r="N39" t="s">
        <v>772</v>
      </c>
      <c r="O39" t="s">
        <v>773</v>
      </c>
      <c r="P39" t="s">
        <v>774</v>
      </c>
      <c r="Q39"/>
      <c r="R39">
        <v>1</v>
      </c>
      <c r="S39">
        <v>18</v>
      </c>
    </row>
    <row r="40" spans="1:19">
      <c r="A40" s="38">
        <v>2019</v>
      </c>
      <c r="B40" s="2">
        <v>28</v>
      </c>
      <c r="C40" s="38">
        <v>4</v>
      </c>
      <c r="D40" t="s">
        <v>758</v>
      </c>
      <c r="E40" t="s">
        <v>759</v>
      </c>
      <c r="F40" t="s">
        <v>273</v>
      </c>
      <c r="G40" t="s">
        <v>274</v>
      </c>
      <c r="H40" t="s">
        <v>779</v>
      </c>
      <c r="I40" t="s">
        <v>780</v>
      </c>
      <c r="J40" t="s">
        <v>781</v>
      </c>
      <c r="K40" t="s">
        <v>780</v>
      </c>
      <c r="L40" t="s">
        <v>136</v>
      </c>
      <c r="M40" t="s">
        <v>68</v>
      </c>
      <c r="N40" t="s">
        <v>772</v>
      </c>
      <c r="O40" t="s">
        <v>773</v>
      </c>
      <c r="P40" t="s">
        <v>774</v>
      </c>
      <c r="R40">
        <v>1</v>
      </c>
      <c r="S40">
        <v>18</v>
      </c>
    </row>
    <row r="41" spans="1:19">
      <c r="A41" s="38">
        <v>2023</v>
      </c>
      <c r="B41" s="2">
        <v>13.96</v>
      </c>
      <c r="C41" s="38">
        <v>4</v>
      </c>
      <c r="D41" t="s">
        <v>758</v>
      </c>
      <c r="E41" t="s">
        <v>759</v>
      </c>
      <c r="F41" t="s">
        <v>134</v>
      </c>
      <c r="G41" t="s">
        <v>135</v>
      </c>
      <c r="H41" t="s">
        <v>779</v>
      </c>
      <c r="I41" t="s">
        <v>780</v>
      </c>
      <c r="J41" t="s">
        <v>781</v>
      </c>
      <c r="K41" t="s">
        <v>780</v>
      </c>
      <c r="L41" t="s">
        <v>136</v>
      </c>
      <c r="M41" t="s">
        <v>68</v>
      </c>
      <c r="N41" t="s">
        <v>119</v>
      </c>
      <c r="O41" t="s">
        <v>782</v>
      </c>
      <c r="P41" t="s">
        <v>783</v>
      </c>
      <c r="R41">
        <v>1</v>
      </c>
      <c r="S41">
        <v>18</v>
      </c>
    </row>
    <row r="42" spans="1:19">
      <c r="A42" s="38">
        <v>2016</v>
      </c>
      <c r="B42" s="2">
        <v>30</v>
      </c>
      <c r="C42" s="38">
        <v>4</v>
      </c>
      <c r="D42" t="s">
        <v>758</v>
      </c>
      <c r="E42" t="s">
        <v>759</v>
      </c>
      <c r="F42" t="s">
        <v>534</v>
      </c>
      <c r="G42" t="s">
        <v>535</v>
      </c>
      <c r="H42" t="s">
        <v>779</v>
      </c>
      <c r="I42" t="s">
        <v>780</v>
      </c>
      <c r="J42" t="s">
        <v>781</v>
      </c>
      <c r="K42" t="s">
        <v>780</v>
      </c>
      <c r="L42" t="s">
        <v>136</v>
      </c>
      <c r="M42" t="s">
        <v>68</v>
      </c>
      <c r="N42" t="s">
        <v>772</v>
      </c>
      <c r="O42" t="s">
        <v>773</v>
      </c>
      <c r="P42" t="s">
        <v>774</v>
      </c>
      <c r="R42">
        <v>1</v>
      </c>
      <c r="S42">
        <v>18</v>
      </c>
    </row>
    <row r="43" spans="1:19">
      <c r="A43" s="38">
        <v>2019</v>
      </c>
      <c r="B43" s="2">
        <v>18</v>
      </c>
      <c r="C43" s="38">
        <v>4</v>
      </c>
      <c r="D43" t="s">
        <v>758</v>
      </c>
      <c r="E43" t="s">
        <v>759</v>
      </c>
      <c r="F43" t="s">
        <v>138</v>
      </c>
      <c r="G43" t="s">
        <v>139</v>
      </c>
      <c r="H43" t="s">
        <v>779</v>
      </c>
      <c r="I43" t="s">
        <v>780</v>
      </c>
      <c r="J43" t="s">
        <v>781</v>
      </c>
      <c r="K43" t="s">
        <v>780</v>
      </c>
      <c r="L43" t="s">
        <v>136</v>
      </c>
      <c r="M43" t="s">
        <v>68</v>
      </c>
      <c r="N43" t="s">
        <v>772</v>
      </c>
      <c r="O43" t="s">
        <v>773</v>
      </c>
      <c r="P43" t="s">
        <v>774</v>
      </c>
      <c r="R43">
        <v>1</v>
      </c>
      <c r="S43">
        <v>18</v>
      </c>
    </row>
    <row r="44" spans="1:19">
      <c r="A44" s="38">
        <v>2019</v>
      </c>
      <c r="B44" s="2">
        <v>14</v>
      </c>
      <c r="C44" s="38">
        <v>4</v>
      </c>
      <c r="D44" t="s">
        <v>758</v>
      </c>
      <c r="E44" t="s">
        <v>759</v>
      </c>
      <c r="F44" t="s">
        <v>147</v>
      </c>
      <c r="G44" t="s">
        <v>148</v>
      </c>
      <c r="H44" t="s">
        <v>779</v>
      </c>
      <c r="I44" t="s">
        <v>780</v>
      </c>
      <c r="J44" t="s">
        <v>781</v>
      </c>
      <c r="K44" t="s">
        <v>780</v>
      </c>
      <c r="L44" t="s">
        <v>136</v>
      </c>
      <c r="M44" t="s">
        <v>68</v>
      </c>
      <c r="N44" t="s">
        <v>772</v>
      </c>
      <c r="O44" t="s">
        <v>773</v>
      </c>
      <c r="P44" t="s">
        <v>774</v>
      </c>
      <c r="R44">
        <v>1</v>
      </c>
      <c r="S44">
        <v>18</v>
      </c>
    </row>
    <row r="45" spans="1:19">
      <c r="A45" s="38">
        <v>2019</v>
      </c>
      <c r="B45" s="2">
        <v>20</v>
      </c>
      <c r="C45" s="38">
        <v>4</v>
      </c>
      <c r="D45" t="s">
        <v>758</v>
      </c>
      <c r="E45" t="s">
        <v>759</v>
      </c>
      <c r="F45" t="s">
        <v>560</v>
      </c>
      <c r="G45" t="s">
        <v>561</v>
      </c>
      <c r="H45" t="s">
        <v>779</v>
      </c>
      <c r="I45" t="s">
        <v>780</v>
      </c>
      <c r="J45" t="s">
        <v>784</v>
      </c>
      <c r="K45" t="s">
        <v>780</v>
      </c>
      <c r="L45" t="s">
        <v>129</v>
      </c>
      <c r="M45" t="s">
        <v>68</v>
      </c>
      <c r="N45" t="s">
        <v>772</v>
      </c>
      <c r="O45" t="s">
        <v>773</v>
      </c>
      <c r="P45" t="s">
        <v>774</v>
      </c>
      <c r="R45">
        <v>1</v>
      </c>
      <c r="S45">
        <v>18</v>
      </c>
    </row>
    <row r="46" spans="1:19">
      <c r="A46" s="38">
        <v>2019</v>
      </c>
      <c r="B46" s="2">
        <v>9</v>
      </c>
      <c r="C46" s="38">
        <v>4</v>
      </c>
      <c r="D46" t="s">
        <v>758</v>
      </c>
      <c r="E46" t="s">
        <v>759</v>
      </c>
      <c r="F46" t="s">
        <v>652</v>
      </c>
      <c r="G46" t="s">
        <v>653</v>
      </c>
      <c r="H46" t="s">
        <v>779</v>
      </c>
      <c r="I46" t="s">
        <v>780</v>
      </c>
      <c r="J46" t="s">
        <v>784</v>
      </c>
      <c r="K46" t="s">
        <v>780</v>
      </c>
      <c r="L46" t="s">
        <v>129</v>
      </c>
      <c r="M46" t="s">
        <v>68</v>
      </c>
      <c r="N46" t="s">
        <v>772</v>
      </c>
      <c r="O46" t="s">
        <v>773</v>
      </c>
      <c r="P46" t="s">
        <v>774</v>
      </c>
      <c r="R46">
        <v>1</v>
      </c>
      <c r="S46">
        <v>18</v>
      </c>
    </row>
    <row r="47" spans="1:19">
      <c r="A47" s="38">
        <v>2022</v>
      </c>
      <c r="B47" s="2">
        <v>40.299999999999997</v>
      </c>
      <c r="C47" s="38">
        <v>4</v>
      </c>
      <c r="D47" t="s">
        <v>758</v>
      </c>
      <c r="E47" t="s">
        <v>759</v>
      </c>
      <c r="F47" t="s">
        <v>127</v>
      </c>
      <c r="G47" t="s">
        <v>128</v>
      </c>
      <c r="H47" t="s">
        <v>779</v>
      </c>
      <c r="I47" t="s">
        <v>780</v>
      </c>
      <c r="J47" t="s">
        <v>784</v>
      </c>
      <c r="K47" t="s">
        <v>780</v>
      </c>
      <c r="L47" t="s">
        <v>129</v>
      </c>
      <c r="M47" t="s">
        <v>68</v>
      </c>
      <c r="N47" t="s">
        <v>119</v>
      </c>
      <c r="O47" t="s">
        <v>782</v>
      </c>
      <c r="P47" t="s">
        <v>762</v>
      </c>
      <c r="R47">
        <v>1</v>
      </c>
      <c r="S47">
        <v>18</v>
      </c>
    </row>
    <row r="48" spans="1:19">
      <c r="A48" s="38">
        <v>2019</v>
      </c>
      <c r="B48" s="2">
        <v>6.5</v>
      </c>
      <c r="C48" s="38">
        <v>4</v>
      </c>
      <c r="D48" t="s">
        <v>758</v>
      </c>
      <c r="E48" t="s">
        <v>759</v>
      </c>
      <c r="F48" t="s">
        <v>130</v>
      </c>
      <c r="G48" t="s">
        <v>131</v>
      </c>
      <c r="H48" t="s">
        <v>779</v>
      </c>
      <c r="I48" t="s">
        <v>780</v>
      </c>
      <c r="J48" t="s">
        <v>784</v>
      </c>
      <c r="K48" t="s">
        <v>780</v>
      </c>
      <c r="L48" t="s">
        <v>129</v>
      </c>
      <c r="M48" t="s">
        <v>68</v>
      </c>
      <c r="N48" t="s">
        <v>140</v>
      </c>
      <c r="O48" t="s">
        <v>785</v>
      </c>
      <c r="P48" t="s">
        <v>786</v>
      </c>
      <c r="R48">
        <v>1</v>
      </c>
      <c r="S48">
        <v>18</v>
      </c>
    </row>
    <row r="49" spans="1:19">
      <c r="A49" s="38">
        <v>2019</v>
      </c>
      <c r="B49" s="2">
        <v>0.1</v>
      </c>
      <c r="C49" s="38">
        <v>4</v>
      </c>
      <c r="D49" t="s">
        <v>758</v>
      </c>
      <c r="E49" t="s">
        <v>759</v>
      </c>
      <c r="F49" t="s">
        <v>132</v>
      </c>
      <c r="G49" t="s">
        <v>133</v>
      </c>
      <c r="H49" t="s">
        <v>779</v>
      </c>
      <c r="I49" t="s">
        <v>780</v>
      </c>
      <c r="J49" t="s">
        <v>784</v>
      </c>
      <c r="K49" t="s">
        <v>780</v>
      </c>
      <c r="L49" t="s">
        <v>129</v>
      </c>
      <c r="M49" t="s">
        <v>68</v>
      </c>
      <c r="N49" t="s">
        <v>140</v>
      </c>
      <c r="O49" t="s">
        <v>785</v>
      </c>
      <c r="P49" t="s">
        <v>762</v>
      </c>
      <c r="R49">
        <v>1</v>
      </c>
      <c r="S49">
        <v>18</v>
      </c>
    </row>
    <row r="50" spans="1:19">
      <c r="A50" s="38">
        <v>2024</v>
      </c>
      <c r="B50" s="2">
        <v>33.299999999999997</v>
      </c>
      <c r="C50" s="38">
        <v>4</v>
      </c>
      <c r="D50" t="s">
        <v>758</v>
      </c>
      <c r="E50" t="s">
        <v>759</v>
      </c>
      <c r="F50" t="s">
        <v>681</v>
      </c>
      <c r="G50" t="s">
        <v>682</v>
      </c>
      <c r="H50" t="s">
        <v>779</v>
      </c>
      <c r="I50" t="s">
        <v>780</v>
      </c>
      <c r="J50" t="s">
        <v>784</v>
      </c>
      <c r="K50" t="s">
        <v>780</v>
      </c>
      <c r="L50" t="s">
        <v>129</v>
      </c>
      <c r="M50" t="s">
        <v>68</v>
      </c>
      <c r="N50" t="s">
        <v>159</v>
      </c>
      <c r="O50" t="s">
        <v>787</v>
      </c>
      <c r="P50" t="s">
        <v>762</v>
      </c>
      <c r="R50">
        <v>1</v>
      </c>
      <c r="S50">
        <v>18</v>
      </c>
    </row>
    <row r="51" spans="1:19">
      <c r="A51" s="38">
        <v>2019</v>
      </c>
      <c r="B51" s="2">
        <v>17</v>
      </c>
      <c r="C51" s="38">
        <v>4</v>
      </c>
      <c r="D51" t="s">
        <v>758</v>
      </c>
      <c r="E51" t="s">
        <v>759</v>
      </c>
      <c r="F51" t="s">
        <v>149</v>
      </c>
      <c r="G51" t="s">
        <v>150</v>
      </c>
      <c r="H51" t="s">
        <v>779</v>
      </c>
      <c r="I51" t="s">
        <v>780</v>
      </c>
      <c r="J51" t="s">
        <v>784</v>
      </c>
      <c r="K51" t="s">
        <v>780</v>
      </c>
      <c r="L51" t="s">
        <v>129</v>
      </c>
      <c r="M51" t="s">
        <v>68</v>
      </c>
      <c r="N51" t="s">
        <v>772</v>
      </c>
      <c r="O51" t="s">
        <v>773</v>
      </c>
      <c r="P51" t="s">
        <v>774</v>
      </c>
      <c r="R51">
        <v>1</v>
      </c>
      <c r="S51">
        <v>18</v>
      </c>
    </row>
    <row r="52" spans="1:19">
      <c r="A52" s="38">
        <v>2016</v>
      </c>
      <c r="B52" s="2">
        <v>16</v>
      </c>
      <c r="C52" s="38">
        <v>4</v>
      </c>
      <c r="D52" t="s">
        <v>758</v>
      </c>
      <c r="E52" t="s">
        <v>759</v>
      </c>
      <c r="F52" t="s">
        <v>113</v>
      </c>
      <c r="G52" t="s">
        <v>114</v>
      </c>
      <c r="H52" t="s">
        <v>779</v>
      </c>
      <c r="I52" t="s">
        <v>780</v>
      </c>
      <c r="J52" t="s">
        <v>788</v>
      </c>
      <c r="K52" t="s">
        <v>780</v>
      </c>
      <c r="L52" t="s">
        <v>115</v>
      </c>
      <c r="M52" t="s">
        <v>68</v>
      </c>
      <c r="N52" t="s">
        <v>772</v>
      </c>
      <c r="O52" t="s">
        <v>773</v>
      </c>
      <c r="P52" t="s">
        <v>774</v>
      </c>
      <c r="R52">
        <v>1</v>
      </c>
      <c r="S52">
        <v>18</v>
      </c>
    </row>
    <row r="53" spans="1:19">
      <c r="A53" s="38">
        <v>2023</v>
      </c>
      <c r="B53" s="2">
        <v>30</v>
      </c>
      <c r="C53" s="38">
        <v>4</v>
      </c>
      <c r="D53" t="s">
        <v>758</v>
      </c>
      <c r="E53" t="s">
        <v>759</v>
      </c>
      <c r="F53" t="s">
        <v>120</v>
      </c>
      <c r="G53" t="s">
        <v>121</v>
      </c>
      <c r="H53" t="s">
        <v>779</v>
      </c>
      <c r="I53" t="s">
        <v>780</v>
      </c>
      <c r="J53" t="s">
        <v>788</v>
      </c>
      <c r="K53" t="s">
        <v>780</v>
      </c>
      <c r="L53" t="s">
        <v>115</v>
      </c>
      <c r="M53" t="s">
        <v>68</v>
      </c>
      <c r="N53" t="s">
        <v>119</v>
      </c>
      <c r="O53" t="s">
        <v>782</v>
      </c>
      <c r="P53" t="s">
        <v>762</v>
      </c>
      <c r="R53">
        <v>1</v>
      </c>
      <c r="S53">
        <v>18</v>
      </c>
    </row>
    <row r="54" spans="1:19">
      <c r="A54" s="38">
        <v>2019</v>
      </c>
      <c r="B54" s="2">
        <v>11</v>
      </c>
      <c r="C54" s="38">
        <v>4</v>
      </c>
      <c r="D54" t="s">
        <v>758</v>
      </c>
      <c r="E54" t="s">
        <v>759</v>
      </c>
      <c r="F54" t="s">
        <v>252</v>
      </c>
      <c r="G54" t="s">
        <v>253</v>
      </c>
      <c r="H54" t="s">
        <v>779</v>
      </c>
      <c r="I54" t="s">
        <v>780</v>
      </c>
      <c r="J54" t="s">
        <v>788</v>
      </c>
      <c r="K54" t="s">
        <v>780</v>
      </c>
      <c r="L54" t="s">
        <v>115</v>
      </c>
      <c r="M54" t="s">
        <v>68</v>
      </c>
      <c r="N54" t="s">
        <v>772</v>
      </c>
      <c r="O54" t="s">
        <v>773</v>
      </c>
      <c r="P54" t="s">
        <v>774</v>
      </c>
      <c r="R54">
        <v>1</v>
      </c>
      <c r="S54">
        <v>18</v>
      </c>
    </row>
    <row r="55" spans="1:19">
      <c r="A55" s="38">
        <v>2019</v>
      </c>
      <c r="B55" s="2">
        <v>13</v>
      </c>
      <c r="C55" s="38">
        <v>4</v>
      </c>
      <c r="D55" t="s">
        <v>758</v>
      </c>
      <c r="E55" t="s">
        <v>759</v>
      </c>
      <c r="F55" t="s">
        <v>122</v>
      </c>
      <c r="G55" t="s">
        <v>123</v>
      </c>
      <c r="H55" t="s">
        <v>779</v>
      </c>
      <c r="I55" t="s">
        <v>780</v>
      </c>
      <c r="J55" t="s">
        <v>788</v>
      </c>
      <c r="K55" t="s">
        <v>780</v>
      </c>
      <c r="L55" t="s">
        <v>115</v>
      </c>
      <c r="M55" t="s">
        <v>68</v>
      </c>
      <c r="N55" t="s">
        <v>772</v>
      </c>
      <c r="O55" t="s">
        <v>773</v>
      </c>
      <c r="P55" t="s">
        <v>774</v>
      </c>
      <c r="R55">
        <v>1</v>
      </c>
      <c r="S55">
        <v>18</v>
      </c>
    </row>
    <row r="56" spans="1:19">
      <c r="A56" s="38">
        <v>2022</v>
      </c>
      <c r="B56" s="2">
        <v>22.2</v>
      </c>
      <c r="C56" s="38">
        <v>4</v>
      </c>
      <c r="D56" t="s">
        <v>758</v>
      </c>
      <c r="E56" t="s">
        <v>759</v>
      </c>
      <c r="F56" t="s">
        <v>125</v>
      </c>
      <c r="G56" t="s">
        <v>126</v>
      </c>
      <c r="H56" t="s">
        <v>779</v>
      </c>
      <c r="I56" t="s">
        <v>780</v>
      </c>
      <c r="J56" t="s">
        <v>788</v>
      </c>
      <c r="K56" t="s">
        <v>780</v>
      </c>
      <c r="L56" t="s">
        <v>115</v>
      </c>
      <c r="M56" t="s">
        <v>68</v>
      </c>
      <c r="N56" t="s">
        <v>159</v>
      </c>
      <c r="O56" t="s">
        <v>787</v>
      </c>
      <c r="P56" t="s">
        <v>762</v>
      </c>
      <c r="R56">
        <v>1</v>
      </c>
      <c r="S56">
        <v>18</v>
      </c>
    </row>
    <row r="57" spans="1:19">
      <c r="A57" s="38">
        <v>2016</v>
      </c>
      <c r="B57" s="2">
        <v>28</v>
      </c>
      <c r="C57" s="38">
        <v>4</v>
      </c>
      <c r="D57" t="s">
        <v>758</v>
      </c>
      <c r="E57" t="s">
        <v>759</v>
      </c>
      <c r="F57" t="s">
        <v>584</v>
      </c>
      <c r="G57" t="s">
        <v>585</v>
      </c>
      <c r="H57" t="s">
        <v>779</v>
      </c>
      <c r="I57" t="s">
        <v>780</v>
      </c>
      <c r="J57" t="s">
        <v>788</v>
      </c>
      <c r="K57" t="s">
        <v>780</v>
      </c>
      <c r="L57" t="s">
        <v>115</v>
      </c>
      <c r="M57" t="s">
        <v>68</v>
      </c>
      <c r="N57" t="s">
        <v>772</v>
      </c>
      <c r="O57" t="s">
        <v>773</v>
      </c>
      <c r="P57" t="s">
        <v>774</v>
      </c>
      <c r="R57">
        <v>1</v>
      </c>
      <c r="S57">
        <v>18</v>
      </c>
    </row>
    <row r="58" spans="1:19">
      <c r="A58" s="38">
        <v>2019</v>
      </c>
      <c r="B58" s="2">
        <v>27</v>
      </c>
      <c r="C58" s="38">
        <v>4</v>
      </c>
      <c r="D58" t="s">
        <v>758</v>
      </c>
      <c r="E58" t="s">
        <v>759</v>
      </c>
      <c r="F58" t="s">
        <v>271</v>
      </c>
      <c r="G58" t="s">
        <v>272</v>
      </c>
      <c r="H58" t="s">
        <v>779</v>
      </c>
      <c r="I58" t="s">
        <v>780</v>
      </c>
      <c r="J58" t="s">
        <v>788</v>
      </c>
      <c r="K58" t="s">
        <v>780</v>
      </c>
      <c r="L58" t="s">
        <v>115</v>
      </c>
      <c r="M58" t="s">
        <v>68</v>
      </c>
      <c r="N58" t="s">
        <v>772</v>
      </c>
      <c r="O58" t="s">
        <v>773</v>
      </c>
      <c r="P58" t="s">
        <v>774</v>
      </c>
      <c r="R58">
        <v>1</v>
      </c>
      <c r="S58">
        <v>18</v>
      </c>
    </row>
    <row r="59" spans="1:19">
      <c r="A59" s="38">
        <v>2023</v>
      </c>
      <c r="B59" s="2">
        <v>2.7</v>
      </c>
      <c r="C59" s="38">
        <v>4</v>
      </c>
      <c r="D59" t="s">
        <v>758</v>
      </c>
      <c r="E59" t="s">
        <v>759</v>
      </c>
      <c r="F59" t="s">
        <v>142</v>
      </c>
      <c r="G59" t="s">
        <v>143</v>
      </c>
      <c r="H59" t="s">
        <v>779</v>
      </c>
      <c r="I59" t="s">
        <v>780</v>
      </c>
      <c r="J59" t="s">
        <v>788</v>
      </c>
      <c r="K59" t="s">
        <v>780</v>
      </c>
      <c r="L59" t="s">
        <v>115</v>
      </c>
      <c r="M59" t="s">
        <v>68</v>
      </c>
      <c r="N59" t="s">
        <v>159</v>
      </c>
      <c r="O59" t="s">
        <v>787</v>
      </c>
      <c r="P59" t="s">
        <v>762</v>
      </c>
      <c r="R59">
        <v>1</v>
      </c>
      <c r="S59">
        <v>18</v>
      </c>
    </row>
    <row r="60" spans="1:19">
      <c r="A60" s="38">
        <v>2019</v>
      </c>
      <c r="B60" s="2">
        <v>7.5</v>
      </c>
      <c r="C60" s="38">
        <v>4</v>
      </c>
      <c r="D60" t="s">
        <v>758</v>
      </c>
      <c r="E60" t="s">
        <v>759</v>
      </c>
      <c r="F60" t="s">
        <v>145</v>
      </c>
      <c r="G60" t="s">
        <v>146</v>
      </c>
      <c r="H60" t="s">
        <v>779</v>
      </c>
      <c r="I60" t="s">
        <v>780</v>
      </c>
      <c r="J60" t="s">
        <v>788</v>
      </c>
      <c r="K60" t="s">
        <v>780</v>
      </c>
      <c r="L60" t="s">
        <v>115</v>
      </c>
      <c r="M60" t="s">
        <v>68</v>
      </c>
      <c r="N60" t="s">
        <v>119</v>
      </c>
      <c r="O60" t="s">
        <v>782</v>
      </c>
      <c r="P60" t="s">
        <v>762</v>
      </c>
      <c r="R60">
        <v>1</v>
      </c>
      <c r="S60">
        <v>18</v>
      </c>
    </row>
    <row r="61" spans="1:19">
      <c r="A61" s="38">
        <v>2016</v>
      </c>
      <c r="B61" s="2">
        <v>22</v>
      </c>
      <c r="C61" s="38">
        <v>4</v>
      </c>
      <c r="D61" t="s">
        <v>758</v>
      </c>
      <c r="E61" t="s">
        <v>759</v>
      </c>
      <c r="F61" t="s">
        <v>646</v>
      </c>
      <c r="G61" t="s">
        <v>647</v>
      </c>
      <c r="H61" t="s">
        <v>779</v>
      </c>
      <c r="I61" t="s">
        <v>780</v>
      </c>
      <c r="J61" t="s">
        <v>788</v>
      </c>
      <c r="K61" t="s">
        <v>780</v>
      </c>
      <c r="L61" t="s">
        <v>115</v>
      </c>
      <c r="M61" t="s">
        <v>68</v>
      </c>
      <c r="N61" t="s">
        <v>772</v>
      </c>
      <c r="O61" t="s">
        <v>773</v>
      </c>
      <c r="P61" t="s">
        <v>774</v>
      </c>
      <c r="R61">
        <v>1</v>
      </c>
      <c r="S61">
        <v>18</v>
      </c>
    </row>
    <row r="62" spans="1:19">
      <c r="A62" s="49">
        <v>2019</v>
      </c>
      <c r="B62" s="171">
        <v>50</v>
      </c>
      <c r="C62" s="38">
        <v>4</v>
      </c>
      <c r="D62" s="48" t="s">
        <v>758</v>
      </c>
      <c r="E62" s="48" t="s">
        <v>759</v>
      </c>
      <c r="F62" s="48" t="s">
        <v>556</v>
      </c>
      <c r="G62" s="48" t="s">
        <v>557</v>
      </c>
      <c r="H62" s="48" t="s">
        <v>779</v>
      </c>
      <c r="I62" s="48" t="s">
        <v>780</v>
      </c>
      <c r="J62" s="48" t="s">
        <v>788</v>
      </c>
      <c r="K62" s="48" t="s">
        <v>780</v>
      </c>
      <c r="L62" s="48" t="s">
        <v>115</v>
      </c>
      <c r="M62" s="48" t="s">
        <v>68</v>
      </c>
      <c r="N62" s="48" t="s">
        <v>772</v>
      </c>
      <c r="O62" s="48" t="s">
        <v>773</v>
      </c>
      <c r="P62" s="48" t="s">
        <v>774</v>
      </c>
      <c r="Q62" s="48"/>
      <c r="R62">
        <v>1</v>
      </c>
      <c r="S62" s="49">
        <f>MEDIAN(B38:B62)</f>
        <v>18</v>
      </c>
    </row>
    <row r="63" spans="1:19">
      <c r="A63" s="51">
        <v>2016</v>
      </c>
      <c r="B63" s="172">
        <v>4</v>
      </c>
      <c r="C63" s="38">
        <v>5</v>
      </c>
      <c r="D63" s="50" t="s">
        <v>758</v>
      </c>
      <c r="E63" s="50" t="s">
        <v>759</v>
      </c>
      <c r="F63" s="50" t="s">
        <v>195</v>
      </c>
      <c r="G63" s="50" t="s">
        <v>196</v>
      </c>
      <c r="H63" s="50" t="s">
        <v>789</v>
      </c>
      <c r="I63" s="50" t="s">
        <v>790</v>
      </c>
      <c r="J63" s="50" t="s">
        <v>762</v>
      </c>
      <c r="K63" s="50" t="s">
        <v>790</v>
      </c>
      <c r="L63" s="50" t="s">
        <v>197</v>
      </c>
      <c r="M63" s="50" t="s">
        <v>58</v>
      </c>
      <c r="N63" s="50" t="s">
        <v>772</v>
      </c>
      <c r="O63" s="50" t="s">
        <v>773</v>
      </c>
      <c r="P63" s="50" t="s">
        <v>774</v>
      </c>
      <c r="Q63" s="50" t="s">
        <v>197</v>
      </c>
      <c r="R63">
        <v>1</v>
      </c>
      <c r="S63" s="50">
        <v>21</v>
      </c>
    </row>
    <row r="64" spans="1:19">
      <c r="A64" s="38">
        <v>2016</v>
      </c>
      <c r="B64" s="2">
        <v>45</v>
      </c>
      <c r="C64" s="38">
        <v>7</v>
      </c>
      <c r="D64" t="s">
        <v>758</v>
      </c>
      <c r="E64" t="s">
        <v>759</v>
      </c>
      <c r="F64" t="s">
        <v>522</v>
      </c>
      <c r="G64" t="s">
        <v>523</v>
      </c>
      <c r="H64" t="s">
        <v>791</v>
      </c>
      <c r="I64" t="s">
        <v>792</v>
      </c>
      <c r="J64" t="s">
        <v>793</v>
      </c>
      <c r="K64" t="s">
        <v>792</v>
      </c>
      <c r="L64" t="s">
        <v>231</v>
      </c>
      <c r="M64" t="s">
        <v>67</v>
      </c>
      <c r="N64" t="s">
        <v>772</v>
      </c>
      <c r="O64" t="s">
        <v>773</v>
      </c>
      <c r="P64" t="s">
        <v>774</v>
      </c>
      <c r="Q64" t="s">
        <v>59</v>
      </c>
      <c r="R64">
        <v>1</v>
      </c>
      <c r="S64">
        <v>24</v>
      </c>
    </row>
    <row r="65" spans="1:19">
      <c r="A65" s="38">
        <v>2018</v>
      </c>
      <c r="B65" s="2">
        <v>27</v>
      </c>
      <c r="C65" s="38">
        <v>7</v>
      </c>
      <c r="D65" t="s">
        <v>758</v>
      </c>
      <c r="E65" t="s">
        <v>759</v>
      </c>
      <c r="F65" t="s">
        <v>284</v>
      </c>
      <c r="G65" t="s">
        <v>285</v>
      </c>
      <c r="H65" t="s">
        <v>791</v>
      </c>
      <c r="I65" t="s">
        <v>792</v>
      </c>
      <c r="J65" t="s">
        <v>793</v>
      </c>
      <c r="K65" t="s">
        <v>792</v>
      </c>
      <c r="L65" t="s">
        <v>231</v>
      </c>
      <c r="M65" t="s">
        <v>67</v>
      </c>
      <c r="N65" t="s">
        <v>772</v>
      </c>
      <c r="O65" t="s">
        <v>773</v>
      </c>
      <c r="P65" t="s">
        <v>774</v>
      </c>
      <c r="R65">
        <v>1</v>
      </c>
      <c r="S65">
        <v>24</v>
      </c>
    </row>
    <row r="66" spans="1:19">
      <c r="A66" s="38">
        <v>2018</v>
      </c>
      <c r="B66" s="2">
        <v>35</v>
      </c>
      <c r="C66" s="38">
        <v>7</v>
      </c>
      <c r="D66" t="s">
        <v>758</v>
      </c>
      <c r="E66" t="s">
        <v>759</v>
      </c>
      <c r="F66" t="s">
        <v>530</v>
      </c>
      <c r="G66" t="s">
        <v>531</v>
      </c>
      <c r="H66" t="s">
        <v>791</v>
      </c>
      <c r="I66" t="s">
        <v>792</v>
      </c>
      <c r="J66" t="s">
        <v>793</v>
      </c>
      <c r="K66" t="s">
        <v>792</v>
      </c>
      <c r="L66" t="s">
        <v>231</v>
      </c>
      <c r="M66" t="s">
        <v>67</v>
      </c>
      <c r="N66" t="s">
        <v>772</v>
      </c>
      <c r="O66" t="s">
        <v>773</v>
      </c>
      <c r="P66" t="s">
        <v>774</v>
      </c>
      <c r="R66">
        <v>1</v>
      </c>
      <c r="S66">
        <v>24</v>
      </c>
    </row>
    <row r="67" spans="1:19">
      <c r="A67" s="38">
        <v>2017</v>
      </c>
      <c r="B67" s="2">
        <v>5</v>
      </c>
      <c r="C67" s="38">
        <v>7</v>
      </c>
      <c r="D67" t="s">
        <v>758</v>
      </c>
      <c r="E67" t="s">
        <v>759</v>
      </c>
      <c r="F67" t="s">
        <v>736</v>
      </c>
      <c r="G67" t="s">
        <v>794</v>
      </c>
      <c r="H67" t="s">
        <v>791</v>
      </c>
      <c r="I67" t="s">
        <v>792</v>
      </c>
      <c r="J67" t="s">
        <v>793</v>
      </c>
      <c r="K67" t="s">
        <v>792</v>
      </c>
      <c r="L67" t="s">
        <v>231</v>
      </c>
      <c r="M67" t="s">
        <v>67</v>
      </c>
      <c r="N67" t="s">
        <v>772</v>
      </c>
      <c r="O67" t="s">
        <v>773</v>
      </c>
      <c r="P67" t="s">
        <v>774</v>
      </c>
      <c r="R67">
        <v>1</v>
      </c>
      <c r="S67">
        <v>24</v>
      </c>
    </row>
    <row r="68" spans="1:19">
      <c r="A68" s="38">
        <v>2016</v>
      </c>
      <c r="B68" s="2">
        <v>28</v>
      </c>
      <c r="C68" s="38">
        <v>7</v>
      </c>
      <c r="D68" t="s">
        <v>758</v>
      </c>
      <c r="E68" t="s">
        <v>759</v>
      </c>
      <c r="F68" t="s">
        <v>290</v>
      </c>
      <c r="G68" t="s">
        <v>291</v>
      </c>
      <c r="H68" t="s">
        <v>791</v>
      </c>
      <c r="I68" t="s">
        <v>792</v>
      </c>
      <c r="J68" t="s">
        <v>793</v>
      </c>
      <c r="K68" t="s">
        <v>792</v>
      </c>
      <c r="L68" t="s">
        <v>231</v>
      </c>
      <c r="M68" t="s">
        <v>67</v>
      </c>
      <c r="N68" t="s">
        <v>772</v>
      </c>
      <c r="O68" t="s">
        <v>773</v>
      </c>
      <c r="P68" t="s">
        <v>774</v>
      </c>
      <c r="R68">
        <v>1</v>
      </c>
      <c r="S68">
        <v>24</v>
      </c>
    </row>
    <row r="69" spans="1:19">
      <c r="A69" s="38">
        <v>2017</v>
      </c>
      <c r="B69" s="2">
        <v>18</v>
      </c>
      <c r="C69" s="38">
        <v>7</v>
      </c>
      <c r="D69" t="s">
        <v>758</v>
      </c>
      <c r="E69" t="s">
        <v>759</v>
      </c>
      <c r="F69" t="s">
        <v>550</v>
      </c>
      <c r="G69" t="s">
        <v>551</v>
      </c>
      <c r="H69" t="s">
        <v>791</v>
      </c>
      <c r="I69" t="s">
        <v>792</v>
      </c>
      <c r="J69" t="s">
        <v>793</v>
      </c>
      <c r="K69" t="s">
        <v>792</v>
      </c>
      <c r="L69" t="s">
        <v>231</v>
      </c>
      <c r="M69" t="s">
        <v>67</v>
      </c>
      <c r="N69" t="s">
        <v>772</v>
      </c>
      <c r="O69" t="s">
        <v>773</v>
      </c>
      <c r="P69" t="s">
        <v>774</v>
      </c>
      <c r="R69">
        <v>1</v>
      </c>
      <c r="S69">
        <v>24</v>
      </c>
    </row>
    <row r="70" spans="1:19">
      <c r="A70" s="38">
        <v>2017</v>
      </c>
      <c r="B70" s="2">
        <v>16</v>
      </c>
      <c r="C70" s="38">
        <v>7</v>
      </c>
      <c r="D70" t="s">
        <v>758</v>
      </c>
      <c r="E70" t="s">
        <v>759</v>
      </c>
      <c r="F70" t="s">
        <v>229</v>
      </c>
      <c r="G70" t="s">
        <v>230</v>
      </c>
      <c r="H70" t="s">
        <v>791</v>
      </c>
      <c r="I70" t="s">
        <v>792</v>
      </c>
      <c r="J70" t="s">
        <v>793</v>
      </c>
      <c r="K70" t="s">
        <v>792</v>
      </c>
      <c r="L70" t="s">
        <v>231</v>
      </c>
      <c r="M70" t="s">
        <v>67</v>
      </c>
      <c r="N70" t="s">
        <v>140</v>
      </c>
      <c r="O70" t="s">
        <v>785</v>
      </c>
      <c r="P70" t="s">
        <v>795</v>
      </c>
      <c r="R70">
        <v>1</v>
      </c>
      <c r="S70">
        <v>24</v>
      </c>
    </row>
    <row r="71" spans="1:19" s="48" customFormat="1">
      <c r="A71" s="38">
        <v>2017</v>
      </c>
      <c r="B71" s="2">
        <v>18</v>
      </c>
      <c r="C71" s="38">
        <v>7</v>
      </c>
      <c r="D71" t="s">
        <v>758</v>
      </c>
      <c r="E71" t="s">
        <v>759</v>
      </c>
      <c r="F71" t="s">
        <v>554</v>
      </c>
      <c r="G71" t="s">
        <v>555</v>
      </c>
      <c r="H71" t="s">
        <v>791</v>
      </c>
      <c r="I71" t="s">
        <v>792</v>
      </c>
      <c r="J71" t="s">
        <v>793</v>
      </c>
      <c r="K71" t="s">
        <v>792</v>
      </c>
      <c r="L71" t="s">
        <v>231</v>
      </c>
      <c r="M71" t="s">
        <v>67</v>
      </c>
      <c r="N71" t="s">
        <v>772</v>
      </c>
      <c r="O71" t="s">
        <v>773</v>
      </c>
      <c r="P71" t="s">
        <v>774</v>
      </c>
      <c r="Q71"/>
      <c r="R71">
        <v>1</v>
      </c>
      <c r="S71">
        <v>24</v>
      </c>
    </row>
    <row r="72" spans="1:19">
      <c r="A72" s="38">
        <v>2017</v>
      </c>
      <c r="B72" s="2">
        <v>25</v>
      </c>
      <c r="C72" s="38">
        <v>7</v>
      </c>
      <c r="D72" t="s">
        <v>758</v>
      </c>
      <c r="E72" t="s">
        <v>759</v>
      </c>
      <c r="F72" t="s">
        <v>317</v>
      </c>
      <c r="G72" t="s">
        <v>318</v>
      </c>
      <c r="H72" t="s">
        <v>791</v>
      </c>
      <c r="I72" t="s">
        <v>792</v>
      </c>
      <c r="J72" t="s">
        <v>793</v>
      </c>
      <c r="K72" t="s">
        <v>792</v>
      </c>
      <c r="L72" t="s">
        <v>231</v>
      </c>
      <c r="M72" t="s">
        <v>67</v>
      </c>
      <c r="N72" t="s">
        <v>772</v>
      </c>
      <c r="O72" t="s">
        <v>773</v>
      </c>
      <c r="P72" t="s">
        <v>774</v>
      </c>
      <c r="R72">
        <v>1</v>
      </c>
      <c r="S72">
        <v>24</v>
      </c>
    </row>
    <row r="73" spans="1:19">
      <c r="A73" s="38">
        <v>2018</v>
      </c>
      <c r="B73" s="2">
        <v>48</v>
      </c>
      <c r="C73" s="38">
        <v>7</v>
      </c>
      <c r="D73" t="s">
        <v>758</v>
      </c>
      <c r="E73" t="s">
        <v>759</v>
      </c>
      <c r="F73" t="s">
        <v>257</v>
      </c>
      <c r="G73" t="s">
        <v>258</v>
      </c>
      <c r="H73" t="s">
        <v>791</v>
      </c>
      <c r="I73" t="s">
        <v>792</v>
      </c>
      <c r="J73" t="s">
        <v>796</v>
      </c>
      <c r="K73" t="s">
        <v>792</v>
      </c>
      <c r="L73" t="s">
        <v>256</v>
      </c>
      <c r="M73" t="s">
        <v>67</v>
      </c>
      <c r="N73" t="s">
        <v>772</v>
      </c>
      <c r="O73" t="s">
        <v>773</v>
      </c>
      <c r="P73" t="s">
        <v>774</v>
      </c>
      <c r="R73">
        <v>1</v>
      </c>
      <c r="S73">
        <v>24</v>
      </c>
    </row>
    <row r="74" spans="1:19">
      <c r="A74" s="38">
        <v>2018</v>
      </c>
      <c r="B74" s="2">
        <v>80</v>
      </c>
      <c r="C74" s="38">
        <v>7</v>
      </c>
      <c r="D74" t="s">
        <v>758</v>
      </c>
      <c r="E74" t="s">
        <v>759</v>
      </c>
      <c r="F74" t="s">
        <v>259</v>
      </c>
      <c r="G74" t="s">
        <v>260</v>
      </c>
      <c r="H74" t="s">
        <v>791</v>
      </c>
      <c r="I74" t="s">
        <v>792</v>
      </c>
      <c r="J74" t="s">
        <v>796</v>
      </c>
      <c r="K74" t="s">
        <v>792</v>
      </c>
      <c r="L74" t="s">
        <v>256</v>
      </c>
      <c r="M74" t="s">
        <v>67</v>
      </c>
      <c r="N74" t="s">
        <v>772</v>
      </c>
      <c r="O74" t="s">
        <v>773</v>
      </c>
      <c r="P74" t="s">
        <v>774</v>
      </c>
      <c r="R74">
        <v>1</v>
      </c>
      <c r="S74">
        <v>24</v>
      </c>
    </row>
    <row r="75" spans="1:19">
      <c r="A75" s="38">
        <v>2017</v>
      </c>
      <c r="B75" s="2">
        <v>35</v>
      </c>
      <c r="C75" s="38">
        <v>7</v>
      </c>
      <c r="D75" t="s">
        <v>758</v>
      </c>
      <c r="E75" t="s">
        <v>759</v>
      </c>
      <c r="F75" t="s">
        <v>797</v>
      </c>
      <c r="G75" t="s">
        <v>798</v>
      </c>
      <c r="H75" t="s">
        <v>791</v>
      </c>
      <c r="I75" t="s">
        <v>792</v>
      </c>
      <c r="J75" t="s">
        <v>796</v>
      </c>
      <c r="K75" t="s">
        <v>792</v>
      </c>
      <c r="L75" t="s">
        <v>256</v>
      </c>
      <c r="M75" t="s">
        <v>67</v>
      </c>
      <c r="N75" t="s">
        <v>772</v>
      </c>
      <c r="O75" t="s">
        <v>773</v>
      </c>
      <c r="P75" t="s">
        <v>774</v>
      </c>
      <c r="R75">
        <v>1</v>
      </c>
      <c r="S75">
        <v>24</v>
      </c>
    </row>
    <row r="76" spans="1:19">
      <c r="A76" s="38">
        <v>2018</v>
      </c>
      <c r="B76" s="2">
        <v>16</v>
      </c>
      <c r="C76" s="38">
        <v>7</v>
      </c>
      <c r="D76" t="s">
        <v>758</v>
      </c>
      <c r="E76" t="s">
        <v>759</v>
      </c>
      <c r="F76" t="s">
        <v>610</v>
      </c>
      <c r="G76" t="s">
        <v>611</v>
      </c>
      <c r="H76" t="s">
        <v>791</v>
      </c>
      <c r="I76" t="s">
        <v>792</v>
      </c>
      <c r="J76" t="s">
        <v>796</v>
      </c>
      <c r="K76" t="s">
        <v>792</v>
      </c>
      <c r="L76" t="s">
        <v>256</v>
      </c>
      <c r="M76" t="s">
        <v>67</v>
      </c>
      <c r="N76" t="s">
        <v>772</v>
      </c>
      <c r="O76" t="s">
        <v>773</v>
      </c>
      <c r="P76" t="s">
        <v>774</v>
      </c>
      <c r="R76">
        <v>1</v>
      </c>
      <c r="S76">
        <v>24</v>
      </c>
    </row>
    <row r="77" spans="1:19">
      <c r="A77" s="38">
        <v>2017</v>
      </c>
      <c r="B77" s="2">
        <v>7</v>
      </c>
      <c r="C77" s="38">
        <v>7</v>
      </c>
      <c r="D77" t="s">
        <v>758</v>
      </c>
      <c r="E77" t="s">
        <v>759</v>
      </c>
      <c r="F77" t="s">
        <v>624</v>
      </c>
      <c r="G77" t="s">
        <v>625</v>
      </c>
      <c r="H77" t="s">
        <v>791</v>
      </c>
      <c r="I77" t="s">
        <v>792</v>
      </c>
      <c r="J77" t="s">
        <v>799</v>
      </c>
      <c r="K77" t="s">
        <v>792</v>
      </c>
      <c r="L77" t="s">
        <v>236</v>
      </c>
      <c r="M77" t="s">
        <v>67</v>
      </c>
      <c r="N77" t="s">
        <v>772</v>
      </c>
      <c r="O77" t="s">
        <v>773</v>
      </c>
      <c r="P77" t="s">
        <v>774</v>
      </c>
      <c r="R77">
        <v>1</v>
      </c>
      <c r="S77">
        <v>24</v>
      </c>
    </row>
    <row r="78" spans="1:19">
      <c r="A78" s="38">
        <v>2017</v>
      </c>
      <c r="B78" s="2">
        <v>14</v>
      </c>
      <c r="C78" s="38">
        <v>7</v>
      </c>
      <c r="D78" t="s">
        <v>758</v>
      </c>
      <c r="E78" t="s">
        <v>759</v>
      </c>
      <c r="F78" t="s">
        <v>278</v>
      </c>
      <c r="G78" t="s">
        <v>279</v>
      </c>
      <c r="H78" t="s">
        <v>791</v>
      </c>
      <c r="I78" t="s">
        <v>792</v>
      </c>
      <c r="J78" t="s">
        <v>799</v>
      </c>
      <c r="K78" t="s">
        <v>792</v>
      </c>
      <c r="L78" t="s">
        <v>236</v>
      </c>
      <c r="M78" t="s">
        <v>67</v>
      </c>
      <c r="N78" t="s">
        <v>772</v>
      </c>
      <c r="O78" t="s">
        <v>773</v>
      </c>
      <c r="P78" t="s">
        <v>774</v>
      </c>
      <c r="R78">
        <v>1</v>
      </c>
      <c r="S78">
        <v>24</v>
      </c>
    </row>
    <row r="79" spans="1:19">
      <c r="A79" s="38">
        <v>2017</v>
      </c>
      <c r="B79" s="2">
        <v>11</v>
      </c>
      <c r="C79" s="38">
        <v>7</v>
      </c>
      <c r="D79" t="s">
        <v>758</v>
      </c>
      <c r="E79" t="s">
        <v>759</v>
      </c>
      <c r="F79" t="s">
        <v>632</v>
      </c>
      <c r="G79" t="s">
        <v>633</v>
      </c>
      <c r="H79" t="s">
        <v>791</v>
      </c>
      <c r="I79" t="s">
        <v>792</v>
      </c>
      <c r="J79" t="s">
        <v>799</v>
      </c>
      <c r="K79" t="s">
        <v>792</v>
      </c>
      <c r="L79" t="s">
        <v>236</v>
      </c>
      <c r="M79" t="s">
        <v>67</v>
      </c>
      <c r="N79" t="s">
        <v>772</v>
      </c>
      <c r="O79" t="s">
        <v>773</v>
      </c>
      <c r="P79" t="s">
        <v>774</v>
      </c>
      <c r="R79">
        <v>1</v>
      </c>
      <c r="S79">
        <v>24</v>
      </c>
    </row>
    <row r="80" spans="1:19">
      <c r="A80" s="38">
        <v>2018</v>
      </c>
      <c r="B80" s="2">
        <v>17</v>
      </c>
      <c r="C80" s="38">
        <v>7</v>
      </c>
      <c r="D80" t="s">
        <v>758</v>
      </c>
      <c r="E80" t="s">
        <v>759</v>
      </c>
      <c r="F80" t="s">
        <v>299</v>
      </c>
      <c r="G80" t="s">
        <v>300</v>
      </c>
      <c r="H80" t="s">
        <v>791</v>
      </c>
      <c r="I80" t="s">
        <v>792</v>
      </c>
      <c r="J80" t="s">
        <v>799</v>
      </c>
      <c r="K80" t="s">
        <v>792</v>
      </c>
      <c r="L80" t="s">
        <v>236</v>
      </c>
      <c r="M80" t="s">
        <v>67</v>
      </c>
      <c r="N80" t="s">
        <v>772</v>
      </c>
      <c r="O80" t="s">
        <v>773</v>
      </c>
      <c r="P80" t="s">
        <v>774</v>
      </c>
      <c r="R80">
        <v>1</v>
      </c>
      <c r="S80">
        <v>24</v>
      </c>
    </row>
    <row r="81" spans="1:19">
      <c r="A81" s="38">
        <v>2019</v>
      </c>
      <c r="B81" s="2">
        <v>18</v>
      </c>
      <c r="C81" s="38">
        <v>7</v>
      </c>
      <c r="D81" t="s">
        <v>758</v>
      </c>
      <c r="E81" t="s">
        <v>759</v>
      </c>
      <c r="F81" t="s">
        <v>234</v>
      </c>
      <c r="G81" t="s">
        <v>235</v>
      </c>
      <c r="H81" t="s">
        <v>791</v>
      </c>
      <c r="I81" t="s">
        <v>792</v>
      </c>
      <c r="J81" t="s">
        <v>799</v>
      </c>
      <c r="K81" t="s">
        <v>792</v>
      </c>
      <c r="L81" t="s">
        <v>236</v>
      </c>
      <c r="M81" t="s">
        <v>67</v>
      </c>
      <c r="N81" t="s">
        <v>772</v>
      </c>
      <c r="O81" t="s">
        <v>773</v>
      </c>
      <c r="P81" t="s">
        <v>762</v>
      </c>
      <c r="R81">
        <v>1</v>
      </c>
      <c r="S81">
        <v>24</v>
      </c>
    </row>
    <row r="82" spans="1:19">
      <c r="A82" s="38">
        <v>2016</v>
      </c>
      <c r="B82" s="2">
        <v>27</v>
      </c>
      <c r="C82" s="38">
        <v>7</v>
      </c>
      <c r="D82" t="s">
        <v>758</v>
      </c>
      <c r="E82" t="s">
        <v>759</v>
      </c>
      <c r="F82" t="s">
        <v>246</v>
      </c>
      <c r="G82" t="s">
        <v>247</v>
      </c>
      <c r="H82" t="s">
        <v>791</v>
      </c>
      <c r="I82" t="s">
        <v>792</v>
      </c>
      <c r="J82" t="s">
        <v>800</v>
      </c>
      <c r="K82" t="s">
        <v>792</v>
      </c>
      <c r="L82" t="s">
        <v>223</v>
      </c>
      <c r="M82" t="s">
        <v>67</v>
      </c>
      <c r="N82" t="s">
        <v>772</v>
      </c>
      <c r="O82" t="s">
        <v>773</v>
      </c>
      <c r="P82" t="s">
        <v>774</v>
      </c>
      <c r="R82">
        <v>1</v>
      </c>
      <c r="S82">
        <v>24</v>
      </c>
    </row>
    <row r="83" spans="1:19">
      <c r="A83" s="38">
        <v>2017</v>
      </c>
      <c r="B83" s="2">
        <v>16</v>
      </c>
      <c r="C83" s="38">
        <v>7</v>
      </c>
      <c r="D83" t="s">
        <v>758</v>
      </c>
      <c r="E83" t="s">
        <v>759</v>
      </c>
      <c r="F83" t="s">
        <v>662</v>
      </c>
      <c r="G83" t="s">
        <v>663</v>
      </c>
      <c r="H83" t="s">
        <v>791</v>
      </c>
      <c r="I83" t="s">
        <v>792</v>
      </c>
      <c r="J83" t="s">
        <v>800</v>
      </c>
      <c r="K83" t="s">
        <v>792</v>
      </c>
      <c r="L83" t="s">
        <v>223</v>
      </c>
      <c r="M83" t="s">
        <v>67</v>
      </c>
      <c r="N83" t="s">
        <v>772</v>
      </c>
      <c r="O83" t="s">
        <v>773</v>
      </c>
      <c r="P83" t="s">
        <v>774</v>
      </c>
      <c r="R83">
        <v>1</v>
      </c>
      <c r="S83">
        <v>24</v>
      </c>
    </row>
    <row r="84" spans="1:19">
      <c r="A84" s="38">
        <v>2016</v>
      </c>
      <c r="B84" s="2">
        <v>34</v>
      </c>
      <c r="C84" s="38">
        <v>7</v>
      </c>
      <c r="D84" t="s">
        <v>758</v>
      </c>
      <c r="E84" t="s">
        <v>759</v>
      </c>
      <c r="F84" t="s">
        <v>670</v>
      </c>
      <c r="G84" t="s">
        <v>671</v>
      </c>
      <c r="H84" t="s">
        <v>791</v>
      </c>
      <c r="I84" t="s">
        <v>792</v>
      </c>
      <c r="J84" t="s">
        <v>800</v>
      </c>
      <c r="K84" t="s">
        <v>792</v>
      </c>
      <c r="L84" t="s">
        <v>223</v>
      </c>
      <c r="M84" t="s">
        <v>67</v>
      </c>
      <c r="N84" t="s">
        <v>772</v>
      </c>
      <c r="O84" t="s">
        <v>773</v>
      </c>
      <c r="P84" t="s">
        <v>774</v>
      </c>
      <c r="R84">
        <v>1</v>
      </c>
      <c r="S84">
        <v>24</v>
      </c>
    </row>
    <row r="85" spans="1:19">
      <c r="A85" s="38">
        <v>2019</v>
      </c>
      <c r="B85" s="2">
        <v>8</v>
      </c>
      <c r="C85" s="38">
        <v>7</v>
      </c>
      <c r="D85" t="s">
        <v>758</v>
      </c>
      <c r="E85" t="s">
        <v>759</v>
      </c>
      <c r="F85" t="s">
        <v>221</v>
      </c>
      <c r="G85" t="s">
        <v>222</v>
      </c>
      <c r="H85" t="s">
        <v>791</v>
      </c>
      <c r="I85" t="s">
        <v>792</v>
      </c>
      <c r="J85" t="s">
        <v>800</v>
      </c>
      <c r="K85" t="s">
        <v>792</v>
      </c>
      <c r="L85" t="s">
        <v>223</v>
      </c>
      <c r="M85" t="s">
        <v>67</v>
      </c>
      <c r="N85" t="s">
        <v>772</v>
      </c>
      <c r="O85" t="s">
        <v>773</v>
      </c>
      <c r="P85" t="s">
        <v>774</v>
      </c>
      <c r="R85">
        <v>1</v>
      </c>
      <c r="S85">
        <v>24</v>
      </c>
    </row>
    <row r="86" spans="1:19">
      <c r="A86" s="38">
        <v>2021</v>
      </c>
      <c r="B86" s="2">
        <v>26.7</v>
      </c>
      <c r="C86" s="38">
        <v>7</v>
      </c>
      <c r="D86" t="s">
        <v>758</v>
      </c>
      <c r="E86" t="s">
        <v>759</v>
      </c>
      <c r="F86" t="s">
        <v>672</v>
      </c>
      <c r="G86" t="s">
        <v>439</v>
      </c>
      <c r="H86" t="s">
        <v>791</v>
      </c>
      <c r="I86" t="s">
        <v>792</v>
      </c>
      <c r="J86" t="s">
        <v>800</v>
      </c>
      <c r="K86" t="s">
        <v>792</v>
      </c>
      <c r="L86" t="s">
        <v>223</v>
      </c>
      <c r="M86" t="s">
        <v>67</v>
      </c>
      <c r="N86" t="s">
        <v>801</v>
      </c>
      <c r="O86" t="s">
        <v>802</v>
      </c>
      <c r="P86" t="s">
        <v>762</v>
      </c>
      <c r="R86">
        <v>1</v>
      </c>
      <c r="S86">
        <v>24</v>
      </c>
    </row>
    <row r="87" spans="1:19">
      <c r="A87" s="38">
        <v>2017</v>
      </c>
      <c r="B87" s="2">
        <v>42</v>
      </c>
      <c r="C87" s="38">
        <v>7</v>
      </c>
      <c r="D87" t="s">
        <v>758</v>
      </c>
      <c r="E87" t="s">
        <v>759</v>
      </c>
      <c r="F87" t="s">
        <v>675</v>
      </c>
      <c r="G87" t="s">
        <v>676</v>
      </c>
      <c r="H87" t="s">
        <v>791</v>
      </c>
      <c r="I87" t="s">
        <v>792</v>
      </c>
      <c r="J87" t="s">
        <v>800</v>
      </c>
      <c r="K87" t="s">
        <v>792</v>
      </c>
      <c r="L87" t="s">
        <v>223</v>
      </c>
      <c r="M87" t="s">
        <v>67</v>
      </c>
      <c r="N87" t="s">
        <v>772</v>
      </c>
      <c r="O87" t="s">
        <v>773</v>
      </c>
      <c r="P87" t="s">
        <v>774</v>
      </c>
      <c r="R87">
        <v>1</v>
      </c>
      <c r="S87">
        <v>24</v>
      </c>
    </row>
    <row r="88" spans="1:19">
      <c r="A88" s="38">
        <v>2020</v>
      </c>
      <c r="B88" s="2">
        <v>7.2</v>
      </c>
      <c r="C88" s="38">
        <v>7</v>
      </c>
      <c r="D88" t="s">
        <v>758</v>
      </c>
      <c r="E88" t="s">
        <v>759</v>
      </c>
      <c r="F88" t="s">
        <v>803</v>
      </c>
      <c r="G88" t="s">
        <v>436</v>
      </c>
      <c r="H88" t="s">
        <v>791</v>
      </c>
      <c r="I88" t="s">
        <v>792</v>
      </c>
      <c r="J88" t="s">
        <v>800</v>
      </c>
      <c r="K88" t="s">
        <v>792</v>
      </c>
      <c r="L88" t="s">
        <v>223</v>
      </c>
      <c r="M88" t="s">
        <v>67</v>
      </c>
      <c r="N88" t="s">
        <v>159</v>
      </c>
      <c r="O88" t="s">
        <v>787</v>
      </c>
      <c r="P88" t="s">
        <v>762</v>
      </c>
      <c r="R88">
        <v>1</v>
      </c>
      <c r="S88">
        <v>24</v>
      </c>
    </row>
    <row r="89" spans="1:19">
      <c r="A89" s="38">
        <v>2018</v>
      </c>
      <c r="B89" s="2">
        <v>53</v>
      </c>
      <c r="C89" s="38">
        <v>7</v>
      </c>
      <c r="D89" t="s">
        <v>758</v>
      </c>
      <c r="E89" t="s">
        <v>759</v>
      </c>
      <c r="F89" t="s">
        <v>687</v>
      </c>
      <c r="G89" t="s">
        <v>688</v>
      </c>
      <c r="H89" t="s">
        <v>791</v>
      </c>
      <c r="I89" t="s">
        <v>792</v>
      </c>
      <c r="J89" t="s">
        <v>800</v>
      </c>
      <c r="K89" t="s">
        <v>792</v>
      </c>
      <c r="L89" t="s">
        <v>223</v>
      </c>
      <c r="M89" t="s">
        <v>67</v>
      </c>
      <c r="N89" t="s">
        <v>772</v>
      </c>
      <c r="O89" t="s">
        <v>773</v>
      </c>
      <c r="P89" t="s">
        <v>774</v>
      </c>
      <c r="R89">
        <v>1</v>
      </c>
      <c r="S89">
        <v>24</v>
      </c>
    </row>
    <row r="90" spans="1:19">
      <c r="A90" s="38">
        <v>2017</v>
      </c>
      <c r="B90" s="2">
        <v>21</v>
      </c>
      <c r="C90" s="38">
        <v>7</v>
      </c>
      <c r="D90" t="s">
        <v>758</v>
      </c>
      <c r="E90" t="s">
        <v>759</v>
      </c>
      <c r="F90" t="s">
        <v>804</v>
      </c>
      <c r="G90" t="s">
        <v>805</v>
      </c>
      <c r="H90" t="s">
        <v>791</v>
      </c>
      <c r="I90" t="s">
        <v>792</v>
      </c>
      <c r="J90" t="s">
        <v>800</v>
      </c>
      <c r="K90" t="s">
        <v>792</v>
      </c>
      <c r="L90" t="s">
        <v>223</v>
      </c>
      <c r="M90" t="s">
        <v>67</v>
      </c>
      <c r="N90" t="s">
        <v>772</v>
      </c>
      <c r="O90" t="s">
        <v>773</v>
      </c>
      <c r="P90" t="s">
        <v>774</v>
      </c>
      <c r="R90">
        <v>1</v>
      </c>
      <c r="S90">
        <v>24</v>
      </c>
    </row>
    <row r="91" spans="1:19">
      <c r="A91" s="38">
        <v>2018</v>
      </c>
      <c r="B91" s="2">
        <v>23</v>
      </c>
      <c r="C91" s="38">
        <v>7</v>
      </c>
      <c r="D91" t="s">
        <v>758</v>
      </c>
      <c r="E91" t="s">
        <v>759</v>
      </c>
      <c r="F91" t="s">
        <v>699</v>
      </c>
      <c r="G91" t="s">
        <v>700</v>
      </c>
      <c r="H91" t="s">
        <v>791</v>
      </c>
      <c r="I91" t="s">
        <v>792</v>
      </c>
      <c r="J91" t="s">
        <v>800</v>
      </c>
      <c r="K91" t="s">
        <v>792</v>
      </c>
      <c r="L91" t="s">
        <v>223</v>
      </c>
      <c r="M91" t="s">
        <v>67</v>
      </c>
      <c r="N91" t="s">
        <v>772</v>
      </c>
      <c r="O91" t="s">
        <v>773</v>
      </c>
      <c r="P91" t="s">
        <v>774</v>
      </c>
      <c r="R91">
        <v>1</v>
      </c>
      <c r="S91">
        <v>24</v>
      </c>
    </row>
    <row r="92" spans="1:19">
      <c r="A92" s="38">
        <v>2023</v>
      </c>
      <c r="B92" s="2">
        <v>26.77</v>
      </c>
      <c r="C92" s="38">
        <v>7</v>
      </c>
      <c r="D92" t="s">
        <v>758</v>
      </c>
      <c r="E92" t="s">
        <v>759</v>
      </c>
      <c r="F92" t="s">
        <v>225</v>
      </c>
      <c r="G92" t="s">
        <v>226</v>
      </c>
      <c r="H92" t="s">
        <v>791</v>
      </c>
      <c r="I92" t="s">
        <v>792</v>
      </c>
      <c r="J92" t="s">
        <v>800</v>
      </c>
      <c r="K92" t="s">
        <v>792</v>
      </c>
      <c r="L92" t="s">
        <v>223</v>
      </c>
      <c r="M92" t="s">
        <v>67</v>
      </c>
      <c r="N92" t="s">
        <v>227</v>
      </c>
      <c r="O92" t="s">
        <v>806</v>
      </c>
      <c r="P92" t="s">
        <v>807</v>
      </c>
      <c r="R92">
        <v>1</v>
      </c>
      <c r="S92">
        <v>24</v>
      </c>
    </row>
    <row r="93" spans="1:19">
      <c r="A93" s="38">
        <v>2017</v>
      </c>
      <c r="B93" s="2">
        <v>15</v>
      </c>
      <c r="C93" s="38">
        <v>7</v>
      </c>
      <c r="D93" t="s">
        <v>758</v>
      </c>
      <c r="E93" t="s">
        <v>759</v>
      </c>
      <c r="F93" t="s">
        <v>705</v>
      </c>
      <c r="G93" t="s">
        <v>706</v>
      </c>
      <c r="H93" t="s">
        <v>791</v>
      </c>
      <c r="I93" t="s">
        <v>792</v>
      </c>
      <c r="J93" t="s">
        <v>800</v>
      </c>
      <c r="K93" t="s">
        <v>792</v>
      </c>
      <c r="L93" t="s">
        <v>223</v>
      </c>
      <c r="M93" t="s">
        <v>67</v>
      </c>
      <c r="N93" t="s">
        <v>772</v>
      </c>
      <c r="O93" t="s">
        <v>773</v>
      </c>
      <c r="P93" t="s">
        <v>774</v>
      </c>
      <c r="R93">
        <v>1</v>
      </c>
      <c r="S93">
        <v>24</v>
      </c>
    </row>
    <row r="94" spans="1:19">
      <c r="A94" s="38">
        <v>2018</v>
      </c>
      <c r="B94" s="2">
        <v>52</v>
      </c>
      <c r="C94" s="38">
        <v>7</v>
      </c>
      <c r="D94" t="s">
        <v>758</v>
      </c>
      <c r="E94" t="s">
        <v>759</v>
      </c>
      <c r="F94" t="s">
        <v>711</v>
      </c>
      <c r="G94" t="s">
        <v>712</v>
      </c>
      <c r="H94" t="s">
        <v>791</v>
      </c>
      <c r="I94" t="s">
        <v>792</v>
      </c>
      <c r="J94" t="s">
        <v>800</v>
      </c>
      <c r="K94" t="s">
        <v>792</v>
      </c>
      <c r="L94" t="s">
        <v>223</v>
      </c>
      <c r="M94" t="s">
        <v>67</v>
      </c>
      <c r="N94" t="s">
        <v>772</v>
      </c>
      <c r="O94" t="s">
        <v>773</v>
      </c>
      <c r="P94" t="s">
        <v>774</v>
      </c>
      <c r="R94">
        <v>1</v>
      </c>
      <c r="S94">
        <v>24</v>
      </c>
    </row>
    <row r="95" spans="1:19">
      <c r="A95" s="49">
        <v>2017</v>
      </c>
      <c r="B95" s="171">
        <v>32</v>
      </c>
      <c r="C95" s="38">
        <v>7</v>
      </c>
      <c r="D95" s="48" t="s">
        <v>758</v>
      </c>
      <c r="E95" s="48" t="s">
        <v>759</v>
      </c>
      <c r="F95" s="48" t="s">
        <v>713</v>
      </c>
      <c r="G95" s="48" t="s">
        <v>714</v>
      </c>
      <c r="H95" s="48" t="s">
        <v>791</v>
      </c>
      <c r="I95" s="48" t="s">
        <v>792</v>
      </c>
      <c r="J95" s="48" t="s">
        <v>800</v>
      </c>
      <c r="K95" s="48" t="s">
        <v>792</v>
      </c>
      <c r="L95" s="48" t="s">
        <v>223</v>
      </c>
      <c r="M95" s="48" t="s">
        <v>67</v>
      </c>
      <c r="N95" s="48" t="s">
        <v>772</v>
      </c>
      <c r="O95" s="48" t="s">
        <v>773</v>
      </c>
      <c r="P95" s="48" t="s">
        <v>774</v>
      </c>
      <c r="Q95" s="48"/>
      <c r="R95">
        <v>1</v>
      </c>
      <c r="S95" s="49">
        <f>MEDIAN(B64:B95)</f>
        <v>24</v>
      </c>
    </row>
    <row r="96" spans="1:19">
      <c r="A96" s="38">
        <v>2021</v>
      </c>
      <c r="B96" s="2">
        <v>19</v>
      </c>
      <c r="C96" s="38">
        <v>1</v>
      </c>
      <c r="D96" t="s">
        <v>758</v>
      </c>
      <c r="E96" t="s">
        <v>759</v>
      </c>
      <c r="F96" t="s">
        <v>520</v>
      </c>
      <c r="G96" t="s">
        <v>521</v>
      </c>
      <c r="H96" t="s">
        <v>808</v>
      </c>
      <c r="I96" t="s">
        <v>809</v>
      </c>
      <c r="J96" t="s">
        <v>762</v>
      </c>
      <c r="K96" t="s">
        <v>810</v>
      </c>
      <c r="L96" t="s">
        <v>184</v>
      </c>
      <c r="M96" t="s">
        <v>70</v>
      </c>
      <c r="N96" t="s">
        <v>772</v>
      </c>
      <c r="O96" t="s">
        <v>773</v>
      </c>
      <c r="P96" t="s">
        <v>762</v>
      </c>
      <c r="Q96" t="s">
        <v>55</v>
      </c>
      <c r="R96">
        <v>1</v>
      </c>
      <c r="S96">
        <v>9</v>
      </c>
    </row>
    <row r="97" spans="1:19">
      <c r="A97" s="38">
        <v>2016</v>
      </c>
      <c r="B97" s="2">
        <v>14.52</v>
      </c>
      <c r="C97" s="38">
        <v>1</v>
      </c>
      <c r="D97" t="s">
        <v>758</v>
      </c>
      <c r="E97" t="s">
        <v>759</v>
      </c>
      <c r="F97" t="s">
        <v>249</v>
      </c>
      <c r="G97" t="s">
        <v>250</v>
      </c>
      <c r="H97" t="s">
        <v>808</v>
      </c>
      <c r="I97" t="s">
        <v>809</v>
      </c>
      <c r="J97" t="s">
        <v>762</v>
      </c>
      <c r="K97" t="s">
        <v>810</v>
      </c>
      <c r="L97" t="s">
        <v>184</v>
      </c>
      <c r="M97" t="s">
        <v>70</v>
      </c>
      <c r="N97" t="s">
        <v>764</v>
      </c>
      <c r="O97" t="s">
        <v>765</v>
      </c>
      <c r="P97" t="s">
        <v>766</v>
      </c>
      <c r="R97">
        <v>1</v>
      </c>
      <c r="S97">
        <v>9</v>
      </c>
    </row>
    <row r="98" spans="1:19">
      <c r="A98" s="38">
        <v>2021</v>
      </c>
      <c r="B98" s="2">
        <v>11</v>
      </c>
      <c r="C98" s="38">
        <v>1</v>
      </c>
      <c r="D98" t="s">
        <v>758</v>
      </c>
      <c r="E98" t="s">
        <v>759</v>
      </c>
      <c r="F98" t="s">
        <v>548</v>
      </c>
      <c r="G98" t="s">
        <v>549</v>
      </c>
      <c r="H98" t="s">
        <v>808</v>
      </c>
      <c r="I98" t="s">
        <v>809</v>
      </c>
      <c r="J98" t="s">
        <v>762</v>
      </c>
      <c r="K98" t="s">
        <v>810</v>
      </c>
      <c r="L98" t="s">
        <v>184</v>
      </c>
      <c r="M98" t="s">
        <v>70</v>
      </c>
      <c r="N98" t="s">
        <v>772</v>
      </c>
      <c r="O98" t="s">
        <v>773</v>
      </c>
      <c r="P98" t="s">
        <v>762</v>
      </c>
      <c r="R98">
        <v>1</v>
      </c>
      <c r="S98">
        <v>9</v>
      </c>
    </row>
    <row r="99" spans="1:19">
      <c r="A99" s="38">
        <v>2021</v>
      </c>
      <c r="B99" s="2">
        <v>17</v>
      </c>
      <c r="C99" s="38">
        <v>1</v>
      </c>
      <c r="D99" t="s">
        <v>758</v>
      </c>
      <c r="E99" t="s">
        <v>759</v>
      </c>
      <c r="F99" t="s">
        <v>586</v>
      </c>
      <c r="G99" t="s">
        <v>587</v>
      </c>
      <c r="H99" t="s">
        <v>808</v>
      </c>
      <c r="I99" t="s">
        <v>809</v>
      </c>
      <c r="J99" t="s">
        <v>762</v>
      </c>
      <c r="K99" t="s">
        <v>810</v>
      </c>
      <c r="L99" t="s">
        <v>184</v>
      </c>
      <c r="M99" t="s">
        <v>70</v>
      </c>
      <c r="N99" t="s">
        <v>772</v>
      </c>
      <c r="O99" t="s">
        <v>773</v>
      </c>
      <c r="P99" t="s">
        <v>762</v>
      </c>
      <c r="R99">
        <v>1</v>
      </c>
      <c r="S99">
        <v>9</v>
      </c>
    </row>
    <row r="100" spans="1:19">
      <c r="A100" s="38">
        <v>2016</v>
      </c>
      <c r="B100" s="2">
        <v>30.492000000000001</v>
      </c>
      <c r="C100" s="38">
        <v>1</v>
      </c>
      <c r="D100" t="s">
        <v>758</v>
      </c>
      <c r="E100" t="s">
        <v>759</v>
      </c>
      <c r="F100" t="s">
        <v>656</v>
      </c>
      <c r="G100" t="s">
        <v>657</v>
      </c>
      <c r="H100" t="s">
        <v>808</v>
      </c>
      <c r="I100" t="s">
        <v>809</v>
      </c>
      <c r="J100" t="s">
        <v>762</v>
      </c>
      <c r="K100" t="s">
        <v>810</v>
      </c>
      <c r="L100" t="s">
        <v>184</v>
      </c>
      <c r="M100" t="s">
        <v>70</v>
      </c>
      <c r="N100" t="s">
        <v>764</v>
      </c>
      <c r="O100" t="s">
        <v>765</v>
      </c>
      <c r="P100" t="s">
        <v>766</v>
      </c>
      <c r="R100">
        <v>1</v>
      </c>
      <c r="S100">
        <v>9</v>
      </c>
    </row>
    <row r="101" spans="1:19">
      <c r="A101" s="38">
        <v>2021</v>
      </c>
      <c r="B101" s="2">
        <v>10</v>
      </c>
      <c r="C101" s="38">
        <v>1</v>
      </c>
      <c r="D101" t="s">
        <v>758</v>
      </c>
      <c r="E101" t="s">
        <v>759</v>
      </c>
      <c r="F101" t="s">
        <v>182</v>
      </c>
      <c r="G101" t="s">
        <v>183</v>
      </c>
      <c r="H101" t="s">
        <v>808</v>
      </c>
      <c r="I101" t="s">
        <v>809</v>
      </c>
      <c r="J101" t="s">
        <v>762</v>
      </c>
      <c r="K101" t="s">
        <v>810</v>
      </c>
      <c r="L101" t="s">
        <v>184</v>
      </c>
      <c r="M101" t="s">
        <v>70</v>
      </c>
      <c r="N101" t="s">
        <v>772</v>
      </c>
      <c r="O101" t="s">
        <v>773</v>
      </c>
      <c r="P101" t="s">
        <v>762</v>
      </c>
      <c r="R101">
        <v>1</v>
      </c>
      <c r="S101">
        <v>9</v>
      </c>
    </row>
    <row r="102" spans="1:19">
      <c r="A102" s="38">
        <v>2021</v>
      </c>
      <c r="B102" s="2">
        <v>20</v>
      </c>
      <c r="C102" s="38">
        <v>1</v>
      </c>
      <c r="D102" t="s">
        <v>758</v>
      </c>
      <c r="E102" t="s">
        <v>759</v>
      </c>
      <c r="F102" t="s">
        <v>658</v>
      </c>
      <c r="G102" t="s">
        <v>659</v>
      </c>
      <c r="H102" t="s">
        <v>808</v>
      </c>
      <c r="I102" t="s">
        <v>809</v>
      </c>
      <c r="J102" t="s">
        <v>762</v>
      </c>
      <c r="K102" t="s">
        <v>810</v>
      </c>
      <c r="L102" t="s">
        <v>184</v>
      </c>
      <c r="M102" t="s">
        <v>70</v>
      </c>
      <c r="N102" t="s">
        <v>772</v>
      </c>
      <c r="O102" t="s">
        <v>773</v>
      </c>
      <c r="P102" t="s">
        <v>762</v>
      </c>
      <c r="R102">
        <v>1</v>
      </c>
      <c r="S102">
        <v>9</v>
      </c>
    </row>
    <row r="103" spans="1:19">
      <c r="A103" s="38">
        <v>2016</v>
      </c>
      <c r="B103" s="2">
        <v>24.684000000000001</v>
      </c>
      <c r="C103" s="38">
        <v>1</v>
      </c>
      <c r="D103" t="s">
        <v>758</v>
      </c>
      <c r="E103" t="s">
        <v>759</v>
      </c>
      <c r="F103" t="s">
        <v>660</v>
      </c>
      <c r="G103" t="s">
        <v>661</v>
      </c>
      <c r="H103" t="s">
        <v>808</v>
      </c>
      <c r="I103" t="s">
        <v>809</v>
      </c>
      <c r="J103" t="s">
        <v>762</v>
      </c>
      <c r="K103" t="s">
        <v>810</v>
      </c>
      <c r="L103" t="s">
        <v>184</v>
      </c>
      <c r="M103" t="s">
        <v>70</v>
      </c>
      <c r="N103" t="s">
        <v>764</v>
      </c>
      <c r="O103" t="s">
        <v>765</v>
      </c>
      <c r="P103" t="s">
        <v>766</v>
      </c>
      <c r="R103">
        <v>1</v>
      </c>
      <c r="S103">
        <v>9</v>
      </c>
    </row>
    <row r="104" spans="1:19">
      <c r="A104" s="38">
        <v>2021</v>
      </c>
      <c r="B104" s="2">
        <v>11</v>
      </c>
      <c r="C104" s="38">
        <v>1</v>
      </c>
      <c r="D104" t="s">
        <v>758</v>
      </c>
      <c r="E104" t="s">
        <v>759</v>
      </c>
      <c r="F104" t="s">
        <v>683</v>
      </c>
      <c r="G104" t="s">
        <v>684</v>
      </c>
      <c r="H104" t="s">
        <v>808</v>
      </c>
      <c r="I104" t="s">
        <v>809</v>
      </c>
      <c r="J104" t="s">
        <v>762</v>
      </c>
      <c r="K104" t="s">
        <v>810</v>
      </c>
      <c r="L104" t="s">
        <v>184</v>
      </c>
      <c r="M104" t="s">
        <v>70</v>
      </c>
      <c r="N104" t="s">
        <v>772</v>
      </c>
      <c r="O104" t="s">
        <v>773</v>
      </c>
      <c r="P104" t="s">
        <v>762</v>
      </c>
      <c r="R104">
        <v>1</v>
      </c>
      <c r="S104">
        <v>9</v>
      </c>
    </row>
    <row r="105" spans="1:19">
      <c r="A105" s="38">
        <v>2016</v>
      </c>
      <c r="B105" s="2">
        <v>27.588000000000001</v>
      </c>
      <c r="C105" s="38">
        <v>1</v>
      </c>
      <c r="D105" t="s">
        <v>758</v>
      </c>
      <c r="E105" t="s">
        <v>759</v>
      </c>
      <c r="F105" t="s">
        <v>703</v>
      </c>
      <c r="G105" t="s">
        <v>704</v>
      </c>
      <c r="H105" t="s">
        <v>808</v>
      </c>
      <c r="I105" t="s">
        <v>809</v>
      </c>
      <c r="J105" t="s">
        <v>762</v>
      </c>
      <c r="K105" t="s">
        <v>810</v>
      </c>
      <c r="L105" t="s">
        <v>184</v>
      </c>
      <c r="M105" t="s">
        <v>70</v>
      </c>
      <c r="N105" t="s">
        <v>764</v>
      </c>
      <c r="O105" t="s">
        <v>765</v>
      </c>
      <c r="P105" t="s">
        <v>766</v>
      </c>
      <c r="R105">
        <v>1</v>
      </c>
      <c r="S105">
        <v>9</v>
      </c>
    </row>
    <row r="106" spans="1:19">
      <c r="A106" s="38">
        <v>2021</v>
      </c>
      <c r="B106" s="2">
        <v>1</v>
      </c>
      <c r="C106" s="38">
        <v>1</v>
      </c>
      <c r="D106" t="s">
        <v>758</v>
      </c>
      <c r="E106" t="s">
        <v>759</v>
      </c>
      <c r="F106" t="s">
        <v>552</v>
      </c>
      <c r="G106" t="s">
        <v>553</v>
      </c>
      <c r="H106" t="s">
        <v>808</v>
      </c>
      <c r="I106" t="s">
        <v>811</v>
      </c>
      <c r="J106" t="s">
        <v>762</v>
      </c>
      <c r="K106" t="s">
        <v>810</v>
      </c>
      <c r="L106" t="s">
        <v>168</v>
      </c>
      <c r="M106" t="s">
        <v>70</v>
      </c>
      <c r="N106" t="s">
        <v>772</v>
      </c>
      <c r="O106" t="s">
        <v>773</v>
      </c>
      <c r="P106" t="s">
        <v>762</v>
      </c>
      <c r="R106">
        <v>1</v>
      </c>
      <c r="S106">
        <v>9</v>
      </c>
    </row>
    <row r="107" spans="1:19">
      <c r="A107" s="38">
        <v>2021</v>
      </c>
      <c r="B107" s="2">
        <v>1</v>
      </c>
      <c r="C107" s="38">
        <v>1</v>
      </c>
      <c r="D107" t="s">
        <v>758</v>
      </c>
      <c r="E107" t="s">
        <v>759</v>
      </c>
      <c r="F107" t="s">
        <v>166</v>
      </c>
      <c r="G107" t="s">
        <v>167</v>
      </c>
      <c r="H107" t="s">
        <v>808</v>
      </c>
      <c r="I107" t="s">
        <v>811</v>
      </c>
      <c r="J107" t="s">
        <v>762</v>
      </c>
      <c r="K107" t="s">
        <v>810</v>
      </c>
      <c r="L107" t="s">
        <v>168</v>
      </c>
      <c r="M107" t="s">
        <v>70</v>
      </c>
      <c r="N107" t="s">
        <v>119</v>
      </c>
      <c r="O107" t="s">
        <v>782</v>
      </c>
      <c r="P107" t="s">
        <v>762</v>
      </c>
      <c r="R107">
        <v>1</v>
      </c>
      <c r="S107">
        <v>9</v>
      </c>
    </row>
    <row r="108" spans="1:19" s="48" customFormat="1">
      <c r="A108" s="38">
        <v>2021</v>
      </c>
      <c r="B108" s="2">
        <v>1</v>
      </c>
      <c r="C108" s="38">
        <v>1</v>
      </c>
      <c r="D108" t="s">
        <v>758</v>
      </c>
      <c r="E108" t="s">
        <v>759</v>
      </c>
      <c r="F108" t="s">
        <v>323</v>
      </c>
      <c r="G108" t="s">
        <v>324</v>
      </c>
      <c r="H108" t="s">
        <v>808</v>
      </c>
      <c r="I108" t="s">
        <v>811</v>
      </c>
      <c r="J108" t="s">
        <v>762</v>
      </c>
      <c r="K108" t="s">
        <v>810</v>
      </c>
      <c r="L108" t="s">
        <v>168</v>
      </c>
      <c r="M108" t="s">
        <v>70</v>
      </c>
      <c r="N108" t="s">
        <v>772</v>
      </c>
      <c r="O108" t="s">
        <v>773</v>
      </c>
      <c r="P108" t="s">
        <v>762</v>
      </c>
      <c r="Q108"/>
      <c r="R108">
        <v>1</v>
      </c>
      <c r="S108">
        <v>9</v>
      </c>
    </row>
    <row r="109" spans="1:19">
      <c r="A109" s="38">
        <v>2021</v>
      </c>
      <c r="B109" s="2">
        <v>5</v>
      </c>
      <c r="C109" s="38">
        <v>1</v>
      </c>
      <c r="D109" t="s">
        <v>758</v>
      </c>
      <c r="E109" t="s">
        <v>759</v>
      </c>
      <c r="F109" t="s">
        <v>177</v>
      </c>
      <c r="G109" t="s">
        <v>178</v>
      </c>
      <c r="H109" t="s">
        <v>808</v>
      </c>
      <c r="I109" t="s">
        <v>811</v>
      </c>
      <c r="J109" t="s">
        <v>762</v>
      </c>
      <c r="K109" t="s">
        <v>810</v>
      </c>
      <c r="L109" t="s">
        <v>168</v>
      </c>
      <c r="M109" t="s">
        <v>70</v>
      </c>
      <c r="N109" t="s">
        <v>772</v>
      </c>
      <c r="O109" t="s">
        <v>773</v>
      </c>
      <c r="P109" t="s">
        <v>762</v>
      </c>
      <c r="R109">
        <v>1</v>
      </c>
      <c r="S109">
        <v>9</v>
      </c>
    </row>
    <row r="110" spans="1:19">
      <c r="A110" s="38">
        <v>2021</v>
      </c>
      <c r="B110" s="2">
        <v>10.1</v>
      </c>
      <c r="C110" s="38">
        <v>1</v>
      </c>
      <c r="D110" t="s">
        <v>758</v>
      </c>
      <c r="E110" t="s">
        <v>759</v>
      </c>
      <c r="F110" t="s">
        <v>608</v>
      </c>
      <c r="G110" t="s">
        <v>609</v>
      </c>
      <c r="H110" t="s">
        <v>808</v>
      </c>
      <c r="I110" t="s">
        <v>811</v>
      </c>
      <c r="J110" t="s">
        <v>762</v>
      </c>
      <c r="K110" t="s">
        <v>810</v>
      </c>
      <c r="L110" t="s">
        <v>168</v>
      </c>
      <c r="M110" t="s">
        <v>70</v>
      </c>
      <c r="N110" t="s">
        <v>159</v>
      </c>
      <c r="O110" t="s">
        <v>787</v>
      </c>
      <c r="P110" t="s">
        <v>762</v>
      </c>
      <c r="R110">
        <v>1</v>
      </c>
      <c r="S110">
        <v>9</v>
      </c>
    </row>
    <row r="111" spans="1:19">
      <c r="A111" s="38">
        <v>2021</v>
      </c>
      <c r="B111" s="2">
        <v>9</v>
      </c>
      <c r="C111" s="38">
        <v>1</v>
      </c>
      <c r="D111" t="s">
        <v>758</v>
      </c>
      <c r="E111" t="s">
        <v>759</v>
      </c>
      <c r="F111" t="s">
        <v>282</v>
      </c>
      <c r="G111" t="s">
        <v>283</v>
      </c>
      <c r="H111" t="s">
        <v>808</v>
      </c>
      <c r="I111" t="s">
        <v>811</v>
      </c>
      <c r="J111" t="s">
        <v>762</v>
      </c>
      <c r="K111" t="s">
        <v>810</v>
      </c>
      <c r="L111" t="s">
        <v>168</v>
      </c>
      <c r="M111" t="s">
        <v>70</v>
      </c>
      <c r="N111" t="s">
        <v>772</v>
      </c>
      <c r="O111" t="s">
        <v>773</v>
      </c>
      <c r="P111" t="s">
        <v>762</v>
      </c>
      <c r="R111">
        <v>1</v>
      </c>
      <c r="S111">
        <v>9</v>
      </c>
    </row>
    <row r="112" spans="1:19">
      <c r="A112" s="38">
        <v>2021</v>
      </c>
      <c r="B112" s="2">
        <v>1</v>
      </c>
      <c r="C112" s="38">
        <v>1</v>
      </c>
      <c r="D112" t="s">
        <v>758</v>
      </c>
      <c r="E112" t="s">
        <v>759</v>
      </c>
      <c r="F112" t="s">
        <v>190</v>
      </c>
      <c r="G112" t="s">
        <v>191</v>
      </c>
      <c r="H112" t="s">
        <v>808</v>
      </c>
      <c r="I112" t="s">
        <v>811</v>
      </c>
      <c r="J112" t="s">
        <v>762</v>
      </c>
      <c r="K112" t="s">
        <v>810</v>
      </c>
      <c r="L112" t="s">
        <v>168</v>
      </c>
      <c r="M112" t="s">
        <v>70</v>
      </c>
      <c r="N112" t="s">
        <v>772</v>
      </c>
      <c r="O112" t="s">
        <v>773</v>
      </c>
      <c r="P112" t="s">
        <v>762</v>
      </c>
      <c r="R112">
        <v>1</v>
      </c>
      <c r="S112">
        <v>9</v>
      </c>
    </row>
    <row r="113" spans="1:19">
      <c r="A113" s="38">
        <v>2016</v>
      </c>
      <c r="B113" s="2">
        <v>22.78</v>
      </c>
      <c r="C113" s="38">
        <v>1</v>
      </c>
      <c r="D113" t="s">
        <v>758</v>
      </c>
      <c r="E113" t="s">
        <v>759</v>
      </c>
      <c r="F113" t="s">
        <v>488</v>
      </c>
      <c r="G113" t="s">
        <v>489</v>
      </c>
      <c r="H113" t="s">
        <v>808</v>
      </c>
      <c r="I113" t="s">
        <v>812</v>
      </c>
      <c r="J113" t="s">
        <v>762</v>
      </c>
      <c r="K113" t="s">
        <v>810</v>
      </c>
      <c r="L113" t="s">
        <v>181</v>
      </c>
      <c r="M113" t="s">
        <v>70</v>
      </c>
      <c r="N113" t="s">
        <v>764</v>
      </c>
      <c r="O113" t="s">
        <v>765</v>
      </c>
      <c r="P113" t="s">
        <v>766</v>
      </c>
      <c r="R113">
        <v>1</v>
      </c>
      <c r="S113">
        <v>9</v>
      </c>
    </row>
    <row r="114" spans="1:19">
      <c r="A114" s="38">
        <v>2015</v>
      </c>
      <c r="B114" s="2">
        <v>24.2</v>
      </c>
      <c r="C114" s="38">
        <v>1</v>
      </c>
      <c r="D114" t="s">
        <v>758</v>
      </c>
      <c r="E114" t="s">
        <v>759</v>
      </c>
      <c r="F114" t="s">
        <v>514</v>
      </c>
      <c r="G114" t="s">
        <v>515</v>
      </c>
      <c r="H114" t="s">
        <v>808</v>
      </c>
      <c r="I114" t="s">
        <v>812</v>
      </c>
      <c r="J114" t="s">
        <v>762</v>
      </c>
      <c r="K114" t="s">
        <v>810</v>
      </c>
      <c r="L114" t="s">
        <v>181</v>
      </c>
      <c r="M114" t="s">
        <v>70</v>
      </c>
      <c r="N114" t="s">
        <v>764</v>
      </c>
      <c r="O114" t="s">
        <v>765</v>
      </c>
      <c r="P114" t="s">
        <v>766</v>
      </c>
      <c r="R114">
        <v>1</v>
      </c>
      <c r="S114">
        <v>9</v>
      </c>
    </row>
    <row r="115" spans="1:19">
      <c r="A115" s="38">
        <v>2021</v>
      </c>
      <c r="B115" s="2">
        <v>2</v>
      </c>
      <c r="C115" s="38">
        <v>1</v>
      </c>
      <c r="D115" t="s">
        <v>758</v>
      </c>
      <c r="E115" t="s">
        <v>759</v>
      </c>
      <c r="F115" t="s">
        <v>689</v>
      </c>
      <c r="G115" t="s">
        <v>690</v>
      </c>
      <c r="H115" t="s">
        <v>808</v>
      </c>
      <c r="I115" t="s">
        <v>812</v>
      </c>
      <c r="J115" t="s">
        <v>762</v>
      </c>
      <c r="K115" t="s">
        <v>810</v>
      </c>
      <c r="L115" t="s">
        <v>181</v>
      </c>
      <c r="M115" t="s">
        <v>70</v>
      </c>
      <c r="N115" t="s">
        <v>772</v>
      </c>
      <c r="O115" t="s">
        <v>773</v>
      </c>
      <c r="P115" t="s">
        <v>762</v>
      </c>
      <c r="R115">
        <v>1</v>
      </c>
      <c r="S115">
        <v>9</v>
      </c>
    </row>
    <row r="116" spans="1:19">
      <c r="A116" s="38">
        <v>2021</v>
      </c>
      <c r="B116" s="2">
        <v>9</v>
      </c>
      <c r="C116" s="38">
        <v>1</v>
      </c>
      <c r="D116" t="s">
        <v>758</v>
      </c>
      <c r="E116" t="s">
        <v>759</v>
      </c>
      <c r="F116" t="s">
        <v>570</v>
      </c>
      <c r="G116" t="s">
        <v>571</v>
      </c>
      <c r="H116" t="s">
        <v>808</v>
      </c>
      <c r="I116" t="s">
        <v>812</v>
      </c>
      <c r="J116" t="s">
        <v>762</v>
      </c>
      <c r="K116" t="s">
        <v>810</v>
      </c>
      <c r="L116" t="s">
        <v>181</v>
      </c>
      <c r="M116" t="s">
        <v>70</v>
      </c>
      <c r="N116" t="s">
        <v>772</v>
      </c>
      <c r="O116" t="s">
        <v>773</v>
      </c>
      <c r="P116" t="s">
        <v>762</v>
      </c>
      <c r="R116">
        <v>1</v>
      </c>
      <c r="S116">
        <v>9</v>
      </c>
    </row>
    <row r="117" spans="1:19">
      <c r="A117" s="38">
        <v>2021</v>
      </c>
      <c r="B117" s="2">
        <v>14</v>
      </c>
      <c r="C117" s="38">
        <v>1</v>
      </c>
      <c r="D117" t="s">
        <v>758</v>
      </c>
      <c r="E117" t="s">
        <v>759</v>
      </c>
      <c r="F117" t="s">
        <v>330</v>
      </c>
      <c r="G117" t="s">
        <v>331</v>
      </c>
      <c r="H117" t="s">
        <v>808</v>
      </c>
      <c r="I117" t="s">
        <v>812</v>
      </c>
      <c r="J117" t="s">
        <v>762</v>
      </c>
      <c r="K117" t="s">
        <v>810</v>
      </c>
      <c r="L117" t="s">
        <v>181</v>
      </c>
      <c r="M117" t="s">
        <v>70</v>
      </c>
      <c r="N117" t="s">
        <v>772</v>
      </c>
      <c r="O117" t="s">
        <v>773</v>
      </c>
      <c r="P117" t="s">
        <v>762</v>
      </c>
      <c r="R117">
        <v>1</v>
      </c>
      <c r="S117">
        <v>9</v>
      </c>
    </row>
    <row r="118" spans="1:19" s="48" customFormat="1">
      <c r="A118" s="38">
        <v>2023</v>
      </c>
      <c r="B118" s="2">
        <v>0.5</v>
      </c>
      <c r="C118" s="38">
        <v>1</v>
      </c>
      <c r="D118" t="s">
        <v>758</v>
      </c>
      <c r="E118" t="s">
        <v>759</v>
      </c>
      <c r="F118" t="s">
        <v>179</v>
      </c>
      <c r="G118" t="s">
        <v>180</v>
      </c>
      <c r="H118" t="s">
        <v>808</v>
      </c>
      <c r="I118" t="s">
        <v>812</v>
      </c>
      <c r="J118" t="s">
        <v>762</v>
      </c>
      <c r="K118" t="s">
        <v>810</v>
      </c>
      <c r="L118" t="s">
        <v>181</v>
      </c>
      <c r="M118" t="s">
        <v>70</v>
      </c>
      <c r="N118" t="s">
        <v>159</v>
      </c>
      <c r="O118" t="s">
        <v>787</v>
      </c>
      <c r="P118" t="s">
        <v>762</v>
      </c>
      <c r="Q118"/>
      <c r="R118">
        <v>1</v>
      </c>
      <c r="S118">
        <v>9</v>
      </c>
    </row>
    <row r="119" spans="1:19">
      <c r="A119" s="38">
        <v>2015</v>
      </c>
      <c r="B119" s="2">
        <v>6.42</v>
      </c>
      <c r="C119" s="38">
        <v>1</v>
      </c>
      <c r="D119" t="s">
        <v>758</v>
      </c>
      <c r="E119" t="s">
        <v>759</v>
      </c>
      <c r="F119" t="s">
        <v>634</v>
      </c>
      <c r="G119" t="s">
        <v>635</v>
      </c>
      <c r="H119" t="s">
        <v>808</v>
      </c>
      <c r="I119" t="s">
        <v>812</v>
      </c>
      <c r="J119" t="s">
        <v>762</v>
      </c>
      <c r="K119" t="s">
        <v>810</v>
      </c>
      <c r="L119" t="s">
        <v>181</v>
      </c>
      <c r="M119" t="s">
        <v>70</v>
      </c>
      <c r="N119" t="s">
        <v>764</v>
      </c>
      <c r="O119" t="s">
        <v>765</v>
      </c>
      <c r="P119" t="s">
        <v>766</v>
      </c>
      <c r="R119">
        <v>1</v>
      </c>
      <c r="S119">
        <v>9</v>
      </c>
    </row>
    <row r="120" spans="1:19">
      <c r="A120" s="38">
        <v>2021</v>
      </c>
      <c r="B120" s="2">
        <v>4</v>
      </c>
      <c r="C120" s="38">
        <v>1</v>
      </c>
      <c r="D120" t="s">
        <v>758</v>
      </c>
      <c r="E120" t="s">
        <v>759</v>
      </c>
      <c r="F120" t="s">
        <v>616</v>
      </c>
      <c r="G120" t="s">
        <v>617</v>
      </c>
      <c r="H120" t="s">
        <v>808</v>
      </c>
      <c r="I120" t="s">
        <v>812</v>
      </c>
      <c r="J120" t="s">
        <v>762</v>
      </c>
      <c r="K120" t="s">
        <v>810</v>
      </c>
      <c r="L120" t="s">
        <v>181</v>
      </c>
      <c r="M120" t="s">
        <v>70</v>
      </c>
      <c r="N120" t="s">
        <v>772</v>
      </c>
      <c r="O120" t="s">
        <v>773</v>
      </c>
      <c r="P120" t="s">
        <v>762</v>
      </c>
      <c r="R120">
        <v>1</v>
      </c>
      <c r="S120">
        <v>9</v>
      </c>
    </row>
    <row r="121" spans="1:19">
      <c r="A121" s="38">
        <v>2015</v>
      </c>
      <c r="B121" s="2">
        <v>12.08</v>
      </c>
      <c r="C121" s="38">
        <v>1</v>
      </c>
      <c r="D121" t="s">
        <v>758</v>
      </c>
      <c r="E121" t="s">
        <v>759</v>
      </c>
      <c r="F121" t="s">
        <v>286</v>
      </c>
      <c r="G121" t="s">
        <v>287</v>
      </c>
      <c r="H121" t="s">
        <v>808</v>
      </c>
      <c r="I121" t="s">
        <v>812</v>
      </c>
      <c r="J121" t="s">
        <v>762</v>
      </c>
      <c r="K121" t="s">
        <v>810</v>
      </c>
      <c r="L121" t="s">
        <v>181</v>
      </c>
      <c r="M121" t="s">
        <v>70</v>
      </c>
      <c r="N121" t="s">
        <v>764</v>
      </c>
      <c r="O121" t="s">
        <v>765</v>
      </c>
      <c r="P121" t="s">
        <v>766</v>
      </c>
      <c r="R121">
        <v>1</v>
      </c>
      <c r="S121">
        <v>9</v>
      </c>
    </row>
    <row r="122" spans="1:19">
      <c r="A122" s="38">
        <v>2021</v>
      </c>
      <c r="B122" s="2">
        <v>3</v>
      </c>
      <c r="C122" s="38">
        <v>1</v>
      </c>
      <c r="D122" t="s">
        <v>758</v>
      </c>
      <c r="E122" t="s">
        <v>759</v>
      </c>
      <c r="F122" t="s">
        <v>186</v>
      </c>
      <c r="G122" t="s">
        <v>187</v>
      </c>
      <c r="H122" t="s">
        <v>808</v>
      </c>
      <c r="I122" t="s">
        <v>812</v>
      </c>
      <c r="J122" t="s">
        <v>762</v>
      </c>
      <c r="K122" t="s">
        <v>810</v>
      </c>
      <c r="L122" t="s">
        <v>181</v>
      </c>
      <c r="M122" t="s">
        <v>70</v>
      </c>
      <c r="N122" t="s">
        <v>772</v>
      </c>
      <c r="O122" t="s">
        <v>773</v>
      </c>
      <c r="P122" t="s">
        <v>762</v>
      </c>
      <c r="R122">
        <v>1</v>
      </c>
      <c r="S122">
        <v>9</v>
      </c>
    </row>
    <row r="123" spans="1:19">
      <c r="A123" s="38">
        <v>2015</v>
      </c>
      <c r="B123" s="2">
        <v>15.906000000000001</v>
      </c>
      <c r="C123" s="38">
        <v>1</v>
      </c>
      <c r="D123" t="s">
        <v>758</v>
      </c>
      <c r="E123" t="s">
        <v>759</v>
      </c>
      <c r="F123" t="s">
        <v>673</v>
      </c>
      <c r="G123" t="s">
        <v>674</v>
      </c>
      <c r="H123" t="s">
        <v>808</v>
      </c>
      <c r="I123" t="s">
        <v>812</v>
      </c>
      <c r="J123" t="s">
        <v>762</v>
      </c>
      <c r="K123" t="s">
        <v>810</v>
      </c>
      <c r="L123" t="s">
        <v>181</v>
      </c>
      <c r="M123" t="s">
        <v>70</v>
      </c>
      <c r="N123" t="s">
        <v>764</v>
      </c>
      <c r="O123" t="s">
        <v>765</v>
      </c>
      <c r="P123" t="s">
        <v>766</v>
      </c>
      <c r="R123">
        <v>1</v>
      </c>
      <c r="S123">
        <v>9</v>
      </c>
    </row>
    <row r="124" spans="1:19">
      <c r="A124" s="38">
        <v>2021</v>
      </c>
      <c r="B124" s="2">
        <v>4</v>
      </c>
      <c r="C124" s="38">
        <v>1</v>
      </c>
      <c r="D124" t="s">
        <v>758</v>
      </c>
      <c r="E124" t="s">
        <v>759</v>
      </c>
      <c r="F124" t="s">
        <v>188</v>
      </c>
      <c r="G124" t="s">
        <v>189</v>
      </c>
      <c r="H124" t="s">
        <v>808</v>
      </c>
      <c r="I124" t="s">
        <v>812</v>
      </c>
      <c r="J124" t="s">
        <v>762</v>
      </c>
      <c r="K124" t="s">
        <v>810</v>
      </c>
      <c r="L124" t="s">
        <v>181</v>
      </c>
      <c r="M124" t="s">
        <v>70</v>
      </c>
      <c r="N124" t="s">
        <v>772</v>
      </c>
      <c r="O124" t="s">
        <v>773</v>
      </c>
      <c r="P124" t="s">
        <v>762</v>
      </c>
      <c r="R124">
        <v>1</v>
      </c>
      <c r="S124">
        <v>9</v>
      </c>
    </row>
    <row r="125" spans="1:19">
      <c r="A125" s="38">
        <v>2015</v>
      </c>
      <c r="B125" s="2">
        <v>9.16</v>
      </c>
      <c r="C125" s="38">
        <v>1</v>
      </c>
      <c r="D125" t="s">
        <v>758</v>
      </c>
      <c r="E125" t="s">
        <v>759</v>
      </c>
      <c r="F125" t="s">
        <v>602</v>
      </c>
      <c r="G125" t="s">
        <v>603</v>
      </c>
      <c r="H125" t="s">
        <v>808</v>
      </c>
      <c r="I125" t="s">
        <v>812</v>
      </c>
      <c r="J125" t="s">
        <v>762</v>
      </c>
      <c r="K125" t="s">
        <v>810</v>
      </c>
      <c r="L125" t="s">
        <v>181</v>
      </c>
      <c r="M125" t="s">
        <v>70</v>
      </c>
      <c r="N125" t="s">
        <v>764</v>
      </c>
      <c r="O125" t="s">
        <v>765</v>
      </c>
      <c r="P125" t="s">
        <v>766</v>
      </c>
      <c r="R125">
        <v>1</v>
      </c>
      <c r="S125">
        <v>9</v>
      </c>
    </row>
    <row r="126" spans="1:19">
      <c r="A126" s="38">
        <v>2021</v>
      </c>
      <c r="B126" s="2">
        <v>9</v>
      </c>
      <c r="C126" s="38">
        <v>1</v>
      </c>
      <c r="D126" t="s">
        <v>758</v>
      </c>
      <c r="E126" t="s">
        <v>759</v>
      </c>
      <c r="F126" t="s">
        <v>500</v>
      </c>
      <c r="G126" t="s">
        <v>501</v>
      </c>
      <c r="H126" t="s">
        <v>808</v>
      </c>
      <c r="I126" t="s">
        <v>813</v>
      </c>
      <c r="J126" t="s">
        <v>762</v>
      </c>
      <c r="K126" t="s">
        <v>810</v>
      </c>
      <c r="L126" t="s">
        <v>163</v>
      </c>
      <c r="M126" t="s">
        <v>70</v>
      </c>
      <c r="N126" t="s">
        <v>772</v>
      </c>
      <c r="O126" t="s">
        <v>773</v>
      </c>
      <c r="P126" t="s">
        <v>762</v>
      </c>
      <c r="R126">
        <v>1</v>
      </c>
      <c r="S126">
        <v>9</v>
      </c>
    </row>
    <row r="127" spans="1:19">
      <c r="A127" s="38">
        <v>2021</v>
      </c>
      <c r="B127" s="2">
        <v>10</v>
      </c>
      <c r="C127" s="38">
        <v>1</v>
      </c>
      <c r="D127" t="s">
        <v>758</v>
      </c>
      <c r="E127" t="s">
        <v>759</v>
      </c>
      <c r="F127" t="s">
        <v>244</v>
      </c>
      <c r="G127" t="s">
        <v>245</v>
      </c>
      <c r="H127" t="s">
        <v>808</v>
      </c>
      <c r="I127" t="s">
        <v>813</v>
      </c>
      <c r="J127" t="s">
        <v>762</v>
      </c>
      <c r="K127" t="s">
        <v>810</v>
      </c>
      <c r="L127" t="s">
        <v>163</v>
      </c>
      <c r="M127" t="s">
        <v>70</v>
      </c>
      <c r="N127" t="s">
        <v>772</v>
      </c>
      <c r="O127" t="s">
        <v>773</v>
      </c>
      <c r="P127" t="s">
        <v>762</v>
      </c>
      <c r="R127">
        <v>1</v>
      </c>
      <c r="S127">
        <v>9</v>
      </c>
    </row>
    <row r="128" spans="1:19">
      <c r="A128" s="38">
        <v>2021</v>
      </c>
      <c r="B128" s="2">
        <v>0.7</v>
      </c>
      <c r="C128" s="38">
        <v>1</v>
      </c>
      <c r="D128" t="s">
        <v>758</v>
      </c>
      <c r="E128" t="s">
        <v>759</v>
      </c>
      <c r="F128" t="s">
        <v>161</v>
      </c>
      <c r="G128" t="s">
        <v>162</v>
      </c>
      <c r="H128" t="s">
        <v>808</v>
      </c>
      <c r="I128" t="s">
        <v>813</v>
      </c>
      <c r="J128" t="s">
        <v>762</v>
      </c>
      <c r="K128" t="s">
        <v>810</v>
      </c>
      <c r="L128" t="s">
        <v>163</v>
      </c>
      <c r="M128" t="s">
        <v>70</v>
      </c>
      <c r="N128" t="s">
        <v>119</v>
      </c>
      <c r="O128" t="s">
        <v>782</v>
      </c>
      <c r="P128" t="s">
        <v>762</v>
      </c>
      <c r="R128">
        <v>1</v>
      </c>
      <c r="S128">
        <v>9</v>
      </c>
    </row>
    <row r="129" spans="1:19">
      <c r="A129" s="38">
        <v>2021</v>
      </c>
      <c r="B129" s="2">
        <v>3</v>
      </c>
      <c r="C129" s="38">
        <v>1</v>
      </c>
      <c r="D129" t="s">
        <v>758</v>
      </c>
      <c r="E129" t="s">
        <v>759</v>
      </c>
      <c r="F129" t="s">
        <v>164</v>
      </c>
      <c r="G129" t="s">
        <v>165</v>
      </c>
      <c r="H129" t="s">
        <v>808</v>
      </c>
      <c r="I129" t="s">
        <v>813</v>
      </c>
      <c r="J129" t="s">
        <v>762</v>
      </c>
      <c r="K129" t="s">
        <v>810</v>
      </c>
      <c r="L129" t="s">
        <v>163</v>
      </c>
      <c r="M129" t="s">
        <v>70</v>
      </c>
      <c r="N129" t="s">
        <v>772</v>
      </c>
      <c r="O129" t="s">
        <v>773</v>
      </c>
      <c r="P129" t="s">
        <v>762</v>
      </c>
      <c r="R129">
        <v>1</v>
      </c>
      <c r="S129">
        <v>9</v>
      </c>
    </row>
    <row r="130" spans="1:19">
      <c r="A130" s="38">
        <v>2021</v>
      </c>
      <c r="B130" s="2">
        <v>5</v>
      </c>
      <c r="C130" s="38">
        <v>1</v>
      </c>
      <c r="D130" t="s">
        <v>758</v>
      </c>
      <c r="E130" t="s">
        <v>759</v>
      </c>
      <c r="F130" t="s">
        <v>169</v>
      </c>
      <c r="G130" t="s">
        <v>170</v>
      </c>
      <c r="H130" t="s">
        <v>808</v>
      </c>
      <c r="I130" t="s">
        <v>813</v>
      </c>
      <c r="J130" t="s">
        <v>762</v>
      </c>
      <c r="K130" t="s">
        <v>810</v>
      </c>
      <c r="L130" t="s">
        <v>163</v>
      </c>
      <c r="M130" t="s">
        <v>70</v>
      </c>
      <c r="N130" t="s">
        <v>772</v>
      </c>
      <c r="O130" t="s">
        <v>773</v>
      </c>
      <c r="P130" t="s">
        <v>762</v>
      </c>
      <c r="R130">
        <v>1</v>
      </c>
      <c r="S130">
        <v>9</v>
      </c>
    </row>
    <row r="131" spans="1:19">
      <c r="A131" s="38">
        <v>2021</v>
      </c>
      <c r="B131" s="2">
        <v>2</v>
      </c>
      <c r="C131" s="38">
        <v>1</v>
      </c>
      <c r="D131" t="s">
        <v>758</v>
      </c>
      <c r="E131" t="s">
        <v>759</v>
      </c>
      <c r="F131" t="s">
        <v>280</v>
      </c>
      <c r="G131" t="s">
        <v>281</v>
      </c>
      <c r="H131" t="s">
        <v>808</v>
      </c>
      <c r="I131" t="s">
        <v>813</v>
      </c>
      <c r="J131" t="s">
        <v>762</v>
      </c>
      <c r="K131" t="s">
        <v>810</v>
      </c>
      <c r="L131" t="s">
        <v>163</v>
      </c>
      <c r="M131" t="s">
        <v>70</v>
      </c>
      <c r="N131" t="s">
        <v>772</v>
      </c>
      <c r="O131" t="s">
        <v>773</v>
      </c>
      <c r="P131" t="s">
        <v>762</v>
      </c>
      <c r="R131">
        <v>1</v>
      </c>
      <c r="S131">
        <v>9</v>
      </c>
    </row>
    <row r="132" spans="1:19">
      <c r="A132" s="49">
        <v>2021</v>
      </c>
      <c r="B132" s="171">
        <v>2</v>
      </c>
      <c r="C132" s="38">
        <v>1</v>
      </c>
      <c r="D132" s="48" t="s">
        <v>758</v>
      </c>
      <c r="E132" s="48" t="s">
        <v>759</v>
      </c>
      <c r="F132" s="48" t="s">
        <v>628</v>
      </c>
      <c r="G132" s="48" t="s">
        <v>629</v>
      </c>
      <c r="H132" s="48" t="s">
        <v>808</v>
      </c>
      <c r="I132" s="48" t="s">
        <v>813</v>
      </c>
      <c r="J132" s="48" t="s">
        <v>762</v>
      </c>
      <c r="K132" s="48" t="s">
        <v>810</v>
      </c>
      <c r="L132" s="48" t="s">
        <v>163</v>
      </c>
      <c r="M132" s="48" t="s">
        <v>70</v>
      </c>
      <c r="N132" s="48" t="s">
        <v>772</v>
      </c>
      <c r="O132" s="48" t="s">
        <v>773</v>
      </c>
      <c r="P132" s="48" t="s">
        <v>762</v>
      </c>
      <c r="Q132" s="48"/>
      <c r="R132">
        <v>1</v>
      </c>
      <c r="S132">
        <v>9</v>
      </c>
    </row>
    <row r="133" spans="1:19">
      <c r="A133" s="38">
        <v>2016</v>
      </c>
      <c r="B133" s="2">
        <v>2</v>
      </c>
      <c r="C133" s="38">
        <v>2</v>
      </c>
      <c r="D133" t="s">
        <v>758</v>
      </c>
      <c r="E133" t="s">
        <v>759</v>
      </c>
      <c r="F133" t="s">
        <v>538</v>
      </c>
      <c r="G133" t="s">
        <v>539</v>
      </c>
      <c r="H133" t="s">
        <v>760</v>
      </c>
      <c r="I133" t="s">
        <v>814</v>
      </c>
      <c r="J133" t="s">
        <v>762</v>
      </c>
      <c r="K133" t="s">
        <v>815</v>
      </c>
      <c r="L133" t="s">
        <v>214</v>
      </c>
      <c r="M133" t="s">
        <v>69</v>
      </c>
      <c r="N133" t="s">
        <v>772</v>
      </c>
      <c r="O133" t="s">
        <v>773</v>
      </c>
      <c r="P133" t="s">
        <v>774</v>
      </c>
      <c r="Q133" t="s">
        <v>54</v>
      </c>
      <c r="R133">
        <v>1</v>
      </c>
      <c r="S133">
        <v>16</v>
      </c>
    </row>
    <row r="134" spans="1:19">
      <c r="A134" s="38">
        <v>2020</v>
      </c>
      <c r="B134" s="2">
        <v>2</v>
      </c>
      <c r="C134" s="38">
        <v>2</v>
      </c>
      <c r="D134" t="s">
        <v>758</v>
      </c>
      <c r="E134" t="s">
        <v>759</v>
      </c>
      <c r="F134" t="s">
        <v>592</v>
      </c>
      <c r="G134" t="s">
        <v>593</v>
      </c>
      <c r="H134" t="s">
        <v>760</v>
      </c>
      <c r="I134" t="s">
        <v>814</v>
      </c>
      <c r="J134" t="s">
        <v>762</v>
      </c>
      <c r="K134" t="s">
        <v>815</v>
      </c>
      <c r="L134" t="s">
        <v>214</v>
      </c>
      <c r="M134" t="s">
        <v>69</v>
      </c>
      <c r="N134" t="s">
        <v>772</v>
      </c>
      <c r="O134" t="s">
        <v>773</v>
      </c>
      <c r="P134" t="s">
        <v>774</v>
      </c>
      <c r="R134">
        <v>1</v>
      </c>
      <c r="S134">
        <v>16</v>
      </c>
    </row>
    <row r="135" spans="1:19">
      <c r="A135" s="38">
        <v>2020</v>
      </c>
      <c r="B135" s="2">
        <v>22</v>
      </c>
      <c r="C135" s="38">
        <v>2</v>
      </c>
      <c r="D135" t="s">
        <v>758</v>
      </c>
      <c r="E135" t="s">
        <v>759</v>
      </c>
      <c r="F135" t="s">
        <v>288</v>
      </c>
      <c r="G135" t="s">
        <v>289</v>
      </c>
      <c r="H135" t="s">
        <v>760</v>
      </c>
      <c r="I135" t="s">
        <v>814</v>
      </c>
      <c r="J135" t="s">
        <v>762</v>
      </c>
      <c r="K135" t="s">
        <v>815</v>
      </c>
      <c r="L135" t="s">
        <v>214</v>
      </c>
      <c r="M135" t="s">
        <v>69</v>
      </c>
      <c r="N135" t="s">
        <v>772</v>
      </c>
      <c r="O135" t="s">
        <v>773</v>
      </c>
      <c r="P135" t="s">
        <v>774</v>
      </c>
      <c r="R135">
        <v>1</v>
      </c>
      <c r="S135">
        <v>16</v>
      </c>
    </row>
    <row r="136" spans="1:19">
      <c r="A136" s="38">
        <v>2023</v>
      </c>
      <c r="B136" s="2">
        <v>16.3295332</v>
      </c>
      <c r="C136" s="38">
        <v>2</v>
      </c>
      <c r="D136" t="s">
        <v>758</v>
      </c>
      <c r="E136" t="s">
        <v>759</v>
      </c>
      <c r="F136" t="s">
        <v>200</v>
      </c>
      <c r="G136" t="s">
        <v>201</v>
      </c>
      <c r="H136" t="s">
        <v>760</v>
      </c>
      <c r="I136" t="s">
        <v>816</v>
      </c>
      <c r="J136" t="s">
        <v>762</v>
      </c>
      <c r="K136" t="s">
        <v>815</v>
      </c>
      <c r="L136" t="s">
        <v>202</v>
      </c>
      <c r="M136" t="s">
        <v>69</v>
      </c>
      <c r="N136" t="s">
        <v>119</v>
      </c>
      <c r="O136" t="s">
        <v>782</v>
      </c>
      <c r="P136" t="s">
        <v>817</v>
      </c>
      <c r="R136">
        <v>1</v>
      </c>
      <c r="S136">
        <v>16</v>
      </c>
    </row>
    <row r="137" spans="1:19">
      <c r="A137" s="38">
        <v>2020</v>
      </c>
      <c r="B137" s="2">
        <v>37</v>
      </c>
      <c r="C137" s="38">
        <v>2</v>
      </c>
      <c r="D137" t="s">
        <v>758</v>
      </c>
      <c r="E137" t="s">
        <v>759</v>
      </c>
      <c r="F137" t="s">
        <v>524</v>
      </c>
      <c r="G137" t="s">
        <v>525</v>
      </c>
      <c r="H137" t="s">
        <v>760</v>
      </c>
      <c r="I137" t="s">
        <v>816</v>
      </c>
      <c r="J137" t="s">
        <v>762</v>
      </c>
      <c r="K137" t="s">
        <v>815</v>
      </c>
      <c r="L137" t="s">
        <v>202</v>
      </c>
      <c r="M137" t="s">
        <v>69</v>
      </c>
      <c r="N137" t="s">
        <v>772</v>
      </c>
      <c r="O137" t="s">
        <v>773</v>
      </c>
      <c r="P137" t="s">
        <v>774</v>
      </c>
      <c r="R137">
        <v>1</v>
      </c>
      <c r="S137">
        <v>16</v>
      </c>
    </row>
    <row r="138" spans="1:19">
      <c r="A138" s="38">
        <v>2020</v>
      </c>
      <c r="B138" s="2">
        <v>20</v>
      </c>
      <c r="C138" s="38">
        <v>2</v>
      </c>
      <c r="D138" t="s">
        <v>758</v>
      </c>
      <c r="E138" t="s">
        <v>759</v>
      </c>
      <c r="F138" t="s">
        <v>626</v>
      </c>
      <c r="G138" t="s">
        <v>627</v>
      </c>
      <c r="H138" t="s">
        <v>760</v>
      </c>
      <c r="I138" t="s">
        <v>816</v>
      </c>
      <c r="J138" t="s">
        <v>762</v>
      </c>
      <c r="K138" t="s">
        <v>815</v>
      </c>
      <c r="L138" t="s">
        <v>202</v>
      </c>
      <c r="M138" t="s">
        <v>69</v>
      </c>
      <c r="N138" t="s">
        <v>772</v>
      </c>
      <c r="O138" t="s">
        <v>773</v>
      </c>
      <c r="P138" t="s">
        <v>774</v>
      </c>
      <c r="R138">
        <v>1</v>
      </c>
      <c r="S138">
        <v>16</v>
      </c>
    </row>
    <row r="139" spans="1:19">
      <c r="A139" s="38">
        <v>2020</v>
      </c>
      <c r="B139" s="2">
        <v>13</v>
      </c>
      <c r="C139" s="38">
        <v>2</v>
      </c>
      <c r="D139" t="s">
        <v>758</v>
      </c>
      <c r="E139" t="s">
        <v>759</v>
      </c>
      <c r="F139" t="s">
        <v>614</v>
      </c>
      <c r="G139" t="s">
        <v>615</v>
      </c>
      <c r="H139" t="s">
        <v>760</v>
      </c>
      <c r="I139" t="s">
        <v>816</v>
      </c>
      <c r="J139" t="s">
        <v>762</v>
      </c>
      <c r="K139" t="s">
        <v>815</v>
      </c>
      <c r="L139" t="s">
        <v>202</v>
      </c>
      <c r="M139" t="s">
        <v>69</v>
      </c>
      <c r="N139" t="s">
        <v>772</v>
      </c>
      <c r="O139" t="s">
        <v>773</v>
      </c>
      <c r="P139" t="s">
        <v>774</v>
      </c>
      <c r="R139">
        <v>1</v>
      </c>
      <c r="S139">
        <v>16</v>
      </c>
    </row>
    <row r="140" spans="1:19">
      <c r="A140" s="38">
        <v>2019</v>
      </c>
      <c r="B140" s="2">
        <v>5.5</v>
      </c>
      <c r="C140" s="38">
        <v>2</v>
      </c>
      <c r="D140" t="s">
        <v>758</v>
      </c>
      <c r="E140" t="s">
        <v>759</v>
      </c>
      <c r="F140" t="s">
        <v>650</v>
      </c>
      <c r="G140" t="s">
        <v>651</v>
      </c>
      <c r="H140" t="s">
        <v>760</v>
      </c>
      <c r="I140" t="s">
        <v>816</v>
      </c>
      <c r="J140" t="s">
        <v>762</v>
      </c>
      <c r="K140" t="s">
        <v>815</v>
      </c>
      <c r="L140" t="s">
        <v>202</v>
      </c>
      <c r="M140" t="s">
        <v>69</v>
      </c>
      <c r="N140" t="s">
        <v>818</v>
      </c>
      <c r="O140" t="s">
        <v>819</v>
      </c>
      <c r="P140" t="s">
        <v>786</v>
      </c>
      <c r="R140">
        <v>1</v>
      </c>
      <c r="S140">
        <v>16</v>
      </c>
    </row>
    <row r="141" spans="1:19">
      <c r="A141" s="38">
        <v>2020</v>
      </c>
      <c r="B141" s="2">
        <v>24</v>
      </c>
      <c r="C141" s="38">
        <v>2</v>
      </c>
      <c r="D141" t="s">
        <v>758</v>
      </c>
      <c r="E141" t="s">
        <v>759</v>
      </c>
      <c r="F141" t="s">
        <v>219</v>
      </c>
      <c r="G141" t="s">
        <v>220</v>
      </c>
      <c r="H141" t="s">
        <v>760</v>
      </c>
      <c r="I141" t="s">
        <v>816</v>
      </c>
      <c r="J141" t="s">
        <v>762</v>
      </c>
      <c r="K141" t="s">
        <v>815</v>
      </c>
      <c r="L141" t="s">
        <v>202</v>
      </c>
      <c r="M141" t="s">
        <v>69</v>
      </c>
      <c r="N141" t="s">
        <v>772</v>
      </c>
      <c r="O141" t="s">
        <v>773</v>
      </c>
      <c r="P141" t="s">
        <v>774</v>
      </c>
      <c r="R141">
        <v>1</v>
      </c>
      <c r="S141">
        <v>16</v>
      </c>
    </row>
    <row r="142" spans="1:19">
      <c r="A142" s="49">
        <v>2019</v>
      </c>
      <c r="B142" s="171">
        <v>15</v>
      </c>
      <c r="C142" s="38">
        <v>2</v>
      </c>
      <c r="D142" s="48" t="s">
        <v>758</v>
      </c>
      <c r="E142" s="48" t="s">
        <v>759</v>
      </c>
      <c r="F142" s="48" t="s">
        <v>313</v>
      </c>
      <c r="G142" s="48" t="s">
        <v>314</v>
      </c>
      <c r="H142" s="48" t="s">
        <v>760</v>
      </c>
      <c r="I142" s="48" t="s">
        <v>816</v>
      </c>
      <c r="J142" s="48" t="s">
        <v>762</v>
      </c>
      <c r="K142" s="48" t="s">
        <v>815</v>
      </c>
      <c r="L142" s="48" t="s">
        <v>202</v>
      </c>
      <c r="M142" s="48" t="s">
        <v>69</v>
      </c>
      <c r="N142" s="48" t="s">
        <v>772</v>
      </c>
      <c r="O142" s="48" t="s">
        <v>773</v>
      </c>
      <c r="P142" s="48" t="s">
        <v>774</v>
      </c>
      <c r="Q142" s="48"/>
      <c r="R142">
        <v>1</v>
      </c>
      <c r="S142">
        <v>16</v>
      </c>
    </row>
    <row r="143" spans="1:19">
      <c r="A143" s="38">
        <v>2015</v>
      </c>
      <c r="B143" s="2">
        <v>14</v>
      </c>
      <c r="C143" s="38">
        <v>3</v>
      </c>
      <c r="D143" t="s">
        <v>758</v>
      </c>
      <c r="E143" t="s">
        <v>759</v>
      </c>
      <c r="F143" t="s">
        <v>612</v>
      </c>
      <c r="G143" t="s">
        <v>613</v>
      </c>
      <c r="H143" t="s">
        <v>791</v>
      </c>
      <c r="I143" t="s">
        <v>820</v>
      </c>
      <c r="J143" t="s">
        <v>762</v>
      </c>
      <c r="K143" t="s">
        <v>821</v>
      </c>
      <c r="L143" t="s">
        <v>310</v>
      </c>
      <c r="M143" t="s">
        <v>67</v>
      </c>
      <c r="N143" t="s">
        <v>772</v>
      </c>
      <c r="O143" t="s">
        <v>773</v>
      </c>
      <c r="P143" t="s">
        <v>774</v>
      </c>
      <c r="Q143" t="s">
        <v>57</v>
      </c>
      <c r="R143">
        <v>1</v>
      </c>
      <c r="S143">
        <v>18</v>
      </c>
    </row>
    <row r="144" spans="1:19">
      <c r="A144" s="38">
        <v>2015</v>
      </c>
      <c r="B144" s="2">
        <v>50</v>
      </c>
      <c r="C144" s="38">
        <v>3</v>
      </c>
      <c r="D144" t="s">
        <v>758</v>
      </c>
      <c r="E144" t="s">
        <v>759</v>
      </c>
      <c r="F144" t="s">
        <v>618</v>
      </c>
      <c r="G144" t="s">
        <v>619</v>
      </c>
      <c r="H144" t="s">
        <v>791</v>
      </c>
      <c r="I144" t="s">
        <v>820</v>
      </c>
      <c r="J144" t="s">
        <v>762</v>
      </c>
      <c r="K144" t="s">
        <v>821</v>
      </c>
      <c r="L144" t="s">
        <v>310</v>
      </c>
      <c r="M144" t="s">
        <v>67</v>
      </c>
      <c r="N144" t="s">
        <v>772</v>
      </c>
      <c r="O144" t="s">
        <v>773</v>
      </c>
      <c r="P144" t="s">
        <v>774</v>
      </c>
      <c r="R144">
        <v>1</v>
      </c>
      <c r="S144">
        <v>18</v>
      </c>
    </row>
    <row r="145" spans="1:19">
      <c r="A145" s="38">
        <v>2018</v>
      </c>
      <c r="B145" s="2">
        <v>31</v>
      </c>
      <c r="C145" s="38">
        <v>3</v>
      </c>
      <c r="D145" t="s">
        <v>758</v>
      </c>
      <c r="E145" t="s">
        <v>759</v>
      </c>
      <c r="F145" t="s">
        <v>620</v>
      </c>
      <c r="G145" t="s">
        <v>621</v>
      </c>
      <c r="H145" t="s">
        <v>791</v>
      </c>
      <c r="I145" t="s">
        <v>820</v>
      </c>
      <c r="J145" t="s">
        <v>762</v>
      </c>
      <c r="K145" t="s">
        <v>821</v>
      </c>
      <c r="L145" t="s">
        <v>310</v>
      </c>
      <c r="M145" t="s">
        <v>67</v>
      </c>
      <c r="N145" t="s">
        <v>772</v>
      </c>
      <c r="O145" t="s">
        <v>773</v>
      </c>
      <c r="P145" t="s">
        <v>774</v>
      </c>
      <c r="R145">
        <v>1</v>
      </c>
      <c r="S145">
        <v>18</v>
      </c>
    </row>
    <row r="146" spans="1:19">
      <c r="A146" s="38">
        <v>2018</v>
      </c>
      <c r="B146" s="2">
        <v>24</v>
      </c>
      <c r="C146" s="38">
        <v>3</v>
      </c>
      <c r="D146" t="s">
        <v>758</v>
      </c>
      <c r="E146" t="s">
        <v>759</v>
      </c>
      <c r="F146" t="s">
        <v>822</v>
      </c>
      <c r="G146" t="s">
        <v>823</v>
      </c>
      <c r="H146" t="s">
        <v>791</v>
      </c>
      <c r="I146" t="s">
        <v>820</v>
      </c>
      <c r="J146" t="s">
        <v>762</v>
      </c>
      <c r="K146" t="s">
        <v>821</v>
      </c>
      <c r="L146" t="s">
        <v>310</v>
      </c>
      <c r="M146" t="s">
        <v>67</v>
      </c>
      <c r="N146" t="s">
        <v>772</v>
      </c>
      <c r="O146" t="s">
        <v>773</v>
      </c>
      <c r="P146" t="s">
        <v>774</v>
      </c>
      <c r="R146">
        <v>1</v>
      </c>
      <c r="S146">
        <v>18</v>
      </c>
    </row>
    <row r="147" spans="1:19">
      <c r="A147" s="38">
        <v>2018</v>
      </c>
      <c r="B147" s="2">
        <v>18</v>
      </c>
      <c r="C147" s="38">
        <v>3</v>
      </c>
      <c r="D147" t="s">
        <v>758</v>
      </c>
      <c r="E147" t="s">
        <v>759</v>
      </c>
      <c r="F147" t="s">
        <v>308</v>
      </c>
      <c r="G147" t="s">
        <v>309</v>
      </c>
      <c r="H147" t="s">
        <v>791</v>
      </c>
      <c r="I147" t="s">
        <v>820</v>
      </c>
      <c r="J147" t="s">
        <v>762</v>
      </c>
      <c r="K147" t="s">
        <v>821</v>
      </c>
      <c r="L147" t="s">
        <v>310</v>
      </c>
      <c r="M147" t="s">
        <v>67</v>
      </c>
      <c r="N147" t="s">
        <v>772</v>
      </c>
      <c r="O147" t="s">
        <v>773</v>
      </c>
      <c r="P147" t="s">
        <v>774</v>
      </c>
      <c r="R147">
        <v>1</v>
      </c>
      <c r="S147">
        <v>18</v>
      </c>
    </row>
    <row r="148" spans="1:19">
      <c r="A148" s="38">
        <v>2015</v>
      </c>
      <c r="B148" s="2">
        <v>17.423999999999999</v>
      </c>
      <c r="C148" s="38">
        <v>3</v>
      </c>
      <c r="D148" t="s">
        <v>758</v>
      </c>
      <c r="E148" t="s">
        <v>759</v>
      </c>
      <c r="F148" t="s">
        <v>498</v>
      </c>
      <c r="G148" t="s">
        <v>499</v>
      </c>
      <c r="H148" t="s">
        <v>760</v>
      </c>
      <c r="I148" t="s">
        <v>824</v>
      </c>
      <c r="J148" t="s">
        <v>762</v>
      </c>
      <c r="K148" t="s">
        <v>821</v>
      </c>
      <c r="L148" t="s">
        <v>206</v>
      </c>
      <c r="M148" t="s">
        <v>69</v>
      </c>
      <c r="N148" t="s">
        <v>764</v>
      </c>
      <c r="O148" t="s">
        <v>765</v>
      </c>
      <c r="P148" t="s">
        <v>766</v>
      </c>
      <c r="R148">
        <v>1</v>
      </c>
      <c r="S148">
        <v>18</v>
      </c>
    </row>
    <row r="149" spans="1:19">
      <c r="A149" s="38">
        <v>2016</v>
      </c>
      <c r="B149" s="2">
        <v>27.588000000000001</v>
      </c>
      <c r="C149" s="38">
        <v>3</v>
      </c>
      <c r="D149" t="s">
        <v>758</v>
      </c>
      <c r="E149" t="s">
        <v>759</v>
      </c>
      <c r="F149" t="s">
        <v>502</v>
      </c>
      <c r="G149" t="s">
        <v>503</v>
      </c>
      <c r="H149" t="s">
        <v>760</v>
      </c>
      <c r="I149" t="s">
        <v>824</v>
      </c>
      <c r="J149" t="s">
        <v>762</v>
      </c>
      <c r="K149" t="s">
        <v>821</v>
      </c>
      <c r="L149" t="s">
        <v>206</v>
      </c>
      <c r="M149" t="s">
        <v>69</v>
      </c>
      <c r="N149" t="s">
        <v>764</v>
      </c>
      <c r="O149" t="s">
        <v>765</v>
      </c>
      <c r="P149" t="s">
        <v>766</v>
      </c>
      <c r="R149">
        <v>1</v>
      </c>
      <c r="S149">
        <v>18</v>
      </c>
    </row>
    <row r="150" spans="1:19">
      <c r="A150" s="38">
        <v>2021</v>
      </c>
      <c r="B150" s="2">
        <v>4</v>
      </c>
      <c r="C150" s="38">
        <v>3</v>
      </c>
      <c r="D150" t="s">
        <v>758</v>
      </c>
      <c r="E150" t="s">
        <v>759</v>
      </c>
      <c r="F150" t="s">
        <v>546</v>
      </c>
      <c r="G150" t="s">
        <v>547</v>
      </c>
      <c r="H150" t="s">
        <v>760</v>
      </c>
      <c r="I150" t="s">
        <v>824</v>
      </c>
      <c r="J150" t="s">
        <v>762</v>
      </c>
      <c r="K150" t="s">
        <v>821</v>
      </c>
      <c r="L150" t="s">
        <v>206</v>
      </c>
      <c r="M150" t="s">
        <v>69</v>
      </c>
      <c r="N150" t="s">
        <v>772</v>
      </c>
      <c r="O150" t="s">
        <v>773</v>
      </c>
      <c r="P150" t="s">
        <v>762</v>
      </c>
      <c r="R150">
        <v>1</v>
      </c>
      <c r="S150">
        <v>18</v>
      </c>
    </row>
    <row r="151" spans="1:19">
      <c r="A151" s="38">
        <v>2016</v>
      </c>
      <c r="B151" s="2">
        <v>5.0819999999999999</v>
      </c>
      <c r="C151" s="38">
        <v>3</v>
      </c>
      <c r="D151" t="s">
        <v>758</v>
      </c>
      <c r="E151" t="s">
        <v>759</v>
      </c>
      <c r="F151" t="s">
        <v>269</v>
      </c>
      <c r="G151" t="s">
        <v>270</v>
      </c>
      <c r="H151" t="s">
        <v>760</v>
      </c>
      <c r="I151" t="s">
        <v>824</v>
      </c>
      <c r="J151" t="s">
        <v>762</v>
      </c>
      <c r="K151" t="s">
        <v>821</v>
      </c>
      <c r="L151" t="s">
        <v>206</v>
      </c>
      <c r="M151" t="s">
        <v>69</v>
      </c>
      <c r="N151" t="s">
        <v>764</v>
      </c>
      <c r="O151" t="s">
        <v>765</v>
      </c>
      <c r="P151" t="s">
        <v>766</v>
      </c>
      <c r="R151">
        <v>1</v>
      </c>
      <c r="S151">
        <v>18</v>
      </c>
    </row>
    <row r="152" spans="1:19">
      <c r="A152" s="38">
        <v>2019</v>
      </c>
      <c r="B152" s="2">
        <v>4</v>
      </c>
      <c r="C152" s="38">
        <v>3</v>
      </c>
      <c r="D152" t="s">
        <v>758</v>
      </c>
      <c r="E152" t="s">
        <v>759</v>
      </c>
      <c r="F152" t="s">
        <v>596</v>
      </c>
      <c r="G152" t="s">
        <v>597</v>
      </c>
      <c r="H152" t="s">
        <v>760</v>
      </c>
      <c r="I152" t="s">
        <v>824</v>
      </c>
      <c r="J152" t="s">
        <v>762</v>
      </c>
      <c r="K152" t="s">
        <v>821</v>
      </c>
      <c r="L152" t="s">
        <v>206</v>
      </c>
      <c r="M152" t="s">
        <v>69</v>
      </c>
      <c r="N152" t="s">
        <v>772</v>
      </c>
      <c r="O152" t="s">
        <v>773</v>
      </c>
      <c r="P152" t="s">
        <v>774</v>
      </c>
      <c r="R152">
        <v>1</v>
      </c>
      <c r="S152">
        <v>18</v>
      </c>
    </row>
    <row r="153" spans="1:19">
      <c r="A153" s="38">
        <v>2019</v>
      </c>
      <c r="B153" s="2">
        <v>41</v>
      </c>
      <c r="C153" s="38">
        <v>3</v>
      </c>
      <c r="D153" t="s">
        <v>758</v>
      </c>
      <c r="E153" t="s">
        <v>759</v>
      </c>
      <c r="F153" t="s">
        <v>606</v>
      </c>
      <c r="G153" t="s">
        <v>607</v>
      </c>
      <c r="H153" t="s">
        <v>760</v>
      </c>
      <c r="I153" t="s">
        <v>824</v>
      </c>
      <c r="J153" t="s">
        <v>762</v>
      </c>
      <c r="K153" t="s">
        <v>821</v>
      </c>
      <c r="L153" t="s">
        <v>206</v>
      </c>
      <c r="M153" t="s">
        <v>69</v>
      </c>
      <c r="N153" t="s">
        <v>772</v>
      </c>
      <c r="O153" t="s">
        <v>773</v>
      </c>
      <c r="P153" t="s">
        <v>774</v>
      </c>
      <c r="R153">
        <v>1</v>
      </c>
      <c r="S153">
        <v>18</v>
      </c>
    </row>
    <row r="154" spans="1:19">
      <c r="A154" s="38">
        <v>2019</v>
      </c>
      <c r="B154" s="2">
        <v>17</v>
      </c>
      <c r="C154" s="38">
        <v>3</v>
      </c>
      <c r="D154" t="s">
        <v>758</v>
      </c>
      <c r="E154" t="s">
        <v>759</v>
      </c>
      <c r="F154" t="s">
        <v>215</v>
      </c>
      <c r="G154" t="s">
        <v>216</v>
      </c>
      <c r="H154" t="s">
        <v>760</v>
      </c>
      <c r="I154" t="s">
        <v>824</v>
      </c>
      <c r="J154" t="s">
        <v>762</v>
      </c>
      <c r="K154" t="s">
        <v>821</v>
      </c>
      <c r="L154" t="s">
        <v>206</v>
      </c>
      <c r="M154" t="s">
        <v>69</v>
      </c>
      <c r="N154" t="s">
        <v>772</v>
      </c>
      <c r="O154" t="s">
        <v>773</v>
      </c>
      <c r="P154" t="s">
        <v>774</v>
      </c>
      <c r="R154">
        <v>1</v>
      </c>
      <c r="S154">
        <v>18</v>
      </c>
    </row>
    <row r="155" spans="1:19">
      <c r="A155" s="38">
        <v>2016</v>
      </c>
      <c r="B155" s="2">
        <v>13.068</v>
      </c>
      <c r="C155" s="38">
        <v>3</v>
      </c>
      <c r="D155" t="s">
        <v>758</v>
      </c>
      <c r="E155" t="s">
        <v>759</v>
      </c>
      <c r="F155" t="s">
        <v>701</v>
      </c>
      <c r="G155" t="s">
        <v>702</v>
      </c>
      <c r="H155" t="s">
        <v>760</v>
      </c>
      <c r="I155" t="s">
        <v>824</v>
      </c>
      <c r="J155" t="s">
        <v>762</v>
      </c>
      <c r="K155" t="s">
        <v>821</v>
      </c>
      <c r="L155" t="s">
        <v>206</v>
      </c>
      <c r="M155" t="s">
        <v>69</v>
      </c>
      <c r="N155" t="s">
        <v>764</v>
      </c>
      <c r="O155" t="s">
        <v>765</v>
      </c>
      <c r="P155" t="s">
        <v>766</v>
      </c>
      <c r="R155">
        <v>1</v>
      </c>
      <c r="S155">
        <v>18</v>
      </c>
    </row>
    <row r="156" spans="1:19">
      <c r="A156" s="38">
        <v>2021</v>
      </c>
      <c r="B156" s="2">
        <v>61</v>
      </c>
      <c r="C156" s="38">
        <v>5</v>
      </c>
      <c r="D156" t="s">
        <v>758</v>
      </c>
      <c r="E156" t="s">
        <v>759</v>
      </c>
      <c r="F156" t="s">
        <v>825</v>
      </c>
      <c r="G156" t="s">
        <v>826</v>
      </c>
      <c r="H156" t="s">
        <v>789</v>
      </c>
      <c r="I156" t="s">
        <v>827</v>
      </c>
      <c r="J156" t="s">
        <v>762</v>
      </c>
      <c r="K156" t="s">
        <v>828</v>
      </c>
      <c r="L156" t="s">
        <v>277</v>
      </c>
      <c r="M156" t="s">
        <v>58</v>
      </c>
      <c r="N156" t="s">
        <v>772</v>
      </c>
      <c r="O156" t="s">
        <v>773</v>
      </c>
      <c r="P156" t="s">
        <v>774</v>
      </c>
      <c r="Q156" t="s">
        <v>742</v>
      </c>
      <c r="R156">
        <v>1</v>
      </c>
      <c r="S156">
        <v>21</v>
      </c>
    </row>
    <row r="157" spans="1:19">
      <c r="A157" s="38">
        <v>2021</v>
      </c>
      <c r="B157" s="2">
        <v>64</v>
      </c>
      <c r="C157" s="38">
        <v>5</v>
      </c>
      <c r="D157" t="s">
        <v>758</v>
      </c>
      <c r="E157" t="s">
        <v>759</v>
      </c>
      <c r="F157" t="s">
        <v>275</v>
      </c>
      <c r="G157" t="s">
        <v>276</v>
      </c>
      <c r="H157" t="s">
        <v>789</v>
      </c>
      <c r="I157" t="s">
        <v>827</v>
      </c>
      <c r="J157" t="s">
        <v>762</v>
      </c>
      <c r="K157" t="s">
        <v>828</v>
      </c>
      <c r="L157" t="s">
        <v>277</v>
      </c>
      <c r="M157" t="s">
        <v>58</v>
      </c>
      <c r="N157" t="s">
        <v>772</v>
      </c>
      <c r="O157" t="s">
        <v>773</v>
      </c>
      <c r="P157" t="s">
        <v>774</v>
      </c>
      <c r="R157">
        <v>1</v>
      </c>
      <c r="S157">
        <v>21</v>
      </c>
    </row>
    <row r="158" spans="1:19">
      <c r="A158" s="38">
        <v>2021</v>
      </c>
      <c r="B158" s="2">
        <v>5</v>
      </c>
      <c r="C158" s="38">
        <v>5</v>
      </c>
      <c r="D158" t="s">
        <v>758</v>
      </c>
      <c r="E158" t="s">
        <v>759</v>
      </c>
      <c r="F158" t="s">
        <v>265</v>
      </c>
      <c r="G158" t="s">
        <v>266</v>
      </c>
      <c r="H158" t="s">
        <v>789</v>
      </c>
      <c r="I158" t="s">
        <v>829</v>
      </c>
      <c r="J158" t="s">
        <v>762</v>
      </c>
      <c r="K158" t="s">
        <v>828</v>
      </c>
      <c r="L158" t="s">
        <v>267</v>
      </c>
      <c r="M158" t="s">
        <v>58</v>
      </c>
      <c r="N158" t="s">
        <v>772</v>
      </c>
      <c r="O158" t="s">
        <v>773</v>
      </c>
      <c r="P158" t="s">
        <v>774</v>
      </c>
      <c r="R158">
        <v>1</v>
      </c>
      <c r="S158">
        <v>21</v>
      </c>
    </row>
    <row r="159" spans="1:19">
      <c r="A159" s="38">
        <v>2021</v>
      </c>
      <c r="B159" s="2">
        <v>31</v>
      </c>
      <c r="C159" s="38">
        <v>5</v>
      </c>
      <c r="D159" t="s">
        <v>758</v>
      </c>
      <c r="E159" t="s">
        <v>759</v>
      </c>
      <c r="F159" t="s">
        <v>630</v>
      </c>
      <c r="G159" t="s">
        <v>631</v>
      </c>
      <c r="H159" t="s">
        <v>789</v>
      </c>
      <c r="I159" t="s">
        <v>829</v>
      </c>
      <c r="J159" t="s">
        <v>762</v>
      </c>
      <c r="K159" t="s">
        <v>828</v>
      </c>
      <c r="L159" t="s">
        <v>267</v>
      </c>
      <c r="M159" t="s">
        <v>58</v>
      </c>
      <c r="N159" t="s">
        <v>772</v>
      </c>
      <c r="O159" t="s">
        <v>773</v>
      </c>
      <c r="P159" t="s">
        <v>774</v>
      </c>
      <c r="R159">
        <v>1</v>
      </c>
      <c r="S159">
        <v>21</v>
      </c>
    </row>
    <row r="160" spans="1:19">
      <c r="A160" s="38">
        <v>2021</v>
      </c>
      <c r="B160" s="2">
        <v>54</v>
      </c>
      <c r="C160" s="38">
        <v>5</v>
      </c>
      <c r="D160" t="s">
        <v>758</v>
      </c>
      <c r="E160" t="s">
        <v>759</v>
      </c>
      <c r="F160" t="s">
        <v>644</v>
      </c>
      <c r="G160" t="s">
        <v>645</v>
      </c>
      <c r="H160" t="s">
        <v>789</v>
      </c>
      <c r="I160" t="s">
        <v>829</v>
      </c>
      <c r="J160" t="s">
        <v>762</v>
      </c>
      <c r="K160" t="s">
        <v>828</v>
      </c>
      <c r="L160" t="s">
        <v>267</v>
      </c>
      <c r="M160" t="s">
        <v>58</v>
      </c>
      <c r="N160" t="s">
        <v>772</v>
      </c>
      <c r="O160" t="s">
        <v>773</v>
      </c>
      <c r="P160" t="s">
        <v>774</v>
      </c>
      <c r="R160">
        <v>1</v>
      </c>
      <c r="S160">
        <v>21</v>
      </c>
    </row>
    <row r="161" spans="1:19">
      <c r="A161" s="38">
        <v>2021</v>
      </c>
      <c r="B161" s="2">
        <v>21</v>
      </c>
      <c r="C161" s="38">
        <v>5</v>
      </c>
      <c r="D161" t="s">
        <v>758</v>
      </c>
      <c r="E161" t="s">
        <v>759</v>
      </c>
      <c r="F161" t="s">
        <v>685</v>
      </c>
      <c r="G161" t="s">
        <v>686</v>
      </c>
      <c r="H161" t="s">
        <v>789</v>
      </c>
      <c r="I161" t="s">
        <v>829</v>
      </c>
      <c r="J161" t="s">
        <v>762</v>
      </c>
      <c r="K161" t="s">
        <v>828</v>
      </c>
      <c r="L161" t="s">
        <v>267</v>
      </c>
      <c r="M161" t="s">
        <v>58</v>
      </c>
      <c r="N161" t="s">
        <v>772</v>
      </c>
      <c r="O161" t="s">
        <v>773</v>
      </c>
      <c r="P161" t="s">
        <v>774</v>
      </c>
      <c r="R161">
        <v>1</v>
      </c>
      <c r="S161">
        <v>21</v>
      </c>
    </row>
    <row r="162" spans="1:19">
      <c r="A162" s="38">
        <v>2021</v>
      </c>
      <c r="B162" s="2">
        <v>21</v>
      </c>
      <c r="C162" s="38">
        <v>5</v>
      </c>
      <c r="D162" t="s">
        <v>758</v>
      </c>
      <c r="E162" t="s">
        <v>759</v>
      </c>
      <c r="F162" t="s">
        <v>707</v>
      </c>
      <c r="G162" t="s">
        <v>708</v>
      </c>
      <c r="H162" t="s">
        <v>789</v>
      </c>
      <c r="I162" t="s">
        <v>829</v>
      </c>
      <c r="J162" t="s">
        <v>762</v>
      </c>
      <c r="K162" t="s">
        <v>828</v>
      </c>
      <c r="L162" t="s">
        <v>267</v>
      </c>
      <c r="M162" t="s">
        <v>58</v>
      </c>
      <c r="N162" t="s">
        <v>772</v>
      </c>
      <c r="O162" t="s">
        <v>773</v>
      </c>
      <c r="P162" t="s">
        <v>774</v>
      </c>
      <c r="R162">
        <v>1</v>
      </c>
      <c r="S162">
        <v>21</v>
      </c>
    </row>
    <row r="163" spans="1:19">
      <c r="A163" s="38">
        <v>2021</v>
      </c>
      <c r="B163" s="2">
        <v>11</v>
      </c>
      <c r="C163" s="38">
        <v>5</v>
      </c>
      <c r="D163" t="s">
        <v>758</v>
      </c>
      <c r="E163" t="s">
        <v>759</v>
      </c>
      <c r="F163" t="s">
        <v>566</v>
      </c>
      <c r="G163" t="s">
        <v>567</v>
      </c>
      <c r="H163" t="s">
        <v>789</v>
      </c>
      <c r="I163" t="s">
        <v>830</v>
      </c>
      <c r="J163" t="s">
        <v>762</v>
      </c>
      <c r="K163" t="s">
        <v>828</v>
      </c>
      <c r="L163" t="s">
        <v>307</v>
      </c>
      <c r="M163" t="s">
        <v>58</v>
      </c>
      <c r="N163" t="s">
        <v>772</v>
      </c>
      <c r="O163" t="s">
        <v>773</v>
      </c>
      <c r="P163" t="s">
        <v>774</v>
      </c>
      <c r="R163">
        <v>1</v>
      </c>
      <c r="S163">
        <v>21</v>
      </c>
    </row>
    <row r="164" spans="1:19">
      <c r="A164" s="38">
        <v>2021</v>
      </c>
      <c r="B164" s="2">
        <v>38</v>
      </c>
      <c r="C164" s="38">
        <v>5</v>
      </c>
      <c r="D164" t="s">
        <v>758</v>
      </c>
      <c r="E164" t="s">
        <v>759</v>
      </c>
      <c r="F164" t="s">
        <v>305</v>
      </c>
      <c r="G164" t="s">
        <v>306</v>
      </c>
      <c r="H164" t="s">
        <v>789</v>
      </c>
      <c r="I164" t="s">
        <v>830</v>
      </c>
      <c r="J164" t="s">
        <v>762</v>
      </c>
      <c r="K164" t="s">
        <v>828</v>
      </c>
      <c r="L164" t="s">
        <v>307</v>
      </c>
      <c r="M164" t="s">
        <v>58</v>
      </c>
      <c r="N164" t="s">
        <v>772</v>
      </c>
      <c r="O164" t="s">
        <v>773</v>
      </c>
      <c r="P164" t="s">
        <v>774</v>
      </c>
      <c r="R164">
        <v>1</v>
      </c>
      <c r="S164">
        <v>21</v>
      </c>
    </row>
    <row r="165" spans="1:19">
      <c r="A165" s="38">
        <v>2021</v>
      </c>
      <c r="B165" s="2">
        <v>17</v>
      </c>
      <c r="C165" s="38">
        <v>5</v>
      </c>
      <c r="D165" t="s">
        <v>758</v>
      </c>
      <c r="E165" t="s">
        <v>759</v>
      </c>
      <c r="F165" t="s">
        <v>315</v>
      </c>
      <c r="G165" t="s">
        <v>316</v>
      </c>
      <c r="H165" t="s">
        <v>789</v>
      </c>
      <c r="I165" t="s">
        <v>830</v>
      </c>
      <c r="J165" t="s">
        <v>762</v>
      </c>
      <c r="K165" t="s">
        <v>828</v>
      </c>
      <c r="L165" t="s">
        <v>307</v>
      </c>
      <c r="M165" t="s">
        <v>58</v>
      </c>
      <c r="N165" t="s">
        <v>772</v>
      </c>
      <c r="O165" t="s">
        <v>773</v>
      </c>
      <c r="P165" t="s">
        <v>774</v>
      </c>
      <c r="R165">
        <v>1</v>
      </c>
      <c r="S165" s="38">
        <f>MEDIAN(B63,B156:B165)</f>
        <v>21</v>
      </c>
    </row>
    <row r="166" spans="1:19">
      <c r="A166" t="s">
        <v>405</v>
      </c>
      <c r="B166" s="47">
        <f>MEDIAN(B28:B165)</f>
        <v>17</v>
      </c>
      <c r="C166" s="47"/>
    </row>
    <row r="167" spans="1:19">
      <c r="A167" t="s">
        <v>831</v>
      </c>
      <c r="B167" s="47">
        <f>AVERAGE(B28:B165)</f>
        <v>19.502619805797103</v>
      </c>
      <c r="C167" s="47"/>
    </row>
    <row r="175" spans="1:19">
      <c r="J175" s="168"/>
    </row>
  </sheetData>
  <conditionalFormatting sqref="B28:B165">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0E00-3A95-40C7-B66C-A4C885350EEA}">
  <dimension ref="A2:AB81"/>
  <sheetViews>
    <sheetView topLeftCell="M1" workbookViewId="0">
      <selection activeCell="AC53" sqref="AC53"/>
    </sheetView>
  </sheetViews>
  <sheetFormatPr defaultColWidth="11.42578125" defaultRowHeight="15"/>
  <cols>
    <col min="1" max="12" width="0" hidden="1" customWidth="1"/>
    <col min="14" max="14" width="19.5703125" customWidth="1"/>
    <col min="15" max="15" width="30" customWidth="1"/>
    <col min="16" max="16" width="28.42578125" customWidth="1"/>
  </cols>
  <sheetData>
    <row r="2" spans="1:27">
      <c r="A2" s="52"/>
      <c r="B2" s="52"/>
      <c r="C2" s="52"/>
      <c r="D2" s="52"/>
      <c r="E2" s="52"/>
      <c r="F2" s="52"/>
      <c r="G2" s="52"/>
      <c r="H2" s="52"/>
      <c r="I2" s="52"/>
      <c r="J2" s="52"/>
      <c r="K2" s="52"/>
      <c r="L2" s="52"/>
      <c r="M2" s="179" t="s">
        <v>832</v>
      </c>
      <c r="N2" s="240"/>
      <c r="O2" s="240"/>
      <c r="P2" s="240"/>
      <c r="Q2" s="240"/>
      <c r="R2" s="240"/>
      <c r="S2" s="240"/>
      <c r="T2" s="240"/>
      <c r="U2" s="240"/>
      <c r="V2" s="240"/>
      <c r="W2" s="240"/>
      <c r="X2" s="240"/>
      <c r="Y2" s="240"/>
      <c r="Z2" s="240"/>
      <c r="AA2" s="179"/>
    </row>
    <row r="3" spans="1:27">
      <c r="A3" s="52"/>
      <c r="B3" s="53" t="s">
        <v>58</v>
      </c>
      <c r="C3" s="53" t="s">
        <v>59</v>
      </c>
      <c r="D3" s="53" t="s">
        <v>74</v>
      </c>
      <c r="E3" s="53" t="s">
        <v>833</v>
      </c>
      <c r="F3" s="53" t="s">
        <v>56</v>
      </c>
      <c r="G3" s="53" t="s">
        <v>365</v>
      </c>
      <c r="H3" s="53" t="s">
        <v>55</v>
      </c>
      <c r="I3" s="52"/>
      <c r="J3" s="52"/>
      <c r="K3" s="52"/>
      <c r="L3" s="52"/>
    </row>
    <row r="4" spans="1:27">
      <c r="A4" s="52"/>
      <c r="B4" s="52">
        <v>11</v>
      </c>
      <c r="C4" s="52">
        <v>32</v>
      </c>
      <c r="D4" s="52">
        <v>10</v>
      </c>
      <c r="E4" s="52">
        <v>13</v>
      </c>
      <c r="F4" s="52">
        <v>24</v>
      </c>
      <c r="G4" s="52">
        <v>11</v>
      </c>
      <c r="H4" s="52">
        <v>37</v>
      </c>
      <c r="I4" s="52"/>
      <c r="J4" s="52"/>
      <c r="K4" s="52"/>
      <c r="L4" s="52"/>
    </row>
    <row r="5" spans="1:27">
      <c r="A5" s="52"/>
      <c r="B5" s="52"/>
      <c r="C5" s="52"/>
      <c r="D5" s="52"/>
      <c r="E5" s="52"/>
      <c r="F5" s="52"/>
      <c r="G5" s="52"/>
      <c r="H5" s="52"/>
      <c r="I5" s="52"/>
      <c r="J5" s="52"/>
      <c r="K5" s="52"/>
      <c r="L5" s="52"/>
    </row>
    <row r="6" spans="1:27">
      <c r="A6" s="52"/>
      <c r="B6" s="52" t="s">
        <v>834</v>
      </c>
      <c r="C6" s="52" t="s">
        <v>835</v>
      </c>
      <c r="D6" s="52" t="s">
        <v>836</v>
      </c>
      <c r="E6" s="52" t="s">
        <v>837</v>
      </c>
      <c r="F6" s="52" t="s">
        <v>838</v>
      </c>
      <c r="G6" s="52" t="s">
        <v>839</v>
      </c>
      <c r="H6" s="52" t="s">
        <v>840</v>
      </c>
      <c r="I6" s="52"/>
      <c r="J6" s="52"/>
      <c r="K6" s="52"/>
      <c r="L6" s="52"/>
    </row>
    <row r="7" spans="1:27">
      <c r="A7" s="52"/>
      <c r="B7" s="52">
        <v>0.04</v>
      </c>
      <c r="C7" s="52">
        <v>0.27</v>
      </c>
      <c r="D7" s="52">
        <v>0.24</v>
      </c>
      <c r="E7" s="52">
        <v>0.14000000000000001</v>
      </c>
      <c r="F7" s="52">
        <v>0.16</v>
      </c>
      <c r="G7" s="52">
        <v>0.37</v>
      </c>
      <c r="H7" s="52">
        <v>0.2278</v>
      </c>
      <c r="I7" s="52"/>
      <c r="J7" s="52"/>
      <c r="K7" s="52"/>
      <c r="L7" s="52"/>
    </row>
    <row r="8" spans="1:27">
      <c r="A8" s="52"/>
      <c r="B8" s="52">
        <v>0.05</v>
      </c>
      <c r="C8" s="52">
        <v>7.0000000000000007E-2</v>
      </c>
      <c r="D8" s="52">
        <v>0.39</v>
      </c>
      <c r="E8" s="52">
        <v>0.17424000000000001</v>
      </c>
      <c r="F8" s="52">
        <v>0.2</v>
      </c>
      <c r="G8" s="52">
        <v>0.02</v>
      </c>
      <c r="H8" s="52">
        <v>0.09</v>
      </c>
      <c r="I8" s="52"/>
      <c r="J8" s="52"/>
      <c r="K8" s="52"/>
      <c r="L8" s="52"/>
    </row>
    <row r="9" spans="1:27">
      <c r="A9" s="52"/>
      <c r="B9" s="52">
        <v>0.11</v>
      </c>
      <c r="C9" s="52">
        <v>0.16</v>
      </c>
      <c r="D9" s="52">
        <v>0.21054</v>
      </c>
      <c r="E9" s="52">
        <v>0.27588000000000001</v>
      </c>
      <c r="F9" s="52">
        <v>0.09</v>
      </c>
      <c r="G9" s="52">
        <v>0.17</v>
      </c>
      <c r="H9" s="52">
        <v>0.1452</v>
      </c>
      <c r="I9" s="52"/>
      <c r="J9" s="52"/>
      <c r="K9" s="52"/>
      <c r="L9" s="52"/>
    </row>
    <row r="10" spans="1:27">
      <c r="A10" s="52"/>
      <c r="B10" s="52">
        <v>0.64</v>
      </c>
      <c r="C10" s="52">
        <v>0.08</v>
      </c>
      <c r="D10" s="52">
        <v>0.27588000000000001</v>
      </c>
      <c r="E10" s="52">
        <v>0.04</v>
      </c>
      <c r="F10" s="52">
        <v>0.28000000000000003</v>
      </c>
      <c r="G10" s="52">
        <v>0.3</v>
      </c>
      <c r="H10" s="52">
        <v>0.1</v>
      </c>
      <c r="I10" s="52"/>
      <c r="J10" s="52"/>
      <c r="K10" s="52"/>
      <c r="L10" s="52"/>
    </row>
    <row r="11" spans="1:27">
      <c r="A11" s="52"/>
      <c r="B11" s="52">
        <v>0.61</v>
      </c>
      <c r="C11" s="52">
        <v>0.48</v>
      </c>
      <c r="D11" s="52">
        <v>0.02</v>
      </c>
      <c r="E11" s="52">
        <v>0.5</v>
      </c>
      <c r="F11" s="52">
        <v>0.11</v>
      </c>
      <c r="G11" s="52">
        <v>0.02</v>
      </c>
      <c r="H11" s="52">
        <v>0.24199999999999999</v>
      </c>
      <c r="I11" s="52"/>
      <c r="J11" s="52"/>
      <c r="K11" s="52"/>
      <c r="L11" s="52"/>
    </row>
    <row r="12" spans="1:27">
      <c r="A12" s="52"/>
      <c r="B12" s="52">
        <v>0.31</v>
      </c>
      <c r="C12" s="52">
        <v>0.34</v>
      </c>
      <c r="D12" s="52">
        <v>0.12</v>
      </c>
      <c r="E12" s="52">
        <v>5.0819999999999997E-2</v>
      </c>
      <c r="F12" s="52">
        <v>0.13</v>
      </c>
      <c r="G12" s="52">
        <v>0.13</v>
      </c>
      <c r="H12" s="52">
        <v>0.19</v>
      </c>
      <c r="I12" s="52"/>
      <c r="J12" s="52"/>
      <c r="K12" s="52"/>
      <c r="L12" s="52"/>
    </row>
    <row r="13" spans="1:27">
      <c r="A13" s="52"/>
      <c r="B13" s="52">
        <v>0.54</v>
      </c>
      <c r="C13" s="52">
        <v>0.8</v>
      </c>
      <c r="D13" s="52">
        <v>0.4</v>
      </c>
      <c r="E13" s="52">
        <v>0.04</v>
      </c>
      <c r="F13" s="52">
        <v>0.308</v>
      </c>
      <c r="G13" s="52">
        <v>0.22</v>
      </c>
      <c r="H13" s="52">
        <v>0.14000000000000001</v>
      </c>
      <c r="I13" s="52"/>
      <c r="J13" s="52"/>
      <c r="K13" s="52"/>
      <c r="L13" s="52"/>
    </row>
    <row r="14" spans="1:27">
      <c r="A14" s="52"/>
      <c r="B14" s="52">
        <v>0.17</v>
      </c>
      <c r="C14" s="52">
        <v>0.17</v>
      </c>
      <c r="D14" s="52">
        <v>0.16</v>
      </c>
      <c r="E14" s="52">
        <v>0.41</v>
      </c>
      <c r="F14" s="52">
        <v>7.0000000000000007E-2</v>
      </c>
      <c r="G14" s="52">
        <v>0.2</v>
      </c>
      <c r="H14" s="52">
        <v>0.11</v>
      </c>
      <c r="I14" s="52"/>
      <c r="J14" s="52"/>
      <c r="K14" s="52"/>
      <c r="L14" s="52"/>
    </row>
    <row r="15" spans="1:27">
      <c r="A15" s="52"/>
      <c r="B15" s="52">
        <v>0.21</v>
      </c>
      <c r="C15" s="52">
        <v>0.35</v>
      </c>
      <c r="D15" s="52">
        <v>0.36299999999999999</v>
      </c>
      <c r="E15" s="52">
        <v>0.31</v>
      </c>
      <c r="F15" s="52">
        <v>4.0300000000000002E-2</v>
      </c>
      <c r="G15" s="52">
        <v>5.5E-2</v>
      </c>
      <c r="H15" s="52">
        <v>0.01</v>
      </c>
      <c r="I15" s="52"/>
      <c r="J15" s="52"/>
      <c r="K15" s="52"/>
      <c r="L15" s="52"/>
    </row>
    <row r="16" spans="1:27">
      <c r="A16" s="52"/>
      <c r="B16" s="52">
        <v>0.38</v>
      </c>
      <c r="C16" s="52">
        <v>7.1999999999999995E-2</v>
      </c>
      <c r="D16" s="52">
        <v>0.13067999999999999</v>
      </c>
      <c r="E16" s="52">
        <v>0.17</v>
      </c>
      <c r="F16" s="52">
        <v>0.28000000000000003</v>
      </c>
      <c r="G16" s="52">
        <v>0.24</v>
      </c>
      <c r="H16" s="52">
        <v>0.01</v>
      </c>
      <c r="I16" s="52"/>
      <c r="J16" s="52"/>
      <c r="K16" s="52"/>
      <c r="L16" s="52"/>
    </row>
    <row r="17" spans="1:28">
      <c r="A17" s="52"/>
      <c r="B17" s="52">
        <v>0.21</v>
      </c>
      <c r="C17" s="52">
        <v>0.26700000000000002</v>
      </c>
      <c r="D17" s="52"/>
      <c r="E17" s="52">
        <v>0.24</v>
      </c>
      <c r="F17" s="52">
        <v>0.14000000000000001</v>
      </c>
      <c r="G17" s="52">
        <v>0.15</v>
      </c>
      <c r="H17" s="52">
        <v>0.01</v>
      </c>
      <c r="I17" s="52"/>
      <c r="J17" s="52"/>
      <c r="K17" s="52"/>
      <c r="L17" s="52"/>
    </row>
    <row r="18" spans="1:28">
      <c r="A18" s="52"/>
      <c r="B18" s="52"/>
      <c r="C18" s="52">
        <v>0.42</v>
      </c>
      <c r="D18" s="52"/>
      <c r="E18" s="52">
        <v>0.18</v>
      </c>
      <c r="F18" s="52">
        <v>0.25</v>
      </c>
      <c r="G18" s="52"/>
      <c r="H18" s="52">
        <v>0.05</v>
      </c>
      <c r="I18" s="52"/>
      <c r="J18" s="52"/>
      <c r="K18" s="52"/>
      <c r="L18" s="52"/>
    </row>
    <row r="19" spans="1:28">
      <c r="A19" s="52"/>
      <c r="B19" s="52"/>
      <c r="C19" s="52">
        <v>0.45</v>
      </c>
      <c r="D19" s="52"/>
      <c r="E19" s="52">
        <v>0.13067999999999999</v>
      </c>
      <c r="F19" s="52">
        <v>0.27</v>
      </c>
      <c r="G19" s="52"/>
      <c r="H19" s="52">
        <v>0.03</v>
      </c>
      <c r="I19" s="52"/>
      <c r="J19" s="52"/>
      <c r="K19" s="52"/>
      <c r="L19" s="52"/>
    </row>
    <row r="20" spans="1:28">
      <c r="A20" s="52"/>
      <c r="B20" s="52"/>
      <c r="C20" s="52">
        <v>0.14000000000000001</v>
      </c>
      <c r="D20" s="52"/>
      <c r="E20" s="52"/>
      <c r="F20" s="52">
        <v>0.28000000000000003</v>
      </c>
      <c r="G20" s="52"/>
      <c r="H20" s="52">
        <v>0.09</v>
      </c>
      <c r="I20" s="52"/>
      <c r="J20" s="52"/>
      <c r="K20" s="52"/>
      <c r="L20" s="52"/>
    </row>
    <row r="21" spans="1:28">
      <c r="A21" s="52"/>
      <c r="B21" s="52"/>
      <c r="C21" s="52">
        <v>0.53</v>
      </c>
      <c r="D21" s="52"/>
      <c r="E21" s="52"/>
      <c r="F21" s="52">
        <v>6.5000000000000002E-2</v>
      </c>
      <c r="G21" s="52"/>
      <c r="H21" s="52">
        <v>0.17</v>
      </c>
      <c r="I21" s="52"/>
      <c r="J21" s="52"/>
      <c r="K21" s="52"/>
      <c r="L21" s="52"/>
    </row>
    <row r="22" spans="1:28">
      <c r="A22" s="52"/>
      <c r="B22" s="52"/>
      <c r="C22" s="52">
        <v>0.27</v>
      </c>
      <c r="D22" s="52"/>
      <c r="E22" s="52"/>
      <c r="F22" s="52">
        <v>0.14699999999999999</v>
      </c>
      <c r="G22" s="52"/>
      <c r="H22" s="52">
        <v>0.05</v>
      </c>
      <c r="I22" s="52"/>
      <c r="J22" s="52"/>
      <c r="K22" s="52"/>
      <c r="L22" s="52"/>
    </row>
    <row r="23" spans="1:28">
      <c r="A23" s="52"/>
      <c r="B23" s="52"/>
      <c r="C23" s="52">
        <v>0.28000000000000003</v>
      </c>
      <c r="D23" s="52"/>
      <c r="E23" s="52"/>
      <c r="F23" s="52">
        <v>0.3</v>
      </c>
      <c r="G23" s="52"/>
      <c r="H23" s="52">
        <v>0.03</v>
      </c>
      <c r="I23" s="52"/>
      <c r="J23" s="52"/>
      <c r="K23" s="52"/>
      <c r="L23" s="52"/>
    </row>
    <row r="24" spans="1:28">
      <c r="A24" s="52"/>
      <c r="B24" s="52"/>
      <c r="C24" s="52">
        <v>0.21</v>
      </c>
      <c r="D24" s="52"/>
      <c r="E24" s="52"/>
      <c r="F24" s="52">
        <v>0.18</v>
      </c>
      <c r="G24" s="52"/>
      <c r="H24" s="52">
        <v>9.1600000000000001E-2</v>
      </c>
      <c r="I24" s="52"/>
      <c r="J24" s="52"/>
      <c r="K24" s="52"/>
      <c r="L24" s="52"/>
    </row>
    <row r="25" spans="1:28">
      <c r="A25" s="52"/>
      <c r="B25" s="52"/>
      <c r="C25" s="52">
        <v>0.05</v>
      </c>
      <c r="D25" s="52"/>
      <c r="E25" s="52"/>
      <c r="F25" s="52">
        <v>7.4999999999999997E-2</v>
      </c>
      <c r="G25" s="52"/>
      <c r="H25" s="52">
        <v>0.09</v>
      </c>
      <c r="I25" s="52"/>
      <c r="J25" s="52"/>
      <c r="K25" s="52"/>
      <c r="L25" s="52"/>
    </row>
    <row r="26" spans="1:28">
      <c r="A26" s="52"/>
      <c r="B26" s="52"/>
      <c r="C26" s="52">
        <v>0.35</v>
      </c>
      <c r="D26" s="52"/>
      <c r="E26" s="52"/>
      <c r="F26" s="52">
        <v>2.8076E-2</v>
      </c>
      <c r="G26" s="52"/>
      <c r="H26" s="52">
        <v>0.10100000000000001</v>
      </c>
      <c r="I26" s="52"/>
      <c r="J26" s="52"/>
      <c r="K26" s="52"/>
      <c r="L26" s="52"/>
    </row>
    <row r="27" spans="1:28">
      <c r="A27" s="52"/>
      <c r="B27" s="52"/>
      <c r="C27" s="52">
        <v>0.11</v>
      </c>
      <c r="D27" s="52"/>
      <c r="E27" s="52"/>
      <c r="F27" s="52">
        <v>1E-3</v>
      </c>
      <c r="G27" s="52"/>
      <c r="H27" s="52">
        <v>0.02</v>
      </c>
      <c r="I27" s="52"/>
      <c r="J27" s="52"/>
      <c r="K27" s="52"/>
      <c r="L27" s="52"/>
    </row>
    <row r="28" spans="1:28">
      <c r="A28" s="52"/>
      <c r="B28" s="52"/>
      <c r="C28" s="52">
        <v>0.23</v>
      </c>
      <c r="D28" s="52"/>
      <c r="E28" s="52"/>
      <c r="F28" s="52">
        <v>0.17</v>
      </c>
      <c r="G28" s="52"/>
      <c r="H28" s="52">
        <v>0.04</v>
      </c>
      <c r="I28" s="52"/>
      <c r="J28" s="52"/>
      <c r="K28" s="52"/>
      <c r="L28" s="52"/>
    </row>
    <row r="29" spans="1:28">
      <c r="A29" s="52"/>
      <c r="B29" s="52"/>
      <c r="C29" s="52">
        <v>0.30199999999999999</v>
      </c>
      <c r="D29" s="52"/>
      <c r="E29" s="52"/>
      <c r="F29" s="52">
        <v>0.22</v>
      </c>
      <c r="G29" s="52"/>
      <c r="H29" s="52">
        <v>0.1208</v>
      </c>
      <c r="I29" s="52"/>
      <c r="J29" s="52"/>
      <c r="K29" s="52"/>
      <c r="L29" s="52"/>
      <c r="M29" s="203"/>
      <c r="N29" s="238" t="s">
        <v>738</v>
      </c>
      <c r="O29" s="238" t="str">
        <f>N35</f>
        <v xml:space="preserve">Low income </v>
      </c>
      <c r="P29" s="238" t="str">
        <f>R35</f>
        <v xml:space="preserve">Lower middle income </v>
      </c>
      <c r="Q29" s="238" t="str">
        <f>V35</f>
        <v xml:space="preserve">Upper middle income </v>
      </c>
      <c r="R29" s="238" t="str">
        <f>Z35</f>
        <v>High income (39 countries)</v>
      </c>
      <c r="S29" s="206"/>
      <c r="T29" s="203"/>
      <c r="U29" s="203"/>
      <c r="V29" s="203"/>
      <c r="W29" s="203"/>
      <c r="X29" s="203"/>
      <c r="Y29" s="203"/>
      <c r="Z29" s="203"/>
      <c r="AA29" s="203"/>
      <c r="AB29" s="203"/>
    </row>
    <row r="30" spans="1:28">
      <c r="A30" s="52"/>
      <c r="B30" s="52"/>
      <c r="C30" s="52">
        <v>0.16</v>
      </c>
      <c r="D30" s="52"/>
      <c r="E30" s="52"/>
      <c r="F30" s="52">
        <v>0.5</v>
      </c>
      <c r="G30" s="52"/>
      <c r="H30" s="52">
        <v>0.02</v>
      </c>
      <c r="I30" s="52"/>
      <c r="J30" s="52"/>
      <c r="K30" s="52"/>
      <c r="L30" s="52"/>
      <c r="M30" s="203"/>
      <c r="N30" s="179" t="s">
        <v>841</v>
      </c>
      <c r="O30" s="179">
        <f>MAX(N36:N52)</f>
        <v>80</v>
      </c>
      <c r="P30" s="179">
        <f>MAX(R36:R81)</f>
        <v>64</v>
      </c>
      <c r="Q30" s="179">
        <f>MAX(V36:V74)</f>
        <v>50</v>
      </c>
      <c r="R30" s="244">
        <f>MAX(Z36:Z74)</f>
        <v>33.299999999999997</v>
      </c>
      <c r="S30" s="179"/>
      <c r="T30" s="203"/>
      <c r="U30" s="203"/>
      <c r="V30" s="203"/>
      <c r="W30" s="203"/>
      <c r="X30" s="203"/>
      <c r="Y30" s="203"/>
      <c r="Z30" s="203"/>
      <c r="AA30" s="203"/>
      <c r="AB30" s="203"/>
    </row>
    <row r="31" spans="1:28">
      <c r="A31" s="52"/>
      <c r="B31" s="52"/>
      <c r="C31" s="52">
        <v>0.15</v>
      </c>
      <c r="D31" s="52"/>
      <c r="E31" s="52"/>
      <c r="F31" s="52"/>
      <c r="G31" s="52"/>
      <c r="H31" s="52">
        <v>6.4199999999999993E-2</v>
      </c>
      <c r="I31" s="52"/>
      <c r="J31" s="52"/>
      <c r="K31" s="52"/>
      <c r="L31" s="52"/>
      <c r="M31" s="203"/>
      <c r="N31" s="179" t="s">
        <v>842</v>
      </c>
      <c r="O31" s="179">
        <f>MEDIAN(N36:N52)</f>
        <v>27</v>
      </c>
      <c r="P31" s="179">
        <f>MEDIAN(R36:R78)</f>
        <v>24</v>
      </c>
      <c r="Q31" s="179">
        <f>MEDIAN(V36:V74)</f>
        <v>15.906000000000001</v>
      </c>
      <c r="R31" s="244">
        <f>MEDIAN(Z36:Z74)</f>
        <v>9</v>
      </c>
      <c r="S31" s="179"/>
      <c r="T31" s="203"/>
      <c r="U31" s="203"/>
      <c r="V31" s="203"/>
      <c r="W31" s="203"/>
      <c r="X31" s="203"/>
      <c r="Y31" s="203"/>
      <c r="Z31" s="203"/>
      <c r="AA31" s="203"/>
      <c r="AB31" s="203"/>
    </row>
    <row r="32" spans="1:28">
      <c r="A32" s="52"/>
      <c r="B32" s="52"/>
      <c r="C32" s="52">
        <v>0.52</v>
      </c>
      <c r="D32" s="52"/>
      <c r="E32" s="52"/>
      <c r="F32" s="52"/>
      <c r="G32" s="52"/>
      <c r="H32" s="52">
        <v>0.1</v>
      </c>
      <c r="I32" s="52"/>
      <c r="J32" s="52"/>
      <c r="K32" s="52"/>
      <c r="L32" s="52"/>
      <c r="M32" s="237"/>
      <c r="N32" s="239" t="s">
        <v>843</v>
      </c>
      <c r="O32" s="239"/>
      <c r="P32" s="239"/>
      <c r="Q32" s="239"/>
      <c r="R32" s="239" t="s">
        <v>844</v>
      </c>
      <c r="S32" s="239"/>
      <c r="T32" s="239"/>
      <c r="U32" s="239"/>
      <c r="V32" s="239" t="s">
        <v>845</v>
      </c>
      <c r="W32" s="239"/>
      <c r="X32" s="239"/>
      <c r="Y32" s="239"/>
      <c r="Z32" s="239" t="s">
        <v>846</v>
      </c>
      <c r="AA32" s="203"/>
      <c r="AB32" s="203"/>
    </row>
    <row r="33" spans="1:28">
      <c r="A33" s="52"/>
      <c r="B33" s="52"/>
      <c r="C33" s="52">
        <v>0.18</v>
      </c>
      <c r="D33" s="52"/>
      <c r="E33" s="52"/>
      <c r="F33" s="52"/>
      <c r="G33" s="52"/>
      <c r="H33" s="52">
        <v>0.03</v>
      </c>
      <c r="I33" s="52"/>
      <c r="J33" s="52"/>
      <c r="K33" s="52"/>
      <c r="L33" s="52"/>
      <c r="M33" s="237"/>
      <c r="N33" s="240">
        <v>17</v>
      </c>
      <c r="O33" s="240"/>
      <c r="P33" s="240"/>
      <c r="Q33" s="240"/>
      <c r="R33" s="240">
        <v>43</v>
      </c>
      <c r="S33" s="240"/>
      <c r="T33" s="240"/>
      <c r="U33" s="240"/>
      <c r="V33" s="240">
        <v>39</v>
      </c>
      <c r="W33" s="240"/>
      <c r="X33" s="240"/>
      <c r="Y33" s="240"/>
      <c r="Z33" s="240">
        <v>39</v>
      </c>
      <c r="AA33" s="203"/>
      <c r="AB33" s="203"/>
    </row>
    <row r="34" spans="1:28">
      <c r="A34" s="52"/>
      <c r="B34" s="52"/>
      <c r="C34" s="52">
        <v>0.32</v>
      </c>
      <c r="D34" s="52"/>
      <c r="E34" s="52"/>
      <c r="F34" s="52"/>
      <c r="G34" s="52"/>
      <c r="H34" s="52">
        <v>0.30492000000000002</v>
      </c>
      <c r="I34" s="52"/>
      <c r="J34" s="52"/>
      <c r="K34" s="52"/>
      <c r="L34" s="52"/>
      <c r="M34" s="237"/>
      <c r="N34" s="240"/>
      <c r="O34" s="240"/>
      <c r="P34" s="240"/>
      <c r="Q34" s="240"/>
      <c r="R34" s="240"/>
      <c r="S34" s="240"/>
      <c r="T34" s="240"/>
      <c r="U34" s="240"/>
      <c r="V34" s="240"/>
      <c r="W34" s="240"/>
      <c r="X34" s="240"/>
      <c r="Y34" s="240"/>
      <c r="Z34" s="240"/>
      <c r="AA34" s="203"/>
      <c r="AB34" s="203"/>
    </row>
    <row r="35" spans="1:28">
      <c r="A35" s="52"/>
      <c r="B35" s="52"/>
      <c r="C35" s="52">
        <v>0.16</v>
      </c>
      <c r="D35" s="52"/>
      <c r="E35" s="52"/>
      <c r="F35" s="52"/>
      <c r="G35" s="52"/>
      <c r="H35" s="52">
        <v>0.2</v>
      </c>
      <c r="I35" s="52"/>
      <c r="J35" s="52"/>
      <c r="K35" s="52"/>
      <c r="L35" s="52"/>
      <c r="M35" s="237"/>
      <c r="N35" s="238" t="s">
        <v>847</v>
      </c>
      <c r="O35" s="238"/>
      <c r="P35" s="238"/>
      <c r="Q35" s="238"/>
      <c r="R35" s="238" t="s">
        <v>848</v>
      </c>
      <c r="S35" s="238"/>
      <c r="T35" s="238"/>
      <c r="U35" s="238"/>
      <c r="V35" s="238" t="s">
        <v>849</v>
      </c>
      <c r="W35" s="238"/>
      <c r="X35" s="238"/>
      <c r="Y35" s="238"/>
      <c r="Z35" s="238" t="s">
        <v>850</v>
      </c>
      <c r="AA35" s="238"/>
      <c r="AB35" s="206"/>
    </row>
    <row r="36" spans="1:28">
      <c r="A36" s="52"/>
      <c r="B36" s="52"/>
      <c r="C36" s="52">
        <v>0.18</v>
      </c>
      <c r="D36" s="52"/>
      <c r="E36" s="52"/>
      <c r="F36" s="52"/>
      <c r="G36" s="52"/>
      <c r="H36" s="52">
        <v>0.24684</v>
      </c>
      <c r="I36" s="52"/>
      <c r="J36" s="52"/>
      <c r="K36" s="52"/>
      <c r="L36" s="52"/>
      <c r="M36" s="237"/>
      <c r="N36" s="179">
        <v>7.2</v>
      </c>
      <c r="O36" s="245" t="s">
        <v>436</v>
      </c>
      <c r="P36" s="179">
        <v>2020</v>
      </c>
      <c r="Q36" s="237"/>
      <c r="R36" s="179">
        <v>5.0819999999999999</v>
      </c>
      <c r="S36" s="240" t="s">
        <v>270</v>
      </c>
      <c r="T36" s="179">
        <v>2016</v>
      </c>
      <c r="U36" s="237"/>
      <c r="V36" s="179">
        <v>0.1</v>
      </c>
      <c r="W36" s="179" t="s">
        <v>133</v>
      </c>
      <c r="X36" s="179">
        <v>2019</v>
      </c>
      <c r="Y36" s="237"/>
      <c r="Z36" s="246">
        <v>0.5</v>
      </c>
      <c r="AA36" s="179" t="s">
        <v>180</v>
      </c>
      <c r="AB36" s="179">
        <v>2023</v>
      </c>
    </row>
    <row r="37" spans="1:28">
      <c r="A37" s="52"/>
      <c r="B37" s="52"/>
      <c r="C37" s="52">
        <v>0.18</v>
      </c>
      <c r="D37" s="52"/>
      <c r="E37" s="52"/>
      <c r="F37" s="52"/>
      <c r="G37" s="52"/>
      <c r="H37" s="52">
        <v>0.15906000000000001</v>
      </c>
      <c r="I37" s="52"/>
      <c r="J37" s="52"/>
      <c r="K37" s="52"/>
      <c r="L37" s="52"/>
      <c r="M37" s="237"/>
      <c r="N37" s="179">
        <v>15</v>
      </c>
      <c r="O37" s="240" t="s">
        <v>706</v>
      </c>
      <c r="P37" s="179">
        <v>2017</v>
      </c>
      <c r="Q37" s="237"/>
      <c r="R37" s="179">
        <v>5.5</v>
      </c>
      <c r="S37" s="240" t="s">
        <v>651</v>
      </c>
      <c r="T37" s="179">
        <v>2019</v>
      </c>
      <c r="U37" s="237"/>
      <c r="V37" s="179">
        <v>2</v>
      </c>
      <c r="W37" s="179" t="s">
        <v>776</v>
      </c>
      <c r="X37" s="179">
        <v>2020</v>
      </c>
      <c r="Y37" s="237"/>
      <c r="Z37" s="246">
        <v>0.7</v>
      </c>
      <c r="AA37" s="179" t="s">
        <v>162</v>
      </c>
      <c r="AB37" s="179">
        <v>2021</v>
      </c>
    </row>
    <row r="38" spans="1:28">
      <c r="A38" s="52"/>
      <c r="B38" s="52"/>
      <c r="C38" s="52">
        <v>0.25</v>
      </c>
      <c r="D38" s="52"/>
      <c r="E38" s="52"/>
      <c r="F38" s="52"/>
      <c r="G38" s="52"/>
      <c r="H38" s="52">
        <v>0.11</v>
      </c>
      <c r="I38" s="52"/>
      <c r="J38" s="52"/>
      <c r="K38" s="52"/>
      <c r="L38" s="52"/>
      <c r="M38" s="237"/>
      <c r="N38" s="179">
        <v>16</v>
      </c>
      <c r="O38" s="240" t="s">
        <v>230</v>
      </c>
      <c r="P38" s="179">
        <v>2017</v>
      </c>
      <c r="Q38" s="237"/>
      <c r="R38" s="179">
        <v>8</v>
      </c>
      <c r="S38" s="240" t="s">
        <v>222</v>
      </c>
      <c r="T38" s="179">
        <v>2019</v>
      </c>
      <c r="U38" s="237"/>
      <c r="V38" s="179">
        <v>2.7</v>
      </c>
      <c r="W38" s="179" t="s">
        <v>143</v>
      </c>
      <c r="X38" s="179">
        <v>2023</v>
      </c>
      <c r="Y38" s="237"/>
      <c r="Z38" s="246">
        <v>1</v>
      </c>
      <c r="AA38" s="179" t="s">
        <v>553</v>
      </c>
      <c r="AB38" s="179">
        <v>2021</v>
      </c>
    </row>
    <row r="39" spans="1:28">
      <c r="A39" s="52"/>
      <c r="B39" s="52"/>
      <c r="C39" s="52"/>
      <c r="D39" s="52"/>
      <c r="E39" s="52"/>
      <c r="F39" s="52"/>
      <c r="G39" s="52"/>
      <c r="H39" s="52">
        <v>0.04</v>
      </c>
      <c r="I39" s="52"/>
      <c r="J39" s="52"/>
      <c r="K39" s="52"/>
      <c r="L39" s="52"/>
      <c r="M39" s="237"/>
      <c r="N39" s="179">
        <v>16</v>
      </c>
      <c r="O39" s="240" t="s">
        <v>663</v>
      </c>
      <c r="P39" s="179">
        <v>2017</v>
      </c>
      <c r="Q39" s="237"/>
      <c r="R39" s="179">
        <v>9.16</v>
      </c>
      <c r="S39" s="240" t="s">
        <v>603</v>
      </c>
      <c r="T39" s="179">
        <v>2015</v>
      </c>
      <c r="U39" s="237"/>
      <c r="V39" s="179">
        <v>4</v>
      </c>
      <c r="W39" s="179" t="s">
        <v>597</v>
      </c>
      <c r="X39" s="179">
        <v>2019</v>
      </c>
      <c r="Y39" s="237"/>
      <c r="Z39" s="246">
        <v>1</v>
      </c>
      <c r="AA39" s="179" t="s">
        <v>167</v>
      </c>
      <c r="AB39" s="179">
        <v>2021</v>
      </c>
    </row>
    <row r="40" spans="1:28">
      <c r="A40" s="52"/>
      <c r="B40" s="52"/>
      <c r="C40" s="52"/>
      <c r="D40" s="52"/>
      <c r="E40" s="52"/>
      <c r="F40" s="52"/>
      <c r="G40" s="52"/>
      <c r="H40" s="52">
        <v>0.02</v>
      </c>
      <c r="I40" s="52"/>
      <c r="J40" s="52"/>
      <c r="K40" s="52"/>
      <c r="L40" s="52"/>
      <c r="M40" s="237"/>
      <c r="N40" s="179">
        <v>18</v>
      </c>
      <c r="O40" s="240" t="s">
        <v>551</v>
      </c>
      <c r="P40" s="179">
        <v>2017</v>
      </c>
      <c r="Q40" s="237"/>
      <c r="R40" s="179">
        <v>12</v>
      </c>
      <c r="S40" s="240" t="s">
        <v>778</v>
      </c>
      <c r="T40" s="179">
        <v>2020</v>
      </c>
      <c r="U40" s="237"/>
      <c r="V40" s="179">
        <v>5</v>
      </c>
      <c r="W40" s="179" t="s">
        <v>794</v>
      </c>
      <c r="X40" s="179">
        <v>2017</v>
      </c>
      <c r="Y40" s="237"/>
      <c r="Z40" s="246">
        <v>1</v>
      </c>
      <c r="AA40" s="179" t="s">
        <v>324</v>
      </c>
      <c r="AB40" s="179">
        <v>2021</v>
      </c>
    </row>
    <row r="41" spans="1:28">
      <c r="A41" s="52"/>
      <c r="B41" s="52"/>
      <c r="C41" s="52"/>
      <c r="D41" s="52"/>
      <c r="E41" s="52"/>
      <c r="F41" s="52"/>
      <c r="G41" s="52"/>
      <c r="H41" s="52">
        <v>0.01</v>
      </c>
      <c r="I41" s="52"/>
      <c r="J41" s="52"/>
      <c r="K41" s="52"/>
      <c r="L41" s="52"/>
      <c r="M41" s="237"/>
      <c r="N41" s="179">
        <v>21</v>
      </c>
      <c r="O41" s="240" t="s">
        <v>805</v>
      </c>
      <c r="P41" s="179">
        <v>2017</v>
      </c>
      <c r="Q41" s="237"/>
      <c r="R41" s="179">
        <v>13.068</v>
      </c>
      <c r="S41" s="240" t="s">
        <v>770</v>
      </c>
      <c r="T41" s="179">
        <v>2016</v>
      </c>
      <c r="U41" s="237"/>
      <c r="V41" s="179">
        <v>5</v>
      </c>
      <c r="W41" s="179" t="s">
        <v>266</v>
      </c>
      <c r="X41" s="179">
        <v>2021</v>
      </c>
      <c r="Y41" s="237"/>
      <c r="Z41" s="246">
        <v>1</v>
      </c>
      <c r="AA41" s="179" t="s">
        <v>191</v>
      </c>
      <c r="AB41" s="179">
        <v>2021</v>
      </c>
    </row>
    <row r="42" spans="1:28">
      <c r="A42" s="52"/>
      <c r="B42" s="52"/>
      <c r="C42" s="52"/>
      <c r="D42" s="52"/>
      <c r="E42" s="52"/>
      <c r="F42" s="52"/>
      <c r="G42" s="52"/>
      <c r="H42" s="52">
        <v>7.0000000000000001E-3</v>
      </c>
      <c r="I42" s="52"/>
      <c r="J42" s="52"/>
      <c r="K42" s="52"/>
      <c r="L42" s="52"/>
      <c r="M42" s="237"/>
      <c r="N42" s="179">
        <v>23</v>
      </c>
      <c r="O42" s="240" t="s">
        <v>700</v>
      </c>
      <c r="P42" s="179">
        <v>2018</v>
      </c>
      <c r="Q42" s="237"/>
      <c r="R42" s="179">
        <v>14</v>
      </c>
      <c r="S42" s="240" t="s">
        <v>148</v>
      </c>
      <c r="T42" s="179">
        <v>2019</v>
      </c>
      <c r="U42" s="237"/>
      <c r="V42" s="179">
        <v>6.42</v>
      </c>
      <c r="W42" s="179" t="s">
        <v>635</v>
      </c>
      <c r="X42" s="179">
        <v>2015</v>
      </c>
      <c r="Y42" s="237"/>
      <c r="Z42" s="246">
        <v>2</v>
      </c>
      <c r="AA42" s="179" t="s">
        <v>690</v>
      </c>
      <c r="AB42" s="179">
        <v>2021</v>
      </c>
    </row>
    <row r="43" spans="1:28">
      <c r="A43" s="52"/>
      <c r="B43" s="52"/>
      <c r="C43" s="52"/>
      <c r="D43" s="52"/>
      <c r="E43" s="52"/>
      <c r="F43" s="52"/>
      <c r="G43" s="52"/>
      <c r="H43" s="52">
        <v>0.27588000000000001</v>
      </c>
      <c r="I43" s="52"/>
      <c r="J43" s="52"/>
      <c r="K43" s="52"/>
      <c r="L43" s="52"/>
      <c r="M43" s="237"/>
      <c r="N43" s="179">
        <v>25</v>
      </c>
      <c r="O43" s="240" t="s">
        <v>318</v>
      </c>
      <c r="P43" s="179">
        <v>2017</v>
      </c>
      <c r="Q43" s="237"/>
      <c r="R43" s="179">
        <v>14</v>
      </c>
      <c r="S43" s="240" t="s">
        <v>279</v>
      </c>
      <c r="T43" s="179">
        <v>2017</v>
      </c>
      <c r="U43" s="237"/>
      <c r="V43" s="179">
        <v>6.5</v>
      </c>
      <c r="W43" s="179" t="s">
        <v>131</v>
      </c>
      <c r="X43" s="179">
        <v>2019</v>
      </c>
      <c r="Y43" s="237"/>
      <c r="Z43" s="246">
        <v>2</v>
      </c>
      <c r="AA43" s="179" t="s">
        <v>281</v>
      </c>
      <c r="AB43" s="179">
        <v>2021</v>
      </c>
    </row>
    <row r="44" spans="1:28">
      <c r="A44" s="52"/>
      <c r="B44" s="52"/>
      <c r="C44" s="52"/>
      <c r="D44" s="52"/>
      <c r="E44" s="52"/>
      <c r="F44" s="52"/>
      <c r="G44" s="52"/>
      <c r="H44" s="52"/>
      <c r="I44" s="52"/>
      <c r="J44" s="52"/>
      <c r="K44" s="52"/>
      <c r="L44" s="52"/>
      <c r="M44" s="237"/>
      <c r="N44" s="179">
        <v>27</v>
      </c>
      <c r="O44" s="240" t="s">
        <v>285</v>
      </c>
      <c r="P44" s="179">
        <v>2018</v>
      </c>
      <c r="Q44" s="237"/>
      <c r="R44" s="179">
        <v>15</v>
      </c>
      <c r="S44" s="240" t="s">
        <v>314</v>
      </c>
      <c r="T44" s="179">
        <v>2019</v>
      </c>
      <c r="U44" s="237"/>
      <c r="V44" s="179">
        <v>7</v>
      </c>
      <c r="W44" s="179" t="s">
        <v>378</v>
      </c>
      <c r="X44" s="179">
        <v>2019</v>
      </c>
      <c r="Y44" s="237"/>
      <c r="Z44" s="246">
        <v>2</v>
      </c>
      <c r="AA44" s="179" t="s">
        <v>629</v>
      </c>
      <c r="AB44" s="179">
        <v>2021</v>
      </c>
    </row>
    <row r="45" spans="1:28">
      <c r="A45" s="52"/>
      <c r="B45" s="52"/>
      <c r="C45" s="52"/>
      <c r="D45" s="52"/>
      <c r="E45" s="52"/>
      <c r="F45" s="52"/>
      <c r="G45" s="52"/>
      <c r="H45" s="52"/>
      <c r="I45" s="52"/>
      <c r="J45" s="52"/>
      <c r="K45" s="52"/>
      <c r="L45" s="52"/>
      <c r="M45" s="237"/>
      <c r="N45" s="179">
        <v>27</v>
      </c>
      <c r="O45" s="240" t="s">
        <v>247</v>
      </c>
      <c r="P45" s="179">
        <v>2016</v>
      </c>
      <c r="Q45" s="237"/>
      <c r="R45" s="179">
        <v>16</v>
      </c>
      <c r="S45" s="240" t="s">
        <v>389</v>
      </c>
      <c r="T45" s="179">
        <v>2019</v>
      </c>
      <c r="U45" s="237"/>
      <c r="V45" s="179">
        <v>7</v>
      </c>
      <c r="W45" s="179" t="s">
        <v>625</v>
      </c>
      <c r="X45" s="179">
        <v>2017</v>
      </c>
      <c r="Y45" s="237"/>
      <c r="Z45" s="246">
        <v>2</v>
      </c>
      <c r="AA45" s="179" t="s">
        <v>539</v>
      </c>
      <c r="AB45" s="179">
        <v>2016</v>
      </c>
    </row>
    <row r="46" spans="1:28">
      <c r="A46" s="52"/>
      <c r="B46" s="52"/>
      <c r="C46" s="52"/>
      <c r="D46" s="52"/>
      <c r="E46" s="52"/>
      <c r="F46" s="52"/>
      <c r="G46" s="52"/>
      <c r="H46" s="52"/>
      <c r="I46" s="52"/>
      <c r="J46" s="52"/>
      <c r="K46" s="52"/>
      <c r="L46" s="52"/>
      <c r="M46" s="237"/>
      <c r="N46" s="179">
        <v>28</v>
      </c>
      <c r="O46" s="240" t="s">
        <v>291</v>
      </c>
      <c r="P46" s="179">
        <v>2016</v>
      </c>
      <c r="Q46" s="237"/>
      <c r="R46" s="179">
        <v>16</v>
      </c>
      <c r="S46" s="240" t="s">
        <v>611</v>
      </c>
      <c r="T46" s="179">
        <v>2018</v>
      </c>
      <c r="U46" s="237"/>
      <c r="V46" s="179">
        <v>7.5</v>
      </c>
      <c r="W46" s="179" t="s">
        <v>146</v>
      </c>
      <c r="X46" s="179">
        <v>2019</v>
      </c>
      <c r="Y46" s="237"/>
      <c r="Z46" s="246">
        <v>2</v>
      </c>
      <c r="AA46" s="179" t="s">
        <v>593</v>
      </c>
      <c r="AB46" s="179">
        <v>2020</v>
      </c>
    </row>
    <row r="47" spans="1:28">
      <c r="A47" s="52"/>
      <c r="B47" s="52"/>
      <c r="C47" s="52"/>
      <c r="D47" s="52"/>
      <c r="E47" s="52"/>
      <c r="F47" s="52"/>
      <c r="G47" s="52"/>
      <c r="H47" s="52"/>
      <c r="I47" s="52"/>
      <c r="J47" s="52"/>
      <c r="K47" s="52"/>
      <c r="L47" s="52"/>
      <c r="M47" s="237"/>
      <c r="N47" s="179">
        <v>32</v>
      </c>
      <c r="O47" s="240" t="s">
        <v>714</v>
      </c>
      <c r="P47" s="179">
        <v>2017</v>
      </c>
      <c r="Q47" s="237"/>
      <c r="R47" s="179">
        <v>17</v>
      </c>
      <c r="S47" s="240" t="s">
        <v>300</v>
      </c>
      <c r="T47" s="179">
        <v>2018</v>
      </c>
      <c r="U47" s="237"/>
      <c r="V47" s="179">
        <v>11</v>
      </c>
      <c r="W47" s="179" t="s">
        <v>253</v>
      </c>
      <c r="X47" s="179">
        <v>2019</v>
      </c>
      <c r="Y47" s="237"/>
      <c r="Z47" s="246">
        <v>3</v>
      </c>
      <c r="AA47" s="179" t="s">
        <v>187</v>
      </c>
      <c r="AB47" s="179">
        <v>2021</v>
      </c>
    </row>
    <row r="48" spans="1:28">
      <c r="A48" s="52"/>
      <c r="B48" s="52"/>
      <c r="C48" s="52"/>
      <c r="D48" s="52"/>
      <c r="E48" s="52"/>
      <c r="F48" s="52"/>
      <c r="G48" s="52"/>
      <c r="H48" s="52"/>
      <c r="I48" s="52"/>
      <c r="J48" s="52"/>
      <c r="K48" s="52"/>
      <c r="L48" s="52"/>
      <c r="M48" s="237"/>
      <c r="N48" s="179">
        <v>35</v>
      </c>
      <c r="O48" s="240" t="s">
        <v>531</v>
      </c>
      <c r="P48" s="179">
        <v>2018</v>
      </c>
      <c r="Q48" s="237"/>
      <c r="R48" s="179">
        <v>17</v>
      </c>
      <c r="S48" s="240" t="s">
        <v>216</v>
      </c>
      <c r="T48" s="179">
        <v>2019</v>
      </c>
      <c r="U48" s="237"/>
      <c r="V48" s="179">
        <v>11</v>
      </c>
      <c r="W48" s="179" t="s">
        <v>633</v>
      </c>
      <c r="X48" s="179">
        <v>2017</v>
      </c>
      <c r="Y48" s="237"/>
      <c r="Z48" s="246">
        <v>3</v>
      </c>
      <c r="AA48" s="179" t="s">
        <v>165</v>
      </c>
      <c r="AB48" s="179">
        <v>2021</v>
      </c>
    </row>
    <row r="49" spans="1:28">
      <c r="A49" s="52"/>
      <c r="B49" s="52"/>
      <c r="C49" s="52"/>
      <c r="D49" s="52"/>
      <c r="E49" s="52"/>
      <c r="F49" s="52"/>
      <c r="G49" s="52"/>
      <c r="H49" s="52"/>
      <c r="I49" s="52"/>
      <c r="J49" s="52"/>
      <c r="K49" s="52"/>
      <c r="L49" s="52"/>
      <c r="M49" s="237"/>
      <c r="N49" s="179">
        <v>42</v>
      </c>
      <c r="O49" s="240" t="s">
        <v>676</v>
      </c>
      <c r="P49" s="179">
        <v>2017</v>
      </c>
      <c r="Q49" s="237"/>
      <c r="R49" s="179">
        <v>17</v>
      </c>
      <c r="S49" s="240" t="s">
        <v>316</v>
      </c>
      <c r="T49" s="179">
        <v>2021</v>
      </c>
      <c r="U49" s="237"/>
      <c r="V49" s="179">
        <v>12.08</v>
      </c>
      <c r="W49" s="179" t="s">
        <v>287</v>
      </c>
      <c r="X49" s="179">
        <v>2015</v>
      </c>
      <c r="Y49" s="237"/>
      <c r="Z49" s="246">
        <v>4</v>
      </c>
      <c r="AA49" s="179" t="s">
        <v>196</v>
      </c>
      <c r="AB49" s="179">
        <v>2016</v>
      </c>
    </row>
    <row r="50" spans="1:28">
      <c r="A50" s="52"/>
      <c r="B50" s="52"/>
      <c r="C50" s="52"/>
      <c r="D50" s="52"/>
      <c r="E50" s="52"/>
      <c r="F50" s="52"/>
      <c r="G50" s="52"/>
      <c r="H50" s="52"/>
      <c r="I50" s="52"/>
      <c r="J50" s="52"/>
      <c r="K50" s="52"/>
      <c r="L50" s="52"/>
      <c r="M50" s="237"/>
      <c r="N50" s="179">
        <v>52</v>
      </c>
      <c r="O50" s="240" t="s">
        <v>712</v>
      </c>
      <c r="P50" s="179">
        <v>2018</v>
      </c>
      <c r="Q50" s="237"/>
      <c r="R50" s="179">
        <v>17.423999999999999</v>
      </c>
      <c r="S50" s="240" t="s">
        <v>499</v>
      </c>
      <c r="T50" s="179">
        <v>2015</v>
      </c>
      <c r="U50" s="237"/>
      <c r="V50" s="179">
        <v>13</v>
      </c>
      <c r="W50" s="179" t="s">
        <v>615</v>
      </c>
      <c r="X50" s="179">
        <v>2020</v>
      </c>
      <c r="Y50" s="237"/>
      <c r="Z50" s="246">
        <v>4</v>
      </c>
      <c r="AA50" s="179" t="s">
        <v>617</v>
      </c>
      <c r="AB50" s="179">
        <v>2021</v>
      </c>
    </row>
    <row r="51" spans="1:28">
      <c r="A51" s="52"/>
      <c r="B51" s="52"/>
      <c r="C51" s="52"/>
      <c r="D51" s="52"/>
      <c r="E51" s="52"/>
      <c r="F51" s="52"/>
      <c r="G51" s="52"/>
      <c r="H51" s="52"/>
      <c r="I51" s="52"/>
      <c r="J51" s="52"/>
      <c r="K51" s="52"/>
      <c r="L51" s="52"/>
      <c r="M51" s="237"/>
      <c r="N51" s="179">
        <v>53</v>
      </c>
      <c r="O51" s="179" t="s">
        <v>688</v>
      </c>
      <c r="P51" s="179">
        <v>2018</v>
      </c>
      <c r="Q51" s="237"/>
      <c r="R51" s="179">
        <v>18</v>
      </c>
      <c r="S51" s="240" t="s">
        <v>555</v>
      </c>
      <c r="T51" s="179">
        <v>2017</v>
      </c>
      <c r="U51" s="237"/>
      <c r="V51" s="179">
        <v>13.068</v>
      </c>
      <c r="W51" s="179" t="s">
        <v>702</v>
      </c>
      <c r="X51" s="179">
        <v>2016</v>
      </c>
      <c r="Y51" s="237"/>
      <c r="Z51" s="246">
        <v>4</v>
      </c>
      <c r="AA51" s="179" t="s">
        <v>189</v>
      </c>
      <c r="AB51" s="179">
        <v>2021</v>
      </c>
    </row>
    <row r="52" spans="1:28">
      <c r="A52" s="52"/>
      <c r="B52" s="52"/>
      <c r="C52" s="52"/>
      <c r="D52" s="52"/>
      <c r="E52" s="52"/>
      <c r="F52" s="52"/>
      <c r="G52" s="52"/>
      <c r="H52" s="52"/>
      <c r="I52" s="52"/>
      <c r="J52" s="52"/>
      <c r="K52" s="52"/>
      <c r="L52" s="52"/>
      <c r="M52" s="237"/>
      <c r="N52" s="179">
        <v>80</v>
      </c>
      <c r="O52" s="179" t="s">
        <v>260</v>
      </c>
      <c r="P52" s="179">
        <v>2018</v>
      </c>
      <c r="Q52" s="237"/>
      <c r="R52" s="179">
        <v>18</v>
      </c>
      <c r="S52" s="240" t="s">
        <v>309</v>
      </c>
      <c r="T52" s="179">
        <v>2018</v>
      </c>
      <c r="U52" s="237"/>
      <c r="V52" s="179">
        <v>13.96</v>
      </c>
      <c r="W52" s="179" t="s">
        <v>135</v>
      </c>
      <c r="X52" s="179">
        <v>2023</v>
      </c>
      <c r="Y52" s="237"/>
      <c r="Z52" s="246">
        <v>4</v>
      </c>
      <c r="AA52" s="179" t="s">
        <v>547</v>
      </c>
      <c r="AB52" s="179">
        <v>2021</v>
      </c>
    </row>
    <row r="53" spans="1:28">
      <c r="M53" s="237"/>
      <c r="N53" s="240"/>
      <c r="O53" s="240"/>
      <c r="P53" s="240"/>
      <c r="Q53" s="237"/>
      <c r="R53" s="179">
        <v>20</v>
      </c>
      <c r="S53" s="240" t="s">
        <v>627</v>
      </c>
      <c r="T53" s="179">
        <v>2020</v>
      </c>
      <c r="U53" s="237"/>
      <c r="V53" s="179">
        <v>14</v>
      </c>
      <c r="W53" s="179" t="s">
        <v>613</v>
      </c>
      <c r="X53" s="179">
        <v>2015</v>
      </c>
      <c r="Y53" s="237"/>
      <c r="Z53" s="246">
        <v>5</v>
      </c>
      <c r="AA53" s="179" t="s">
        <v>178</v>
      </c>
      <c r="AB53" s="179">
        <v>2021</v>
      </c>
    </row>
    <row r="54" spans="1:28">
      <c r="M54" s="237"/>
      <c r="N54" s="240"/>
      <c r="O54" s="240"/>
      <c r="P54" s="240"/>
      <c r="Q54" s="237"/>
      <c r="R54" s="179">
        <v>21</v>
      </c>
      <c r="S54" s="240" t="s">
        <v>686</v>
      </c>
      <c r="T54" s="179">
        <v>2021</v>
      </c>
      <c r="U54" s="237"/>
      <c r="V54" s="179">
        <v>14.52</v>
      </c>
      <c r="W54" s="179" t="s">
        <v>250</v>
      </c>
      <c r="X54" s="179">
        <v>2016</v>
      </c>
      <c r="Y54" s="237"/>
      <c r="Z54" s="246">
        <v>5</v>
      </c>
      <c r="AA54" s="179" t="s">
        <v>170</v>
      </c>
      <c r="AB54" s="179">
        <v>2021</v>
      </c>
    </row>
    <row r="55" spans="1:28">
      <c r="M55" s="237"/>
      <c r="N55" s="240"/>
      <c r="O55" s="240"/>
      <c r="P55" s="240"/>
      <c r="Q55" s="237"/>
      <c r="R55" s="179">
        <v>21</v>
      </c>
      <c r="S55" s="240" t="s">
        <v>708</v>
      </c>
      <c r="T55" s="179">
        <v>2021</v>
      </c>
      <c r="U55" s="237"/>
      <c r="V55" s="179">
        <v>15.906000000000001</v>
      </c>
      <c r="W55" s="179" t="s">
        <v>674</v>
      </c>
      <c r="X55" s="179">
        <v>2015</v>
      </c>
      <c r="Y55" s="237"/>
      <c r="Z55" s="246">
        <v>9</v>
      </c>
      <c r="AA55" s="179" t="s">
        <v>653</v>
      </c>
      <c r="AB55" s="179">
        <v>2019</v>
      </c>
    </row>
    <row r="56" spans="1:28">
      <c r="M56" s="237"/>
      <c r="N56" s="240"/>
      <c r="O56" s="240"/>
      <c r="P56" s="240"/>
      <c r="Q56" s="237"/>
      <c r="R56" s="179">
        <v>22</v>
      </c>
      <c r="S56" s="240" t="s">
        <v>289</v>
      </c>
      <c r="T56" s="179">
        <v>2020</v>
      </c>
      <c r="U56" s="237"/>
      <c r="V56" s="179">
        <v>16</v>
      </c>
      <c r="W56" s="179" t="s">
        <v>114</v>
      </c>
      <c r="X56" s="179">
        <v>2016</v>
      </c>
      <c r="Y56" s="237"/>
      <c r="Z56" s="246">
        <v>9</v>
      </c>
      <c r="AA56" s="179" t="s">
        <v>283</v>
      </c>
      <c r="AB56" s="179">
        <v>2021</v>
      </c>
    </row>
    <row r="57" spans="1:28">
      <c r="M57" s="237"/>
      <c r="N57" s="240"/>
      <c r="O57" s="240"/>
      <c r="P57" s="240"/>
      <c r="Q57" s="237"/>
      <c r="R57" s="179">
        <v>24</v>
      </c>
      <c r="S57" s="240" t="s">
        <v>505</v>
      </c>
      <c r="T57" s="179">
        <v>2020</v>
      </c>
      <c r="U57" s="237"/>
      <c r="V57" s="179">
        <v>16.3295332</v>
      </c>
      <c r="W57" s="179" t="s">
        <v>201</v>
      </c>
      <c r="X57" s="179">
        <v>2023</v>
      </c>
      <c r="Y57" s="237"/>
      <c r="Z57" s="246">
        <v>9</v>
      </c>
      <c r="AA57" s="179" t="s">
        <v>571</v>
      </c>
      <c r="AB57" s="179">
        <v>2021</v>
      </c>
    </row>
    <row r="58" spans="1:28">
      <c r="M58" s="237"/>
      <c r="N58" s="240"/>
      <c r="O58" s="240"/>
      <c r="P58" s="240"/>
      <c r="Q58" s="237"/>
      <c r="R58" s="179">
        <v>24</v>
      </c>
      <c r="S58" s="240" t="s">
        <v>823</v>
      </c>
      <c r="T58" s="179">
        <v>2018</v>
      </c>
      <c r="U58" s="237"/>
      <c r="V58" s="179">
        <v>18</v>
      </c>
      <c r="W58" s="179" t="s">
        <v>235</v>
      </c>
      <c r="X58" s="179">
        <v>2019</v>
      </c>
      <c r="Y58" s="237"/>
      <c r="Z58" s="246">
        <v>9</v>
      </c>
      <c r="AA58" s="179" t="s">
        <v>501</v>
      </c>
      <c r="AB58" s="179">
        <v>2021</v>
      </c>
    </row>
    <row r="59" spans="1:28">
      <c r="M59" s="237"/>
      <c r="N59" s="240"/>
      <c r="O59" s="240"/>
      <c r="P59" s="240"/>
      <c r="Q59" s="237"/>
      <c r="R59" s="179">
        <v>26.7</v>
      </c>
      <c r="S59" s="240" t="s">
        <v>439</v>
      </c>
      <c r="T59" s="179">
        <v>2021</v>
      </c>
      <c r="U59" s="237"/>
      <c r="V59" s="179">
        <v>19</v>
      </c>
      <c r="W59" s="179" t="s">
        <v>521</v>
      </c>
      <c r="X59" s="179">
        <v>2021</v>
      </c>
      <c r="Y59" s="237"/>
      <c r="Z59" s="246">
        <v>10</v>
      </c>
      <c r="AA59" s="179" t="s">
        <v>183</v>
      </c>
      <c r="AB59" s="179">
        <v>2021</v>
      </c>
    </row>
    <row r="60" spans="1:28">
      <c r="M60" s="237"/>
      <c r="N60" s="240"/>
      <c r="O60" s="240"/>
      <c r="P60" s="240"/>
      <c r="Q60" s="237"/>
      <c r="R60" s="179">
        <v>26.77</v>
      </c>
      <c r="S60" s="240" t="s">
        <v>226</v>
      </c>
      <c r="T60" s="179">
        <v>2023</v>
      </c>
      <c r="U60" s="237"/>
      <c r="V60" s="179">
        <v>21.053999999999998</v>
      </c>
      <c r="W60" s="179" t="s">
        <v>599</v>
      </c>
      <c r="X60" s="179">
        <v>2016</v>
      </c>
      <c r="Y60" s="237"/>
      <c r="Z60" s="246">
        <v>10</v>
      </c>
      <c r="AA60" s="179" t="s">
        <v>245</v>
      </c>
      <c r="AB60" s="179">
        <v>2021</v>
      </c>
    </row>
    <row r="61" spans="1:28">
      <c r="M61" s="237"/>
      <c r="N61" s="240"/>
      <c r="O61" s="240"/>
      <c r="P61" s="240"/>
      <c r="Q61" s="237"/>
      <c r="R61" s="179">
        <v>27.588000000000001</v>
      </c>
      <c r="S61" s="240" t="s">
        <v>209</v>
      </c>
      <c r="T61" s="179">
        <v>2016</v>
      </c>
      <c r="U61" s="237"/>
      <c r="V61" s="179">
        <v>22.2</v>
      </c>
      <c r="W61" s="179" t="s">
        <v>126</v>
      </c>
      <c r="X61" s="179">
        <v>2022</v>
      </c>
      <c r="Y61" s="237"/>
      <c r="Z61" s="246">
        <v>10.1</v>
      </c>
      <c r="AA61" s="179" t="s">
        <v>609</v>
      </c>
      <c r="AB61" s="179">
        <v>2021</v>
      </c>
    </row>
    <row r="62" spans="1:28">
      <c r="M62" s="237"/>
      <c r="N62" s="240"/>
      <c r="O62" s="240"/>
      <c r="P62" s="240"/>
      <c r="Q62" s="237"/>
      <c r="R62" s="179">
        <v>27.588000000000001</v>
      </c>
      <c r="S62" s="240" t="s">
        <v>704</v>
      </c>
      <c r="T62" s="179">
        <v>2016</v>
      </c>
      <c r="U62" s="237"/>
      <c r="V62" s="179">
        <v>22.78</v>
      </c>
      <c r="W62" s="179" t="s">
        <v>489</v>
      </c>
      <c r="X62" s="179">
        <v>2016</v>
      </c>
      <c r="Y62" s="237"/>
      <c r="Z62" s="246">
        <v>11</v>
      </c>
      <c r="AA62" s="179" t="s">
        <v>549</v>
      </c>
      <c r="AB62" s="179">
        <v>2021</v>
      </c>
    </row>
    <row r="63" spans="1:28">
      <c r="M63" s="237"/>
      <c r="N63" s="240"/>
      <c r="O63" s="240"/>
      <c r="P63" s="240"/>
      <c r="Q63" s="237"/>
      <c r="R63" s="179">
        <v>28</v>
      </c>
      <c r="S63" s="240" t="s">
        <v>274</v>
      </c>
      <c r="T63" s="179">
        <v>2019</v>
      </c>
      <c r="U63" s="237"/>
      <c r="V63" s="179">
        <v>24</v>
      </c>
      <c r="W63" s="179" t="s">
        <v>220</v>
      </c>
      <c r="X63" s="179">
        <v>2020</v>
      </c>
      <c r="Y63" s="237"/>
      <c r="Z63" s="246">
        <v>11</v>
      </c>
      <c r="AA63" s="179" t="s">
        <v>684</v>
      </c>
      <c r="AB63" s="179">
        <v>2021</v>
      </c>
    </row>
    <row r="64" spans="1:28">
      <c r="M64" s="237"/>
      <c r="N64" s="240"/>
      <c r="O64" s="240"/>
      <c r="P64" s="240"/>
      <c r="Q64" s="237"/>
      <c r="R64" s="179">
        <v>30</v>
      </c>
      <c r="S64" s="240" t="s">
        <v>535</v>
      </c>
      <c r="T64" s="179">
        <v>2016</v>
      </c>
      <c r="U64" s="237"/>
      <c r="V64" s="179">
        <v>24.2</v>
      </c>
      <c r="W64" s="179" t="s">
        <v>515</v>
      </c>
      <c r="X64" s="179">
        <v>2015</v>
      </c>
      <c r="Y64" s="237"/>
      <c r="Z64" s="246">
        <v>11</v>
      </c>
      <c r="AA64" s="179" t="s">
        <v>567</v>
      </c>
      <c r="AB64" s="179">
        <v>2021</v>
      </c>
    </row>
    <row r="65" spans="13:28">
      <c r="M65" s="237"/>
      <c r="N65" s="240"/>
      <c r="O65" s="240"/>
      <c r="P65" s="240"/>
      <c r="Q65" s="237"/>
      <c r="R65" s="179">
        <v>30</v>
      </c>
      <c r="S65" s="240" t="s">
        <v>121</v>
      </c>
      <c r="T65" s="179">
        <v>2023</v>
      </c>
      <c r="U65" s="237"/>
      <c r="V65" s="179">
        <v>24.684000000000001</v>
      </c>
      <c r="W65" s="179" t="s">
        <v>661</v>
      </c>
      <c r="X65" s="179">
        <v>2016</v>
      </c>
      <c r="Y65" s="237"/>
      <c r="Z65" s="246">
        <v>13</v>
      </c>
      <c r="AA65" s="179" t="s">
        <v>123</v>
      </c>
      <c r="AB65" s="179">
        <v>2019</v>
      </c>
    </row>
    <row r="66" spans="13:28">
      <c r="M66" s="237"/>
      <c r="N66" s="240"/>
      <c r="O66" s="240"/>
      <c r="P66" s="240"/>
      <c r="Q66" s="237"/>
      <c r="R66" s="179">
        <v>30.492000000000001</v>
      </c>
      <c r="S66" s="240" t="s">
        <v>657</v>
      </c>
      <c r="T66" s="179">
        <v>2016</v>
      </c>
      <c r="U66" s="237"/>
      <c r="V66" s="179">
        <v>25</v>
      </c>
      <c r="W66" s="179" t="s">
        <v>326</v>
      </c>
      <c r="X66" s="179">
        <v>2019</v>
      </c>
      <c r="Y66" s="237"/>
      <c r="Z66" s="246">
        <v>14</v>
      </c>
      <c r="AA66" s="179" t="s">
        <v>331</v>
      </c>
      <c r="AB66" s="179">
        <v>2021</v>
      </c>
    </row>
    <row r="67" spans="13:28">
      <c r="M67" s="237"/>
      <c r="N67" s="240"/>
      <c r="O67" s="240"/>
      <c r="P67" s="240"/>
      <c r="Q67" s="237"/>
      <c r="R67" s="179">
        <v>31</v>
      </c>
      <c r="S67" s="240" t="s">
        <v>621</v>
      </c>
      <c r="T67" s="179">
        <v>2018</v>
      </c>
      <c r="U67" s="237"/>
      <c r="V67" s="179">
        <v>27</v>
      </c>
      <c r="W67" s="179" t="s">
        <v>272</v>
      </c>
      <c r="X67" s="179">
        <v>2019</v>
      </c>
      <c r="Y67" s="237"/>
      <c r="Z67" s="246">
        <v>17</v>
      </c>
      <c r="AA67" s="179" t="s">
        <v>150</v>
      </c>
      <c r="AB67" s="179">
        <v>2019</v>
      </c>
    </row>
    <row r="68" spans="13:28">
      <c r="M68" s="237"/>
      <c r="N68" s="240"/>
      <c r="O68" s="240"/>
      <c r="P68" s="240"/>
      <c r="Q68" s="237"/>
      <c r="R68" s="179">
        <v>34</v>
      </c>
      <c r="S68" s="240" t="s">
        <v>671</v>
      </c>
      <c r="T68" s="179">
        <v>2016</v>
      </c>
      <c r="U68" s="237"/>
      <c r="V68" s="179">
        <v>27.588000000000001</v>
      </c>
      <c r="W68" s="179" t="s">
        <v>503</v>
      </c>
      <c r="X68" s="179">
        <v>2016</v>
      </c>
      <c r="Y68" s="237"/>
      <c r="Z68" s="246">
        <v>17</v>
      </c>
      <c r="AA68" s="179" t="s">
        <v>587</v>
      </c>
      <c r="AB68" s="179">
        <v>2021</v>
      </c>
    </row>
    <row r="69" spans="13:28">
      <c r="M69" s="237"/>
      <c r="N69" s="240"/>
      <c r="O69" s="240"/>
      <c r="P69" s="240"/>
      <c r="Q69" s="237"/>
      <c r="R69" s="179">
        <v>36.299999999999997</v>
      </c>
      <c r="S69" s="240" t="s">
        <v>768</v>
      </c>
      <c r="T69" s="179">
        <v>2016</v>
      </c>
      <c r="U69" s="237"/>
      <c r="V69" s="179">
        <v>28</v>
      </c>
      <c r="W69" s="179" t="s">
        <v>585</v>
      </c>
      <c r="X69" s="179">
        <v>2016</v>
      </c>
      <c r="Y69" s="237"/>
      <c r="Z69" s="246">
        <v>18</v>
      </c>
      <c r="AA69" s="179" t="s">
        <v>139</v>
      </c>
      <c r="AB69" s="179">
        <v>2019</v>
      </c>
    </row>
    <row r="70" spans="13:28">
      <c r="M70" s="237"/>
      <c r="N70" s="240"/>
      <c r="O70" s="240"/>
      <c r="P70" s="240"/>
      <c r="Q70" s="237"/>
      <c r="R70" s="179">
        <v>37</v>
      </c>
      <c r="S70" s="240" t="s">
        <v>525</v>
      </c>
      <c r="T70" s="179">
        <v>2020</v>
      </c>
      <c r="U70" s="237"/>
      <c r="V70" s="179">
        <v>35</v>
      </c>
      <c r="W70" s="179" t="s">
        <v>798</v>
      </c>
      <c r="X70" s="179">
        <v>2017</v>
      </c>
      <c r="Y70" s="237"/>
      <c r="Z70" s="246">
        <v>20</v>
      </c>
      <c r="AA70" s="179" t="s">
        <v>561</v>
      </c>
      <c r="AB70" s="179">
        <v>2019</v>
      </c>
    </row>
    <row r="71" spans="13:28">
      <c r="M71" s="237"/>
      <c r="N71" s="240"/>
      <c r="O71" s="240"/>
      <c r="P71" s="240"/>
      <c r="Q71" s="237"/>
      <c r="R71" s="179">
        <v>39</v>
      </c>
      <c r="S71" s="240" t="s">
        <v>589</v>
      </c>
      <c r="T71" s="179">
        <v>2020</v>
      </c>
      <c r="U71" s="237"/>
      <c r="V71" s="179">
        <v>38</v>
      </c>
      <c r="W71" s="179" t="s">
        <v>306</v>
      </c>
      <c r="X71" s="179">
        <v>2021</v>
      </c>
      <c r="Y71" s="237"/>
      <c r="Z71" s="246">
        <v>20</v>
      </c>
      <c r="AA71" s="179" t="s">
        <v>659</v>
      </c>
      <c r="AB71" s="179">
        <v>2021</v>
      </c>
    </row>
    <row r="72" spans="13:28">
      <c r="M72" s="237"/>
      <c r="N72" s="240"/>
      <c r="O72" s="240"/>
      <c r="P72" s="240"/>
      <c r="Q72" s="237"/>
      <c r="R72" s="179">
        <v>40</v>
      </c>
      <c r="S72" s="240" t="s">
        <v>295</v>
      </c>
      <c r="T72" s="179">
        <v>2016</v>
      </c>
      <c r="U72" s="237"/>
      <c r="V72" s="179">
        <v>40.299999999999997</v>
      </c>
      <c r="W72" s="179" t="s">
        <v>128</v>
      </c>
      <c r="X72" s="179">
        <v>2022</v>
      </c>
      <c r="Y72" s="237"/>
      <c r="Z72" s="246">
        <v>22</v>
      </c>
      <c r="AA72" s="179" t="s">
        <v>647</v>
      </c>
      <c r="AB72" s="179">
        <v>2016</v>
      </c>
    </row>
    <row r="73" spans="13:28">
      <c r="M73" s="237"/>
      <c r="N73" s="240"/>
      <c r="O73" s="240"/>
      <c r="P73" s="240"/>
      <c r="Q73" s="237"/>
      <c r="R73" s="179">
        <v>45</v>
      </c>
      <c r="S73" s="240" t="s">
        <v>523</v>
      </c>
      <c r="T73" s="179">
        <v>2016</v>
      </c>
      <c r="U73" s="237"/>
      <c r="V73" s="179">
        <v>41</v>
      </c>
      <c r="W73" s="179" t="s">
        <v>607</v>
      </c>
      <c r="X73" s="179">
        <v>2019</v>
      </c>
      <c r="Y73" s="237"/>
      <c r="Z73" s="246">
        <v>31</v>
      </c>
      <c r="AA73" s="179" t="s">
        <v>631</v>
      </c>
      <c r="AB73" s="179">
        <v>2021</v>
      </c>
    </row>
    <row r="74" spans="13:28">
      <c r="M74" s="237"/>
      <c r="N74" s="240"/>
      <c r="O74" s="240"/>
      <c r="P74" s="240"/>
      <c r="Q74" s="237"/>
      <c r="R74" s="179">
        <v>48</v>
      </c>
      <c r="S74" s="240" t="s">
        <v>258</v>
      </c>
      <c r="T74" s="179">
        <v>2018</v>
      </c>
      <c r="U74" s="237"/>
      <c r="V74" s="179">
        <v>50</v>
      </c>
      <c r="W74" s="179" t="s">
        <v>557</v>
      </c>
      <c r="X74" s="179">
        <v>2019</v>
      </c>
      <c r="Y74" s="237"/>
      <c r="Z74" s="246">
        <v>33.299999999999997</v>
      </c>
      <c r="AA74" s="179" t="s">
        <v>682</v>
      </c>
      <c r="AB74" s="179">
        <v>2024</v>
      </c>
    </row>
    <row r="75" spans="13:28">
      <c r="M75" s="237"/>
      <c r="N75" s="240"/>
      <c r="O75" s="240"/>
      <c r="P75" s="240"/>
      <c r="Q75" s="237"/>
      <c r="R75" s="179">
        <v>50</v>
      </c>
      <c r="S75" s="240" t="s">
        <v>619</v>
      </c>
      <c r="T75" s="179">
        <v>2015</v>
      </c>
      <c r="U75" s="237"/>
      <c r="V75" s="179"/>
      <c r="W75" s="240"/>
      <c r="X75" s="240"/>
      <c r="Y75" s="203"/>
      <c r="Z75" s="179"/>
      <c r="AA75" s="179"/>
      <c r="AB75" s="179"/>
    </row>
    <row r="76" spans="13:28">
      <c r="M76" s="237"/>
      <c r="N76" s="240"/>
      <c r="O76" s="240"/>
      <c r="P76" s="240"/>
      <c r="Q76" s="237"/>
      <c r="R76" s="179">
        <v>54</v>
      </c>
      <c r="S76" s="240" t="s">
        <v>645</v>
      </c>
      <c r="T76" s="179">
        <v>2021</v>
      </c>
      <c r="U76" s="237"/>
      <c r="V76" s="240"/>
      <c r="W76" s="240"/>
      <c r="X76" s="240"/>
      <c r="Y76" s="237"/>
      <c r="Z76" s="240"/>
      <c r="AA76" s="179"/>
      <c r="AB76" s="179"/>
    </row>
    <row r="77" spans="13:28">
      <c r="M77" s="237"/>
      <c r="N77" s="240"/>
      <c r="O77" s="240"/>
      <c r="P77" s="240"/>
      <c r="Q77" s="237"/>
      <c r="R77" s="179">
        <v>61</v>
      </c>
      <c r="S77" s="240" t="s">
        <v>826</v>
      </c>
      <c r="T77" s="179">
        <v>2021</v>
      </c>
      <c r="U77" s="237"/>
      <c r="V77" s="240"/>
      <c r="W77" s="240"/>
      <c r="X77" s="240"/>
      <c r="Y77" s="237"/>
      <c r="Z77" s="240"/>
      <c r="AA77" s="179"/>
      <c r="AB77" s="179"/>
    </row>
    <row r="78" spans="13:28">
      <c r="M78" s="237"/>
      <c r="N78" s="240"/>
      <c r="O78" s="240"/>
      <c r="P78" s="240"/>
      <c r="Q78" s="237"/>
      <c r="R78" s="179">
        <v>64</v>
      </c>
      <c r="S78" s="240" t="s">
        <v>276</v>
      </c>
      <c r="T78" s="179">
        <v>2021</v>
      </c>
      <c r="U78" s="237"/>
      <c r="V78" s="240"/>
      <c r="W78" s="240"/>
      <c r="X78" s="240"/>
      <c r="Y78" s="237"/>
      <c r="Z78" s="240"/>
      <c r="AA78" s="179"/>
      <c r="AB78" s="179"/>
    </row>
    <row r="79" spans="13:28">
      <c r="M79" s="52"/>
      <c r="N79" s="52"/>
      <c r="O79" s="52"/>
      <c r="P79" s="52"/>
      <c r="Q79" s="52"/>
      <c r="R79" s="52"/>
      <c r="S79" s="52"/>
      <c r="T79" s="52"/>
      <c r="U79" s="52"/>
      <c r="V79" s="52"/>
      <c r="W79" s="52"/>
      <c r="X79" s="52"/>
      <c r="Y79" s="52"/>
      <c r="Z79" s="52"/>
    </row>
    <row r="80" spans="13:28">
      <c r="M80" s="52"/>
      <c r="N80" s="52"/>
      <c r="O80" s="52"/>
      <c r="P80" s="52"/>
      <c r="Q80" s="52"/>
      <c r="R80" s="52"/>
      <c r="S80" s="52"/>
      <c r="T80" s="52"/>
      <c r="U80" s="52"/>
      <c r="V80" s="52"/>
      <c r="W80" s="52"/>
      <c r="X80" s="52"/>
      <c r="Y80" s="52"/>
      <c r="Z80" s="52"/>
    </row>
    <row r="81" spans="13:26">
      <c r="M81" s="52"/>
      <c r="N81" s="52"/>
      <c r="O81" s="52"/>
      <c r="P81" s="52"/>
      <c r="Q81" s="52"/>
      <c r="R81" s="52"/>
      <c r="S81" s="52"/>
      <c r="T81" s="52"/>
      <c r="U81" s="52"/>
      <c r="V81" s="52"/>
      <c r="W81" s="52"/>
      <c r="X81" s="52"/>
      <c r="Y81" s="52"/>
      <c r="Z81" s="52"/>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A4B8-3D39-43BF-9C26-734580CDF705}">
  <dimension ref="A1:AA145"/>
  <sheetViews>
    <sheetView topLeftCell="Q1" zoomScale="108" workbookViewId="0">
      <selection activeCell="AB21" sqref="AB21"/>
    </sheetView>
  </sheetViews>
  <sheetFormatPr defaultColWidth="11.42578125" defaultRowHeight="15"/>
  <cols>
    <col min="1" max="8" width="11.42578125" style="54"/>
    <col min="9" max="9" width="11.42578125" style="57"/>
    <col min="10" max="19" width="11.42578125" style="54"/>
    <col min="20" max="20" width="11.42578125" style="56"/>
    <col min="21" max="16384" width="11.42578125" style="54"/>
  </cols>
  <sheetData>
    <row r="1" spans="1:24">
      <c r="A1" s="54" t="s">
        <v>851</v>
      </c>
      <c r="B1" s="54" t="s">
        <v>852</v>
      </c>
      <c r="C1" s="54" t="s">
        <v>853</v>
      </c>
      <c r="D1" s="54" t="s">
        <v>854</v>
      </c>
      <c r="E1" s="54" t="s">
        <v>855</v>
      </c>
      <c r="F1" s="54" t="s">
        <v>425</v>
      </c>
      <c r="G1" s="54" t="s">
        <v>426</v>
      </c>
      <c r="H1" s="54" t="s">
        <v>427</v>
      </c>
      <c r="I1" s="57" t="s">
        <v>428</v>
      </c>
      <c r="J1" s="54" t="s">
        <v>429</v>
      </c>
      <c r="K1" s="54" t="s">
        <v>430</v>
      </c>
      <c r="L1" s="54" t="s">
        <v>856</v>
      </c>
      <c r="M1" s="54" t="s">
        <v>857</v>
      </c>
      <c r="N1" s="54" t="s">
        <v>858</v>
      </c>
      <c r="O1" s="54" t="s">
        <v>859</v>
      </c>
      <c r="P1" s="54" t="s">
        <v>860</v>
      </c>
    </row>
    <row r="2" spans="1:24">
      <c r="A2" s="54">
        <v>16</v>
      </c>
      <c r="B2" s="54" t="s">
        <v>861</v>
      </c>
      <c r="C2" s="54" t="s">
        <v>862</v>
      </c>
      <c r="D2" s="54" t="s">
        <v>863</v>
      </c>
      <c r="E2" s="54" t="s">
        <v>864</v>
      </c>
      <c r="F2" s="54">
        <v>204</v>
      </c>
      <c r="G2" s="54" t="s">
        <v>247</v>
      </c>
      <c r="H2" s="54">
        <v>2016</v>
      </c>
      <c r="I2" s="57">
        <v>14.55</v>
      </c>
      <c r="J2" s="54" t="s">
        <v>4</v>
      </c>
      <c r="K2" s="54" t="s">
        <v>865</v>
      </c>
      <c r="N2" s="54" t="s">
        <v>866</v>
      </c>
      <c r="O2" s="54" t="s">
        <v>867</v>
      </c>
      <c r="P2" s="54" t="s">
        <v>868</v>
      </c>
      <c r="Q2" s="247" t="s">
        <v>869</v>
      </c>
      <c r="R2" s="247"/>
      <c r="S2" s="247"/>
      <c r="T2" s="248"/>
      <c r="U2" s="247"/>
      <c r="V2" s="247"/>
      <c r="W2" s="247"/>
      <c r="X2" s="247"/>
    </row>
    <row r="3" spans="1:24">
      <c r="A3" s="54">
        <v>16</v>
      </c>
      <c r="B3" s="54" t="s">
        <v>861</v>
      </c>
      <c r="C3" s="54" t="s">
        <v>862</v>
      </c>
      <c r="D3" s="54" t="s">
        <v>863</v>
      </c>
      <c r="E3" s="54" t="s">
        <v>864</v>
      </c>
      <c r="F3" s="54">
        <v>72</v>
      </c>
      <c r="G3" s="54" t="s">
        <v>625</v>
      </c>
      <c r="H3" s="54">
        <v>2023</v>
      </c>
      <c r="I3" s="57">
        <v>6.14</v>
      </c>
      <c r="J3" s="54" t="s">
        <v>11</v>
      </c>
      <c r="K3" s="54" t="s">
        <v>865</v>
      </c>
      <c r="N3" s="54" t="s">
        <v>866</v>
      </c>
      <c r="O3" s="54" t="s">
        <v>867</v>
      </c>
      <c r="P3" s="54" t="s">
        <v>868</v>
      </c>
      <c r="Q3" s="247" t="s">
        <v>870</v>
      </c>
      <c r="R3" s="247"/>
      <c r="S3" s="247"/>
      <c r="T3" s="248"/>
      <c r="U3" s="247"/>
      <c r="V3" s="247"/>
      <c r="W3" s="247"/>
      <c r="X3" s="247"/>
    </row>
    <row r="4" spans="1:24">
      <c r="A4" s="54">
        <v>16</v>
      </c>
      <c r="B4" s="54" t="s">
        <v>861</v>
      </c>
      <c r="C4" s="54" t="s">
        <v>862</v>
      </c>
      <c r="D4" s="54" t="s">
        <v>863</v>
      </c>
      <c r="E4" s="54" t="s">
        <v>864</v>
      </c>
      <c r="F4" s="54">
        <v>132</v>
      </c>
      <c r="G4" s="54" t="s">
        <v>222</v>
      </c>
      <c r="H4" s="54">
        <v>2024</v>
      </c>
      <c r="I4" s="57">
        <v>1.39</v>
      </c>
      <c r="J4" s="54" t="s">
        <v>12</v>
      </c>
      <c r="K4" s="54" t="s">
        <v>865</v>
      </c>
      <c r="N4" s="54" t="s">
        <v>866</v>
      </c>
      <c r="O4" s="54" t="s">
        <v>867</v>
      </c>
      <c r="P4" s="54" t="s">
        <v>868</v>
      </c>
    </row>
    <row r="5" spans="1:24">
      <c r="A5" s="54">
        <v>16</v>
      </c>
      <c r="B5" s="54" t="s">
        <v>861</v>
      </c>
      <c r="C5" s="54" t="s">
        <v>862</v>
      </c>
      <c r="D5" s="54" t="s">
        <v>863</v>
      </c>
      <c r="E5" s="54" t="s">
        <v>864</v>
      </c>
      <c r="F5" s="54">
        <v>120</v>
      </c>
      <c r="G5" s="54" t="s">
        <v>258</v>
      </c>
      <c r="H5" s="54">
        <v>2016</v>
      </c>
      <c r="I5" s="57">
        <v>26.69</v>
      </c>
      <c r="J5" s="54" t="s">
        <v>4</v>
      </c>
      <c r="K5" s="54" t="s">
        <v>865</v>
      </c>
      <c r="N5" s="54" t="s">
        <v>866</v>
      </c>
      <c r="O5" s="54" t="s">
        <v>867</v>
      </c>
      <c r="P5" s="54" t="s">
        <v>868</v>
      </c>
    </row>
    <row r="6" spans="1:24">
      <c r="A6" s="54">
        <v>16</v>
      </c>
      <c r="B6" s="54" t="s">
        <v>861</v>
      </c>
      <c r="C6" s="54" t="s">
        <v>862</v>
      </c>
      <c r="D6" s="54" t="s">
        <v>863</v>
      </c>
      <c r="E6" s="54" t="s">
        <v>864</v>
      </c>
      <c r="F6" s="54">
        <v>140</v>
      </c>
      <c r="G6" s="54" t="s">
        <v>255</v>
      </c>
      <c r="H6" s="54">
        <v>2023</v>
      </c>
      <c r="I6" s="57">
        <v>22.64</v>
      </c>
      <c r="J6" s="54" t="s">
        <v>11</v>
      </c>
      <c r="K6" s="54" t="s">
        <v>865</v>
      </c>
      <c r="N6" s="54" t="s">
        <v>866</v>
      </c>
      <c r="O6" s="54" t="s">
        <v>867</v>
      </c>
      <c r="P6" s="54" t="s">
        <v>868</v>
      </c>
    </row>
    <row r="7" spans="1:24" ht="17.100000000000001" customHeight="1">
      <c r="A7" s="54">
        <v>16</v>
      </c>
      <c r="B7" s="54" t="s">
        <v>861</v>
      </c>
      <c r="C7" s="54" t="s">
        <v>862</v>
      </c>
      <c r="D7" s="54" t="s">
        <v>863</v>
      </c>
      <c r="E7" s="54" t="s">
        <v>864</v>
      </c>
      <c r="F7" s="54">
        <v>148</v>
      </c>
      <c r="G7" s="54" t="s">
        <v>304</v>
      </c>
      <c r="H7" s="54">
        <v>2023</v>
      </c>
      <c r="I7" s="57">
        <v>34.270000000000003</v>
      </c>
      <c r="J7" s="54" t="s">
        <v>11</v>
      </c>
      <c r="K7" s="54" t="s">
        <v>865</v>
      </c>
      <c r="N7" s="54" t="s">
        <v>866</v>
      </c>
      <c r="O7" s="54" t="s">
        <v>867</v>
      </c>
      <c r="P7" s="54" t="s">
        <v>868</v>
      </c>
    </row>
    <row r="8" spans="1:24">
      <c r="A8" s="54">
        <v>16</v>
      </c>
      <c r="B8" s="54" t="s">
        <v>861</v>
      </c>
      <c r="C8" s="54" t="s">
        <v>862</v>
      </c>
      <c r="D8" s="54" t="s">
        <v>863</v>
      </c>
      <c r="E8" s="54" t="s">
        <v>864</v>
      </c>
      <c r="F8" s="54">
        <v>178</v>
      </c>
      <c r="G8" s="54" t="s">
        <v>601</v>
      </c>
      <c r="H8" s="54">
        <v>2024</v>
      </c>
      <c r="I8" s="57">
        <v>27.33</v>
      </c>
      <c r="J8" s="54" t="s">
        <v>12</v>
      </c>
      <c r="K8" s="54" t="s">
        <v>865</v>
      </c>
      <c r="N8" s="54" t="s">
        <v>866</v>
      </c>
      <c r="O8" s="54" t="s">
        <v>867</v>
      </c>
      <c r="P8" s="54" t="s">
        <v>868</v>
      </c>
    </row>
    <row r="9" spans="1:24" ht="15.95" customHeight="1">
      <c r="A9" s="54">
        <v>16</v>
      </c>
      <c r="B9" s="54" t="s">
        <v>861</v>
      </c>
      <c r="C9" s="54" t="s">
        <v>862</v>
      </c>
      <c r="D9" s="54" t="s">
        <v>863</v>
      </c>
      <c r="E9" s="54" t="s">
        <v>864</v>
      </c>
      <c r="F9" s="54">
        <v>384</v>
      </c>
      <c r="G9" s="54" t="s">
        <v>671</v>
      </c>
      <c r="H9" s="54">
        <v>2023</v>
      </c>
      <c r="I9" s="57">
        <v>19.850000000000001</v>
      </c>
      <c r="J9" s="54" t="s">
        <v>11</v>
      </c>
      <c r="K9" s="54" t="s">
        <v>865</v>
      </c>
      <c r="N9" s="54" t="s">
        <v>866</v>
      </c>
      <c r="O9" s="54" t="s">
        <v>867</v>
      </c>
      <c r="P9" s="54" t="s">
        <v>868</v>
      </c>
    </row>
    <row r="10" spans="1:24">
      <c r="A10" s="54">
        <v>16</v>
      </c>
      <c r="B10" s="54" t="s">
        <v>861</v>
      </c>
      <c r="C10" s="54" t="s">
        <v>862</v>
      </c>
      <c r="D10" s="54" t="s">
        <v>863</v>
      </c>
      <c r="E10" s="54" t="s">
        <v>864</v>
      </c>
      <c r="F10" s="54">
        <v>748</v>
      </c>
      <c r="G10" s="54" t="s">
        <v>300</v>
      </c>
      <c r="H10" s="54">
        <v>2024</v>
      </c>
      <c r="I10" s="57">
        <v>7.59</v>
      </c>
      <c r="J10" s="54" t="s">
        <v>12</v>
      </c>
      <c r="K10" s="54" t="s">
        <v>865</v>
      </c>
      <c r="N10" s="54" t="s">
        <v>866</v>
      </c>
      <c r="O10" s="54" t="s">
        <v>867</v>
      </c>
      <c r="P10" s="54" t="s">
        <v>868</v>
      </c>
    </row>
    <row r="11" spans="1:24">
      <c r="A11" s="54">
        <v>16</v>
      </c>
      <c r="B11" s="54" t="s">
        <v>861</v>
      </c>
      <c r="C11" s="54" t="s">
        <v>862</v>
      </c>
      <c r="D11" s="54" t="s">
        <v>863</v>
      </c>
      <c r="E11" s="54" t="s">
        <v>864</v>
      </c>
      <c r="F11" s="54">
        <v>270</v>
      </c>
      <c r="G11" s="54" t="s">
        <v>436</v>
      </c>
      <c r="H11" s="54">
        <v>2023</v>
      </c>
      <c r="I11" s="54">
        <v>20.100000000000001</v>
      </c>
      <c r="J11" s="54" t="s">
        <v>11</v>
      </c>
      <c r="K11" s="54" t="s">
        <v>865</v>
      </c>
      <c r="N11" s="54" t="s">
        <v>866</v>
      </c>
      <c r="O11" s="54" t="s">
        <v>867</v>
      </c>
      <c r="P11" s="54" t="s">
        <v>868</v>
      </c>
    </row>
    <row r="12" spans="1:24">
      <c r="A12" s="54">
        <v>16</v>
      </c>
      <c r="B12" s="54" t="s">
        <v>861</v>
      </c>
      <c r="C12" s="54" t="s">
        <v>862</v>
      </c>
      <c r="D12" s="54" t="s">
        <v>863</v>
      </c>
      <c r="E12" s="54" t="s">
        <v>864</v>
      </c>
      <c r="F12" s="54">
        <v>288</v>
      </c>
      <c r="G12" s="54" t="s">
        <v>439</v>
      </c>
      <c r="H12" s="54">
        <v>2023</v>
      </c>
      <c r="I12" s="57">
        <v>16.96</v>
      </c>
      <c r="J12" s="54" t="s">
        <v>11</v>
      </c>
      <c r="K12" s="54" t="s">
        <v>865</v>
      </c>
      <c r="N12" s="54" t="s">
        <v>866</v>
      </c>
      <c r="O12" s="54" t="s">
        <v>867</v>
      </c>
      <c r="P12" s="54" t="s">
        <v>868</v>
      </c>
    </row>
    <row r="13" spans="1:24">
      <c r="A13" s="54">
        <v>16</v>
      </c>
      <c r="B13" s="54" t="s">
        <v>861</v>
      </c>
      <c r="C13" s="54" t="s">
        <v>862</v>
      </c>
      <c r="D13" s="54" t="s">
        <v>863</v>
      </c>
      <c r="E13" s="54" t="s">
        <v>864</v>
      </c>
      <c r="F13" s="54">
        <v>324</v>
      </c>
      <c r="G13" s="54" t="s">
        <v>676</v>
      </c>
      <c r="H13" s="54">
        <v>2016</v>
      </c>
      <c r="I13" s="57">
        <v>7.93</v>
      </c>
      <c r="J13" s="54" t="s">
        <v>4</v>
      </c>
      <c r="K13" s="54" t="s">
        <v>865</v>
      </c>
      <c r="N13" s="54" t="s">
        <v>866</v>
      </c>
      <c r="O13" s="54" t="s">
        <v>867</v>
      </c>
      <c r="P13" s="54" t="s">
        <v>868</v>
      </c>
    </row>
    <row r="14" spans="1:24">
      <c r="A14" s="54">
        <v>16</v>
      </c>
      <c r="B14" s="54" t="s">
        <v>861</v>
      </c>
      <c r="C14" s="54" t="s">
        <v>862</v>
      </c>
      <c r="D14" s="54" t="s">
        <v>863</v>
      </c>
      <c r="E14" s="54" t="s">
        <v>864</v>
      </c>
      <c r="F14" s="54">
        <v>404</v>
      </c>
      <c r="G14" s="54" t="s">
        <v>523</v>
      </c>
      <c r="H14" s="54">
        <v>2018</v>
      </c>
      <c r="I14" s="57">
        <v>23.86</v>
      </c>
      <c r="J14" s="54" t="s">
        <v>6</v>
      </c>
      <c r="K14" s="54" t="s">
        <v>865</v>
      </c>
      <c r="N14" s="54" t="s">
        <v>866</v>
      </c>
      <c r="O14" s="54" t="s">
        <v>867</v>
      </c>
      <c r="P14" s="54" t="s">
        <v>868</v>
      </c>
    </row>
    <row r="15" spans="1:24">
      <c r="A15" s="54">
        <v>16</v>
      </c>
      <c r="B15" s="54" t="s">
        <v>861</v>
      </c>
      <c r="C15" s="54" t="s">
        <v>862</v>
      </c>
      <c r="D15" s="54" t="s">
        <v>863</v>
      </c>
      <c r="E15" s="54" t="s">
        <v>864</v>
      </c>
      <c r="F15" s="54">
        <v>426</v>
      </c>
      <c r="G15" s="54" t="s">
        <v>279</v>
      </c>
      <c r="H15" s="54">
        <v>2023</v>
      </c>
      <c r="I15" s="57">
        <v>7.27</v>
      </c>
      <c r="J15" s="54" t="s">
        <v>11</v>
      </c>
      <c r="K15" s="54" t="s">
        <v>865</v>
      </c>
      <c r="N15" s="54" t="s">
        <v>866</v>
      </c>
      <c r="O15" s="54" t="s">
        <v>867</v>
      </c>
      <c r="P15" s="54" t="s">
        <v>868</v>
      </c>
    </row>
    <row r="16" spans="1:24">
      <c r="A16" s="54">
        <v>16</v>
      </c>
      <c r="B16" s="54" t="s">
        <v>861</v>
      </c>
      <c r="C16" s="54" t="s">
        <v>862</v>
      </c>
      <c r="D16" s="54" t="s">
        <v>863</v>
      </c>
      <c r="E16" s="54" t="s">
        <v>864</v>
      </c>
      <c r="F16" s="54">
        <v>430</v>
      </c>
      <c r="G16" s="54" t="s">
        <v>688</v>
      </c>
      <c r="H16" s="54">
        <v>2017</v>
      </c>
      <c r="I16" s="57">
        <v>56.11</v>
      </c>
      <c r="J16" s="54" t="s">
        <v>5</v>
      </c>
      <c r="K16" s="54" t="s">
        <v>865</v>
      </c>
      <c r="N16" s="54" t="s">
        <v>866</v>
      </c>
      <c r="O16" s="54" t="s">
        <v>867</v>
      </c>
      <c r="P16" s="54" t="s">
        <v>868</v>
      </c>
    </row>
    <row r="17" spans="1:27">
      <c r="A17" s="54">
        <v>16</v>
      </c>
      <c r="B17" s="54" t="s">
        <v>861</v>
      </c>
      <c r="C17" s="54" t="s">
        <v>862</v>
      </c>
      <c r="D17" s="54" t="s">
        <v>863</v>
      </c>
      <c r="E17" s="54" t="s">
        <v>864</v>
      </c>
      <c r="F17" s="54">
        <v>450</v>
      </c>
      <c r="G17" s="54" t="s">
        <v>285</v>
      </c>
      <c r="H17" s="54">
        <v>2022</v>
      </c>
      <c r="I17" s="57">
        <v>19.190000000000001</v>
      </c>
      <c r="J17" s="54" t="s">
        <v>10</v>
      </c>
      <c r="K17" s="54" t="s">
        <v>865</v>
      </c>
      <c r="N17" s="54" t="s">
        <v>866</v>
      </c>
      <c r="O17" s="54" t="s">
        <v>867</v>
      </c>
      <c r="P17" s="54" t="s">
        <v>868</v>
      </c>
    </row>
    <row r="18" spans="1:27">
      <c r="A18" s="54">
        <v>16</v>
      </c>
      <c r="B18" s="54" t="s">
        <v>861</v>
      </c>
      <c r="C18" s="54" t="s">
        <v>862</v>
      </c>
      <c r="D18" s="54" t="s">
        <v>863</v>
      </c>
      <c r="E18" s="54" t="s">
        <v>864</v>
      </c>
      <c r="F18" s="54">
        <v>466</v>
      </c>
      <c r="G18" s="54" t="s">
        <v>805</v>
      </c>
      <c r="H18" s="54">
        <v>2016</v>
      </c>
      <c r="I18" s="57">
        <v>33.69</v>
      </c>
      <c r="J18" s="54" t="s">
        <v>4</v>
      </c>
      <c r="K18" s="54" t="s">
        <v>865</v>
      </c>
      <c r="N18" s="54" t="s">
        <v>866</v>
      </c>
      <c r="O18" s="54" t="s">
        <v>867</v>
      </c>
      <c r="P18" s="54" t="s">
        <v>868</v>
      </c>
    </row>
    <row r="19" spans="1:27">
      <c r="A19" s="54">
        <v>16</v>
      </c>
      <c r="B19" s="54" t="s">
        <v>861</v>
      </c>
      <c r="C19" s="54" t="s">
        <v>862</v>
      </c>
      <c r="D19" s="54" t="s">
        <v>863</v>
      </c>
      <c r="E19" s="54" t="s">
        <v>864</v>
      </c>
      <c r="F19" s="54">
        <v>480</v>
      </c>
      <c r="G19" s="54" t="s">
        <v>794</v>
      </c>
      <c r="H19" s="54">
        <v>2023</v>
      </c>
      <c r="I19" s="57">
        <v>5.73</v>
      </c>
      <c r="J19" s="54" t="s">
        <v>11</v>
      </c>
      <c r="K19" s="54" t="s">
        <v>865</v>
      </c>
      <c r="N19" s="54" t="s">
        <v>866</v>
      </c>
      <c r="O19" s="54" t="s">
        <v>867</v>
      </c>
      <c r="P19" s="54" t="s">
        <v>868</v>
      </c>
    </row>
    <row r="20" spans="1:27" ht="17.100000000000001" customHeight="1">
      <c r="A20" s="54">
        <v>16</v>
      </c>
      <c r="B20" s="54" t="s">
        <v>861</v>
      </c>
      <c r="C20" s="54" t="s">
        <v>862</v>
      </c>
      <c r="D20" s="54" t="s">
        <v>863</v>
      </c>
      <c r="E20" s="54" t="s">
        <v>864</v>
      </c>
      <c r="F20" s="54">
        <v>508</v>
      </c>
      <c r="G20" s="54" t="s">
        <v>531</v>
      </c>
      <c r="H20" s="54">
        <v>2018</v>
      </c>
      <c r="I20" s="57">
        <v>21.06</v>
      </c>
      <c r="J20" s="54" t="s">
        <v>6</v>
      </c>
      <c r="K20" s="54" t="s">
        <v>865</v>
      </c>
      <c r="N20" s="54" t="s">
        <v>866</v>
      </c>
      <c r="O20" s="54" t="s">
        <v>867</v>
      </c>
      <c r="P20" s="54" t="s">
        <v>868</v>
      </c>
    </row>
    <row r="21" spans="1:27">
      <c r="A21" s="54">
        <v>16</v>
      </c>
      <c r="B21" s="54" t="s">
        <v>861</v>
      </c>
      <c r="C21" s="54" t="s">
        <v>862</v>
      </c>
      <c r="D21" s="54" t="s">
        <v>863</v>
      </c>
      <c r="E21" s="54" t="s">
        <v>864</v>
      </c>
      <c r="F21" s="54">
        <v>562</v>
      </c>
      <c r="G21" s="54" t="s">
        <v>700</v>
      </c>
      <c r="H21" s="54">
        <v>2017</v>
      </c>
      <c r="I21" s="57">
        <v>7.8</v>
      </c>
      <c r="J21" s="54" t="s">
        <v>5</v>
      </c>
      <c r="K21" s="54" t="s">
        <v>865</v>
      </c>
      <c r="N21" s="54" t="s">
        <v>866</v>
      </c>
      <c r="O21" s="54" t="s">
        <v>867</v>
      </c>
      <c r="P21" s="54" t="s">
        <v>868</v>
      </c>
    </row>
    <row r="22" spans="1:27">
      <c r="A22" s="54">
        <v>16</v>
      </c>
      <c r="B22" s="54" t="s">
        <v>861</v>
      </c>
      <c r="C22" s="54" t="s">
        <v>862</v>
      </c>
      <c r="D22" s="54" t="s">
        <v>863</v>
      </c>
      <c r="E22" s="54" t="s">
        <v>864</v>
      </c>
      <c r="F22" s="54">
        <v>646</v>
      </c>
      <c r="G22" s="54" t="s">
        <v>533</v>
      </c>
      <c r="H22" s="54">
        <v>2023</v>
      </c>
      <c r="I22" s="57">
        <v>12.32</v>
      </c>
      <c r="J22" s="54" t="s">
        <v>11</v>
      </c>
      <c r="K22" s="54" t="s">
        <v>865</v>
      </c>
      <c r="N22" s="54" t="s">
        <v>866</v>
      </c>
      <c r="O22" s="54" t="s">
        <v>867</v>
      </c>
      <c r="P22" s="54" t="s">
        <v>868</v>
      </c>
    </row>
    <row r="23" spans="1:27">
      <c r="A23" s="54">
        <v>16</v>
      </c>
      <c r="B23" s="54" t="s">
        <v>861</v>
      </c>
      <c r="C23" s="54" t="s">
        <v>862</v>
      </c>
      <c r="D23" s="54" t="s">
        <v>863</v>
      </c>
      <c r="E23" s="54" t="s">
        <v>864</v>
      </c>
      <c r="F23" s="54">
        <v>690</v>
      </c>
      <c r="G23" s="54" t="s">
        <v>545</v>
      </c>
      <c r="H23" s="54">
        <v>2023</v>
      </c>
      <c r="I23" s="57">
        <v>6.88</v>
      </c>
      <c r="J23" s="54" t="s">
        <v>11</v>
      </c>
      <c r="K23" s="54" t="s">
        <v>865</v>
      </c>
      <c r="N23" s="54" t="s">
        <v>866</v>
      </c>
      <c r="O23" s="54" t="s">
        <v>867</v>
      </c>
      <c r="P23" s="54" t="s">
        <v>868</v>
      </c>
    </row>
    <row r="24" spans="1:27">
      <c r="A24" s="54">
        <v>16</v>
      </c>
      <c r="B24" s="54" t="s">
        <v>861</v>
      </c>
      <c r="C24" s="54" t="s">
        <v>862</v>
      </c>
      <c r="D24" s="54" t="s">
        <v>863</v>
      </c>
      <c r="E24" s="54" t="s">
        <v>864</v>
      </c>
      <c r="F24" s="54">
        <v>694</v>
      </c>
      <c r="G24" s="54" t="s">
        <v>712</v>
      </c>
      <c r="H24" s="54">
        <v>2023</v>
      </c>
      <c r="I24" s="57">
        <v>17.96</v>
      </c>
      <c r="J24" s="54" t="s">
        <v>11</v>
      </c>
      <c r="K24" s="54" t="s">
        <v>865</v>
      </c>
      <c r="N24" s="54" t="s">
        <v>866</v>
      </c>
      <c r="O24" s="54" t="s">
        <v>867</v>
      </c>
      <c r="P24" s="54" t="s">
        <v>868</v>
      </c>
    </row>
    <row r="25" spans="1:27" ht="15.95" customHeight="1">
      <c r="A25" s="54">
        <v>16</v>
      </c>
      <c r="B25" s="54" t="s">
        <v>861</v>
      </c>
      <c r="C25" s="54" t="s">
        <v>862</v>
      </c>
      <c r="D25" s="54" t="s">
        <v>863</v>
      </c>
      <c r="E25" s="54" t="s">
        <v>864</v>
      </c>
      <c r="F25" s="54">
        <v>710</v>
      </c>
      <c r="G25" s="54" t="s">
        <v>235</v>
      </c>
      <c r="H25" s="54">
        <v>2020</v>
      </c>
      <c r="I25" s="57">
        <v>1.54</v>
      </c>
      <c r="J25" s="54" t="s">
        <v>8</v>
      </c>
      <c r="K25" s="54" t="s">
        <v>865</v>
      </c>
      <c r="N25" s="54" t="s">
        <v>866</v>
      </c>
      <c r="O25" s="54" t="s">
        <v>867</v>
      </c>
      <c r="P25" s="54" t="s">
        <v>868</v>
      </c>
    </row>
    <row r="26" spans="1:27">
      <c r="A26" s="54">
        <v>16</v>
      </c>
      <c r="B26" s="54" t="s">
        <v>861</v>
      </c>
      <c r="C26" s="54" t="s">
        <v>862</v>
      </c>
      <c r="D26" s="54" t="s">
        <v>863</v>
      </c>
      <c r="E26" s="54" t="s">
        <v>864</v>
      </c>
      <c r="F26" s="54">
        <v>834</v>
      </c>
      <c r="G26" s="54" t="s">
        <v>551</v>
      </c>
      <c r="H26" s="54">
        <v>2023</v>
      </c>
      <c r="I26" s="57">
        <v>6.89</v>
      </c>
      <c r="J26" s="54" t="s">
        <v>11</v>
      </c>
      <c r="K26" s="54" t="s">
        <v>865</v>
      </c>
      <c r="N26" s="54" t="s">
        <v>866</v>
      </c>
      <c r="O26" s="54" t="s">
        <v>867</v>
      </c>
      <c r="P26" s="54" t="s">
        <v>868</v>
      </c>
    </row>
    <row r="27" spans="1:27">
      <c r="A27" s="54">
        <v>16</v>
      </c>
      <c r="B27" s="54" t="s">
        <v>861</v>
      </c>
      <c r="C27" s="54" t="s">
        <v>862</v>
      </c>
      <c r="D27" s="54" t="s">
        <v>863</v>
      </c>
      <c r="E27" s="54" t="s">
        <v>864</v>
      </c>
      <c r="F27" s="54">
        <v>768</v>
      </c>
      <c r="G27" s="54" t="s">
        <v>714</v>
      </c>
      <c r="H27" s="54">
        <v>2023</v>
      </c>
      <c r="I27" s="57">
        <v>1.98</v>
      </c>
      <c r="J27" s="54" t="s">
        <v>11</v>
      </c>
      <c r="K27" s="54" t="s">
        <v>865</v>
      </c>
      <c r="N27" s="54" t="s">
        <v>866</v>
      </c>
      <c r="O27" s="54" t="s">
        <v>867</v>
      </c>
      <c r="P27" s="54" t="s">
        <v>868</v>
      </c>
      <c r="Q27" s="54" t="s">
        <v>871</v>
      </c>
      <c r="R27" s="54" t="s">
        <v>98</v>
      </c>
      <c r="S27" s="54" t="s">
        <v>751</v>
      </c>
      <c r="T27" s="56" t="s">
        <v>752</v>
      </c>
      <c r="U27" s="54" t="s">
        <v>753</v>
      </c>
      <c r="V27" s="54" t="s">
        <v>99</v>
      </c>
      <c r="W27" s="54" t="s">
        <v>872</v>
      </c>
      <c r="X27" s="54" t="s">
        <v>51</v>
      </c>
      <c r="Y27" s="54" t="s">
        <v>873</v>
      </c>
      <c r="Z27" s="54" t="s">
        <v>874</v>
      </c>
      <c r="AA27" s="54" t="s">
        <v>875</v>
      </c>
    </row>
    <row r="28" spans="1:27">
      <c r="A28" s="54">
        <v>16</v>
      </c>
      <c r="B28" s="54" t="s">
        <v>861</v>
      </c>
      <c r="C28" s="54" t="s">
        <v>862</v>
      </c>
      <c r="D28" s="54" t="s">
        <v>863</v>
      </c>
      <c r="E28" s="54" t="s">
        <v>864</v>
      </c>
      <c r="F28" s="54">
        <v>894</v>
      </c>
      <c r="G28" s="54" t="s">
        <v>555</v>
      </c>
      <c r="H28" s="54">
        <v>2019</v>
      </c>
      <c r="I28" s="57">
        <v>9.59</v>
      </c>
      <c r="J28" s="54" t="s">
        <v>7</v>
      </c>
      <c r="K28" s="54" t="s">
        <v>865</v>
      </c>
      <c r="N28" s="54" t="s">
        <v>866</v>
      </c>
      <c r="O28" s="54" t="s">
        <v>867</v>
      </c>
      <c r="P28" s="54" t="s">
        <v>868</v>
      </c>
      <c r="Q28" s="54" t="s">
        <v>360</v>
      </c>
      <c r="R28" s="54" t="s">
        <v>246</v>
      </c>
      <c r="S28" s="54" t="s">
        <v>791</v>
      </c>
      <c r="T28" s="56" t="s">
        <v>792</v>
      </c>
      <c r="U28" s="54" t="s">
        <v>800</v>
      </c>
      <c r="V28" s="54" t="s">
        <v>247</v>
      </c>
      <c r="W28" s="54" t="s">
        <v>876</v>
      </c>
      <c r="X28" s="54" t="s">
        <v>67</v>
      </c>
      <c r="Y28" s="54" t="s">
        <v>877</v>
      </c>
      <c r="Z28" s="54" t="s">
        <v>223</v>
      </c>
      <c r="AA28" s="54">
        <v>1</v>
      </c>
    </row>
    <row r="29" spans="1:27">
      <c r="A29" s="54">
        <v>16</v>
      </c>
      <c r="B29" s="54" t="s">
        <v>861</v>
      </c>
      <c r="C29" s="54" t="s">
        <v>862</v>
      </c>
      <c r="D29" s="54" t="s">
        <v>863</v>
      </c>
      <c r="E29" s="54" t="s">
        <v>864</v>
      </c>
      <c r="F29" s="54">
        <v>716</v>
      </c>
      <c r="G29" s="54" t="s">
        <v>318</v>
      </c>
      <c r="H29" s="54">
        <v>2016</v>
      </c>
      <c r="I29" s="57">
        <v>17.48</v>
      </c>
      <c r="J29" s="54" t="s">
        <v>4</v>
      </c>
      <c r="K29" s="54" t="s">
        <v>865</v>
      </c>
      <c r="N29" s="54" t="s">
        <v>866</v>
      </c>
      <c r="O29" s="54" t="s">
        <v>867</v>
      </c>
      <c r="P29" s="54" t="s">
        <v>868</v>
      </c>
      <c r="Q29" s="54" t="s">
        <v>878</v>
      </c>
      <c r="R29" s="54" t="s">
        <v>624</v>
      </c>
      <c r="S29" s="54" t="s">
        <v>791</v>
      </c>
      <c r="T29" s="56" t="s">
        <v>792</v>
      </c>
      <c r="U29" s="54" t="s">
        <v>799</v>
      </c>
      <c r="V29" s="54" t="s">
        <v>625</v>
      </c>
      <c r="W29" s="54" t="s">
        <v>879</v>
      </c>
      <c r="X29" s="54" t="s">
        <v>67</v>
      </c>
      <c r="Y29" s="54" t="s">
        <v>877</v>
      </c>
      <c r="Z29" s="54" t="s">
        <v>236</v>
      </c>
      <c r="AA29" s="54">
        <v>1</v>
      </c>
    </row>
    <row r="30" spans="1:27">
      <c r="A30" s="54">
        <v>16</v>
      </c>
      <c r="B30" s="54" t="s">
        <v>861</v>
      </c>
      <c r="C30" s="54" t="s">
        <v>862</v>
      </c>
      <c r="D30" s="54" t="s">
        <v>863</v>
      </c>
      <c r="E30" s="54" t="s">
        <v>864</v>
      </c>
      <c r="F30" s="54">
        <v>344</v>
      </c>
      <c r="G30" s="54" t="s">
        <v>880</v>
      </c>
      <c r="H30" s="54">
        <v>2023</v>
      </c>
      <c r="I30" s="57">
        <v>2.56</v>
      </c>
      <c r="J30" s="54" t="s">
        <v>11</v>
      </c>
      <c r="K30" s="54" t="s">
        <v>865</v>
      </c>
      <c r="N30" s="54" t="s">
        <v>866</v>
      </c>
      <c r="O30" s="54" t="s">
        <v>867</v>
      </c>
      <c r="P30" s="54" t="s">
        <v>868</v>
      </c>
      <c r="Q30" s="54" t="s">
        <v>878</v>
      </c>
      <c r="R30" s="54" t="s">
        <v>221</v>
      </c>
      <c r="S30" s="54" t="s">
        <v>791</v>
      </c>
      <c r="T30" s="56" t="s">
        <v>792</v>
      </c>
      <c r="U30" s="54" t="s">
        <v>800</v>
      </c>
      <c r="V30" s="54" t="s">
        <v>222</v>
      </c>
      <c r="W30" s="54" t="s">
        <v>879</v>
      </c>
      <c r="X30" s="54" t="s">
        <v>67</v>
      </c>
      <c r="Y30" s="54" t="s">
        <v>877</v>
      </c>
      <c r="Z30" s="54" t="s">
        <v>223</v>
      </c>
      <c r="AA30" s="54">
        <v>1</v>
      </c>
    </row>
    <row r="31" spans="1:27">
      <c r="A31" s="54">
        <v>16</v>
      </c>
      <c r="B31" s="54" t="s">
        <v>861</v>
      </c>
      <c r="C31" s="54" t="s">
        <v>862</v>
      </c>
      <c r="D31" s="54" t="s">
        <v>863</v>
      </c>
      <c r="E31" s="54" t="s">
        <v>864</v>
      </c>
      <c r="F31" s="54">
        <v>496</v>
      </c>
      <c r="G31" s="54" t="s">
        <v>289</v>
      </c>
      <c r="H31" s="54">
        <v>2019</v>
      </c>
      <c r="I31" s="57">
        <v>24.69</v>
      </c>
      <c r="J31" s="54" t="s">
        <v>7</v>
      </c>
      <c r="K31" s="54" t="s">
        <v>865</v>
      </c>
      <c r="N31" s="54" t="s">
        <v>866</v>
      </c>
      <c r="O31" s="54" t="s">
        <v>867</v>
      </c>
      <c r="P31" s="54" t="s">
        <v>868</v>
      </c>
      <c r="Q31" s="54" t="s">
        <v>360</v>
      </c>
      <c r="R31" s="54" t="s">
        <v>257</v>
      </c>
      <c r="S31" s="54" t="s">
        <v>791</v>
      </c>
      <c r="T31" s="56" t="s">
        <v>792</v>
      </c>
      <c r="U31" s="54" t="s">
        <v>796</v>
      </c>
      <c r="V31" s="54" t="s">
        <v>258</v>
      </c>
      <c r="W31" s="54" t="s">
        <v>881</v>
      </c>
      <c r="X31" s="54" t="s">
        <v>67</v>
      </c>
      <c r="Y31" s="54" t="s">
        <v>877</v>
      </c>
      <c r="Z31" s="54" t="s">
        <v>256</v>
      </c>
      <c r="AA31" s="54">
        <v>1</v>
      </c>
    </row>
    <row r="32" spans="1:27">
      <c r="A32" s="54">
        <v>16</v>
      </c>
      <c r="B32" s="54" t="s">
        <v>861</v>
      </c>
      <c r="C32" s="54" t="s">
        <v>862</v>
      </c>
      <c r="D32" s="54" t="s">
        <v>863</v>
      </c>
      <c r="E32" s="54" t="s">
        <v>864</v>
      </c>
      <c r="F32" s="54">
        <v>116</v>
      </c>
      <c r="G32" s="54" t="s">
        <v>525</v>
      </c>
      <c r="H32" s="54">
        <v>2023</v>
      </c>
      <c r="I32" s="57">
        <v>27.09</v>
      </c>
      <c r="J32" s="54" t="s">
        <v>11</v>
      </c>
      <c r="K32" s="54" t="s">
        <v>865</v>
      </c>
      <c r="N32" s="54" t="s">
        <v>866</v>
      </c>
      <c r="O32" s="54" t="s">
        <v>867</v>
      </c>
      <c r="P32" s="54" t="s">
        <v>868</v>
      </c>
      <c r="Q32" s="54" t="s">
        <v>878</v>
      </c>
      <c r="R32" s="54" t="s">
        <v>254</v>
      </c>
      <c r="S32" s="54" t="s">
        <v>791</v>
      </c>
      <c r="T32" s="56" t="s">
        <v>792</v>
      </c>
      <c r="U32" s="54" t="s">
        <v>796</v>
      </c>
      <c r="V32" s="54" t="s">
        <v>255</v>
      </c>
      <c r="W32" s="54" t="s">
        <v>876</v>
      </c>
      <c r="X32" s="54" t="s">
        <v>67</v>
      </c>
      <c r="Y32" s="54" t="s">
        <v>877</v>
      </c>
      <c r="Z32" s="54" t="s">
        <v>256</v>
      </c>
      <c r="AA32" s="54">
        <v>1</v>
      </c>
    </row>
    <row r="33" spans="1:27">
      <c r="A33" s="54">
        <v>16</v>
      </c>
      <c r="B33" s="54" t="s">
        <v>861</v>
      </c>
      <c r="C33" s="54" t="s">
        <v>862</v>
      </c>
      <c r="D33" s="54" t="s">
        <v>863</v>
      </c>
      <c r="E33" s="54" t="s">
        <v>864</v>
      </c>
      <c r="F33" s="54">
        <v>360</v>
      </c>
      <c r="G33" s="54" t="s">
        <v>201</v>
      </c>
      <c r="H33" s="54">
        <v>2023</v>
      </c>
      <c r="I33" s="57">
        <v>20.34</v>
      </c>
      <c r="J33" s="54" t="s">
        <v>11</v>
      </c>
      <c r="K33" s="54" t="s">
        <v>865</v>
      </c>
      <c r="N33" s="54" t="s">
        <v>866</v>
      </c>
      <c r="O33" s="54" t="s">
        <v>867</v>
      </c>
      <c r="P33" s="54" t="s">
        <v>868</v>
      </c>
      <c r="Q33" s="54" t="s">
        <v>878</v>
      </c>
      <c r="R33" s="54" t="s">
        <v>303</v>
      </c>
      <c r="S33" s="54" t="s">
        <v>791</v>
      </c>
      <c r="T33" s="56" t="s">
        <v>792</v>
      </c>
      <c r="U33" s="54" t="s">
        <v>796</v>
      </c>
      <c r="V33" s="54" t="s">
        <v>304</v>
      </c>
      <c r="W33" s="54" t="s">
        <v>876</v>
      </c>
      <c r="X33" s="54" t="s">
        <v>67</v>
      </c>
      <c r="Y33" s="54" t="s">
        <v>877</v>
      </c>
      <c r="Z33" s="54" t="s">
        <v>256</v>
      </c>
      <c r="AA33" s="54">
        <v>1</v>
      </c>
    </row>
    <row r="34" spans="1:27">
      <c r="A34" s="54">
        <v>16</v>
      </c>
      <c r="B34" s="54" t="s">
        <v>861</v>
      </c>
      <c r="C34" s="54" t="s">
        <v>862</v>
      </c>
      <c r="D34" s="54" t="s">
        <v>863</v>
      </c>
      <c r="E34" s="54" t="s">
        <v>864</v>
      </c>
      <c r="F34" s="54">
        <v>418</v>
      </c>
      <c r="G34" s="54" t="s">
        <v>882</v>
      </c>
      <c r="H34" s="54">
        <v>2018</v>
      </c>
      <c r="I34" s="57">
        <v>40.29</v>
      </c>
      <c r="J34" s="54" t="s">
        <v>6</v>
      </c>
      <c r="K34" s="54" t="s">
        <v>865</v>
      </c>
      <c r="N34" s="54" t="s">
        <v>866</v>
      </c>
      <c r="O34" s="54" t="s">
        <v>867</v>
      </c>
      <c r="P34" s="54" t="s">
        <v>868</v>
      </c>
      <c r="Q34" s="54" t="s">
        <v>878</v>
      </c>
      <c r="R34" s="54" t="s">
        <v>600</v>
      </c>
      <c r="S34" s="54" t="s">
        <v>791</v>
      </c>
      <c r="T34" s="56" t="s">
        <v>792</v>
      </c>
      <c r="U34" s="54" t="s">
        <v>796</v>
      </c>
      <c r="V34" s="54" t="s">
        <v>883</v>
      </c>
      <c r="W34" s="54" t="s">
        <v>881</v>
      </c>
      <c r="X34" s="54" t="s">
        <v>67</v>
      </c>
      <c r="Y34" s="54" t="s">
        <v>877</v>
      </c>
      <c r="Z34" s="54" t="s">
        <v>256</v>
      </c>
      <c r="AA34" s="54">
        <v>1</v>
      </c>
    </row>
    <row r="35" spans="1:27">
      <c r="A35" s="54">
        <v>16</v>
      </c>
      <c r="B35" s="54" t="s">
        <v>861</v>
      </c>
      <c r="C35" s="54" t="s">
        <v>862</v>
      </c>
      <c r="D35" s="54" t="s">
        <v>863</v>
      </c>
      <c r="E35" s="54" t="s">
        <v>864</v>
      </c>
      <c r="F35" s="54">
        <v>458</v>
      </c>
      <c r="G35" s="54" t="s">
        <v>615</v>
      </c>
      <c r="H35" s="54">
        <v>2019</v>
      </c>
      <c r="I35" s="57">
        <v>0.43</v>
      </c>
      <c r="J35" s="54" t="s">
        <v>7</v>
      </c>
      <c r="K35" s="54" t="s">
        <v>865</v>
      </c>
      <c r="N35" s="54" t="s">
        <v>866</v>
      </c>
      <c r="O35" s="54" t="s">
        <v>867</v>
      </c>
      <c r="P35" s="54" t="s">
        <v>868</v>
      </c>
      <c r="Q35" s="54" t="s">
        <v>878</v>
      </c>
      <c r="R35" s="54" t="s">
        <v>670</v>
      </c>
      <c r="S35" s="54" t="s">
        <v>791</v>
      </c>
      <c r="T35" s="56" t="s">
        <v>792</v>
      </c>
      <c r="U35" s="54" t="s">
        <v>800</v>
      </c>
      <c r="V35" s="54" t="s">
        <v>671</v>
      </c>
      <c r="W35" s="54" t="s">
        <v>881</v>
      </c>
      <c r="X35" s="54" t="s">
        <v>67</v>
      </c>
      <c r="Y35" s="54" t="s">
        <v>877</v>
      </c>
      <c r="Z35" s="54" t="s">
        <v>223</v>
      </c>
      <c r="AA35" s="54">
        <v>1</v>
      </c>
    </row>
    <row r="36" spans="1:27">
      <c r="A36" s="54">
        <v>16</v>
      </c>
      <c r="B36" s="54" t="s">
        <v>861</v>
      </c>
      <c r="C36" s="54" t="s">
        <v>862</v>
      </c>
      <c r="D36" s="54" t="s">
        <v>863</v>
      </c>
      <c r="E36" s="54" t="s">
        <v>864</v>
      </c>
      <c r="F36" s="54">
        <v>104</v>
      </c>
      <c r="G36" s="54" t="s">
        <v>627</v>
      </c>
      <c r="H36" s="54">
        <v>2016</v>
      </c>
      <c r="I36" s="57">
        <v>29.33</v>
      </c>
      <c r="J36" s="54" t="s">
        <v>4</v>
      </c>
      <c r="K36" s="54" t="s">
        <v>865</v>
      </c>
      <c r="N36" s="54" t="s">
        <v>866</v>
      </c>
      <c r="O36" s="54" t="s">
        <v>867</v>
      </c>
      <c r="P36" s="54" t="s">
        <v>868</v>
      </c>
      <c r="Q36" s="54" t="s">
        <v>878</v>
      </c>
      <c r="R36" s="54" t="s">
        <v>299</v>
      </c>
      <c r="S36" s="54" t="s">
        <v>791</v>
      </c>
      <c r="T36" s="56" t="s">
        <v>792</v>
      </c>
      <c r="U36" s="54" t="s">
        <v>799</v>
      </c>
      <c r="V36" s="54" t="s">
        <v>300</v>
      </c>
      <c r="W36" s="54" t="s">
        <v>881</v>
      </c>
      <c r="X36" s="54" t="s">
        <v>67</v>
      </c>
      <c r="Y36" s="54" t="s">
        <v>877</v>
      </c>
      <c r="AA36" s="54">
        <v>1</v>
      </c>
    </row>
    <row r="37" spans="1:27">
      <c r="A37" s="54">
        <v>16</v>
      </c>
      <c r="B37" s="54" t="s">
        <v>861</v>
      </c>
      <c r="C37" s="54" t="s">
        <v>862</v>
      </c>
      <c r="D37" s="54" t="s">
        <v>863</v>
      </c>
      <c r="E37" s="54" t="s">
        <v>864</v>
      </c>
      <c r="F37" s="54">
        <v>608</v>
      </c>
      <c r="G37" s="54" t="s">
        <v>651</v>
      </c>
      <c r="H37" s="54">
        <v>2023</v>
      </c>
      <c r="I37" s="57">
        <v>8.33</v>
      </c>
      <c r="J37" s="54" t="s">
        <v>11</v>
      </c>
      <c r="K37" s="54" t="s">
        <v>865</v>
      </c>
      <c r="N37" s="54" t="s">
        <v>866</v>
      </c>
      <c r="O37" s="54" t="s">
        <v>867</v>
      </c>
      <c r="P37" s="54" t="s">
        <v>868</v>
      </c>
      <c r="Q37" s="54" t="s">
        <v>878</v>
      </c>
      <c r="R37" s="54" t="s">
        <v>803</v>
      </c>
      <c r="S37" s="54" t="s">
        <v>791</v>
      </c>
      <c r="T37" s="56" t="s">
        <v>792</v>
      </c>
      <c r="U37" s="54" t="s">
        <v>800</v>
      </c>
      <c r="V37" s="54" t="s">
        <v>884</v>
      </c>
      <c r="W37" s="54" t="s">
        <v>876</v>
      </c>
      <c r="X37" s="54" t="s">
        <v>67</v>
      </c>
      <c r="Y37" s="54" t="s">
        <v>877</v>
      </c>
      <c r="Z37" s="54" t="s">
        <v>223</v>
      </c>
      <c r="AA37" s="54">
        <v>1</v>
      </c>
    </row>
    <row r="38" spans="1:27">
      <c r="A38" s="54">
        <v>16</v>
      </c>
      <c r="B38" s="54" t="s">
        <v>861</v>
      </c>
      <c r="C38" s="54" t="s">
        <v>862</v>
      </c>
      <c r="D38" s="54" t="s">
        <v>863</v>
      </c>
      <c r="E38" s="54" t="s">
        <v>864</v>
      </c>
      <c r="F38" s="54">
        <v>702</v>
      </c>
      <c r="G38" s="54" t="s">
        <v>680</v>
      </c>
      <c r="H38" s="54">
        <v>2023</v>
      </c>
      <c r="I38" s="57">
        <v>0.57999999999999996</v>
      </c>
      <c r="J38" s="54" t="s">
        <v>11</v>
      </c>
      <c r="K38" s="54" t="s">
        <v>865</v>
      </c>
      <c r="N38" s="54" t="s">
        <v>866</v>
      </c>
      <c r="O38" s="54" t="s">
        <v>867</v>
      </c>
      <c r="P38" s="54" t="s">
        <v>868</v>
      </c>
      <c r="Q38" s="54" t="s">
        <v>878</v>
      </c>
      <c r="R38" s="54" t="s">
        <v>672</v>
      </c>
      <c r="S38" s="54" t="s">
        <v>791</v>
      </c>
      <c r="T38" s="56" t="s">
        <v>792</v>
      </c>
      <c r="U38" s="54" t="s">
        <v>800</v>
      </c>
      <c r="V38" s="54" t="s">
        <v>439</v>
      </c>
      <c r="W38" s="54" t="s">
        <v>881</v>
      </c>
      <c r="X38" s="54" t="s">
        <v>67</v>
      </c>
      <c r="Y38" s="54" t="s">
        <v>877</v>
      </c>
      <c r="Z38" s="54" t="s">
        <v>223</v>
      </c>
      <c r="AA38" s="54">
        <v>1</v>
      </c>
    </row>
    <row r="39" spans="1:27">
      <c r="A39" s="54">
        <v>16</v>
      </c>
      <c r="B39" s="54" t="s">
        <v>861</v>
      </c>
      <c r="C39" s="54" t="s">
        <v>862</v>
      </c>
      <c r="D39" s="54" t="s">
        <v>863</v>
      </c>
      <c r="E39" s="54" t="s">
        <v>864</v>
      </c>
      <c r="F39" s="54">
        <v>764</v>
      </c>
      <c r="G39" s="54" t="s">
        <v>220</v>
      </c>
      <c r="H39" s="54">
        <v>2016</v>
      </c>
      <c r="I39" s="57">
        <v>9.85</v>
      </c>
      <c r="J39" s="54" t="s">
        <v>4</v>
      </c>
      <c r="K39" s="54" t="s">
        <v>865</v>
      </c>
      <c r="N39" s="54" t="s">
        <v>866</v>
      </c>
      <c r="O39" s="54" t="s">
        <v>867</v>
      </c>
      <c r="P39" s="54" t="s">
        <v>868</v>
      </c>
      <c r="Q39" s="54" t="s">
        <v>360</v>
      </c>
      <c r="R39" s="54" t="s">
        <v>675</v>
      </c>
      <c r="S39" s="54" t="s">
        <v>791</v>
      </c>
      <c r="T39" s="56" t="s">
        <v>792</v>
      </c>
      <c r="U39" s="54" t="s">
        <v>800</v>
      </c>
      <c r="V39" s="54" t="s">
        <v>676</v>
      </c>
      <c r="W39" s="54" t="s">
        <v>876</v>
      </c>
      <c r="X39" s="54" t="s">
        <v>67</v>
      </c>
      <c r="Y39" s="54" t="s">
        <v>877</v>
      </c>
      <c r="Z39" s="54" t="s">
        <v>223</v>
      </c>
      <c r="AA39" s="54">
        <v>1</v>
      </c>
    </row>
    <row r="40" spans="1:27">
      <c r="A40" s="54">
        <v>16</v>
      </c>
      <c r="B40" s="54" t="s">
        <v>861</v>
      </c>
      <c r="C40" s="54" t="s">
        <v>862</v>
      </c>
      <c r="D40" s="54" t="s">
        <v>863</v>
      </c>
      <c r="E40" s="54" t="s">
        <v>864</v>
      </c>
      <c r="F40" s="54">
        <v>626</v>
      </c>
      <c r="G40" s="54" t="s">
        <v>694</v>
      </c>
      <c r="H40" s="54">
        <v>2021</v>
      </c>
      <c r="I40" s="57">
        <v>9.85</v>
      </c>
      <c r="J40" s="54" t="s">
        <v>9</v>
      </c>
      <c r="K40" s="54" t="s">
        <v>865</v>
      </c>
      <c r="N40" s="54" t="s">
        <v>866</v>
      </c>
      <c r="O40" s="54" t="s">
        <v>867</v>
      </c>
      <c r="P40" s="54" t="s">
        <v>868</v>
      </c>
      <c r="Q40" s="54" t="s">
        <v>360</v>
      </c>
      <c r="R40" s="54" t="s">
        <v>522</v>
      </c>
      <c r="S40" s="54" t="s">
        <v>791</v>
      </c>
      <c r="T40" s="56" t="s">
        <v>792</v>
      </c>
      <c r="U40" s="54" t="s">
        <v>793</v>
      </c>
      <c r="V40" s="54" t="s">
        <v>523</v>
      </c>
      <c r="W40" s="54" t="s">
        <v>881</v>
      </c>
      <c r="X40" s="54" t="s">
        <v>67</v>
      </c>
      <c r="Y40" s="54" t="s">
        <v>877</v>
      </c>
      <c r="Z40" s="54" t="s">
        <v>231</v>
      </c>
      <c r="AA40" s="54">
        <v>1</v>
      </c>
    </row>
    <row r="41" spans="1:27">
      <c r="A41" s="54">
        <v>16</v>
      </c>
      <c r="B41" s="54" t="s">
        <v>861</v>
      </c>
      <c r="C41" s="54" t="s">
        <v>862</v>
      </c>
      <c r="D41" s="54" t="s">
        <v>863</v>
      </c>
      <c r="E41" s="54" t="s">
        <v>864</v>
      </c>
      <c r="F41" s="54">
        <v>704</v>
      </c>
      <c r="G41" s="54" t="s">
        <v>314</v>
      </c>
      <c r="H41" s="54">
        <v>2023</v>
      </c>
      <c r="I41" s="57">
        <v>31.07</v>
      </c>
      <c r="J41" s="54" t="s">
        <v>11</v>
      </c>
      <c r="K41" s="54" t="s">
        <v>865</v>
      </c>
      <c r="N41" s="54" t="s">
        <v>866</v>
      </c>
      <c r="O41" s="54" t="s">
        <v>867</v>
      </c>
      <c r="P41" s="54" t="s">
        <v>868</v>
      </c>
      <c r="Q41" s="54" t="s">
        <v>878</v>
      </c>
      <c r="R41" s="54" t="s">
        <v>278</v>
      </c>
      <c r="S41" s="54" t="s">
        <v>791</v>
      </c>
      <c r="T41" s="56" t="s">
        <v>792</v>
      </c>
      <c r="U41" s="54" t="s">
        <v>799</v>
      </c>
      <c r="V41" s="54" t="s">
        <v>279</v>
      </c>
      <c r="W41" s="54" t="s">
        <v>881</v>
      </c>
      <c r="X41" s="54" t="s">
        <v>67</v>
      </c>
      <c r="Y41" s="54" t="s">
        <v>877</v>
      </c>
      <c r="AA41" s="54">
        <v>1</v>
      </c>
    </row>
    <row r="42" spans="1:27">
      <c r="A42" s="54">
        <v>16</v>
      </c>
      <c r="B42" s="54" t="s">
        <v>861</v>
      </c>
      <c r="C42" s="54" t="s">
        <v>862</v>
      </c>
      <c r="D42" s="54" t="s">
        <v>863</v>
      </c>
      <c r="E42" s="54" t="s">
        <v>864</v>
      </c>
      <c r="F42" s="54">
        <v>398</v>
      </c>
      <c r="G42" s="54" t="s">
        <v>599</v>
      </c>
      <c r="H42" s="54">
        <v>2019</v>
      </c>
      <c r="I42" s="57">
        <v>11.59</v>
      </c>
      <c r="J42" s="54" t="s">
        <v>7</v>
      </c>
      <c r="K42" s="54" t="s">
        <v>865</v>
      </c>
      <c r="N42" s="54" t="s">
        <v>866</v>
      </c>
      <c r="O42" s="54" t="s">
        <v>867</v>
      </c>
      <c r="P42" s="54" t="s">
        <v>868</v>
      </c>
      <c r="Q42" s="54" t="s">
        <v>360</v>
      </c>
      <c r="R42" s="54" t="s">
        <v>687</v>
      </c>
      <c r="S42" s="54" t="s">
        <v>791</v>
      </c>
      <c r="T42" s="56" t="s">
        <v>792</v>
      </c>
      <c r="U42" s="54" t="s">
        <v>800</v>
      </c>
      <c r="V42" s="54" t="s">
        <v>688</v>
      </c>
      <c r="W42" s="54" t="s">
        <v>876</v>
      </c>
      <c r="X42" s="54" t="s">
        <v>67</v>
      </c>
      <c r="Y42" s="54" t="s">
        <v>877</v>
      </c>
      <c r="Z42" s="54" t="s">
        <v>223</v>
      </c>
      <c r="AA42" s="54">
        <v>1</v>
      </c>
    </row>
    <row r="43" spans="1:27">
      <c r="A43" s="54">
        <v>16</v>
      </c>
      <c r="B43" s="54" t="s">
        <v>861</v>
      </c>
      <c r="C43" s="54" t="s">
        <v>862</v>
      </c>
      <c r="D43" s="54" t="s">
        <v>863</v>
      </c>
      <c r="E43" s="54" t="s">
        <v>864</v>
      </c>
      <c r="F43" s="54">
        <v>417</v>
      </c>
      <c r="G43" s="54" t="s">
        <v>209</v>
      </c>
      <c r="H43" s="54">
        <v>2023</v>
      </c>
      <c r="I43" s="57">
        <v>31.41</v>
      </c>
      <c r="J43" s="54" t="s">
        <v>11</v>
      </c>
      <c r="K43" s="54" t="s">
        <v>865</v>
      </c>
      <c r="N43" s="54" t="s">
        <v>866</v>
      </c>
      <c r="O43" s="54" t="s">
        <v>867</v>
      </c>
      <c r="P43" s="54" t="s">
        <v>868</v>
      </c>
      <c r="Q43" s="54" t="s">
        <v>878</v>
      </c>
      <c r="R43" s="54" t="s">
        <v>284</v>
      </c>
      <c r="S43" s="54" t="s">
        <v>791</v>
      </c>
      <c r="T43" s="56" t="s">
        <v>792</v>
      </c>
      <c r="U43" s="54" t="s">
        <v>793</v>
      </c>
      <c r="V43" s="54" t="s">
        <v>285</v>
      </c>
      <c r="W43" s="54" t="s">
        <v>876</v>
      </c>
      <c r="X43" s="54" t="s">
        <v>67</v>
      </c>
      <c r="Y43" s="54" t="s">
        <v>877</v>
      </c>
      <c r="Z43" s="54" t="s">
        <v>231</v>
      </c>
      <c r="AA43" s="54">
        <v>1</v>
      </c>
    </row>
    <row r="44" spans="1:27">
      <c r="A44" s="54">
        <v>16</v>
      </c>
      <c r="B44" s="54" t="s">
        <v>861</v>
      </c>
      <c r="C44" s="54" t="s">
        <v>862</v>
      </c>
      <c r="D44" s="54" t="s">
        <v>863</v>
      </c>
      <c r="E44" s="54" t="s">
        <v>864</v>
      </c>
      <c r="F44" s="54">
        <v>762</v>
      </c>
      <c r="G44" s="54" t="s">
        <v>768</v>
      </c>
      <c r="H44" s="54">
        <v>2019</v>
      </c>
      <c r="I44" s="57">
        <v>11.07</v>
      </c>
      <c r="J44" s="54" t="s">
        <v>7</v>
      </c>
      <c r="K44" s="54" t="s">
        <v>865</v>
      </c>
      <c r="N44" s="54" t="s">
        <v>866</v>
      </c>
      <c r="O44" s="54" t="s">
        <v>867</v>
      </c>
      <c r="P44" s="54" t="s">
        <v>868</v>
      </c>
      <c r="Q44" s="54" t="s">
        <v>360</v>
      </c>
      <c r="R44" s="54" t="s">
        <v>804</v>
      </c>
      <c r="S44" s="54" t="s">
        <v>791</v>
      </c>
      <c r="T44" s="56" t="s">
        <v>792</v>
      </c>
      <c r="U44" s="54" t="s">
        <v>800</v>
      </c>
      <c r="V44" s="54" t="s">
        <v>805</v>
      </c>
      <c r="W44" s="54" t="s">
        <v>876</v>
      </c>
      <c r="X44" s="54" t="s">
        <v>67</v>
      </c>
      <c r="Y44" s="54" t="s">
        <v>877</v>
      </c>
      <c r="Z44" s="54" t="s">
        <v>223</v>
      </c>
      <c r="AA44" s="54">
        <v>1</v>
      </c>
    </row>
    <row r="45" spans="1:27">
      <c r="A45" s="54">
        <v>16</v>
      </c>
      <c r="B45" s="54" t="s">
        <v>861</v>
      </c>
      <c r="C45" s="54" t="s">
        <v>862</v>
      </c>
      <c r="D45" s="54" t="s">
        <v>863</v>
      </c>
      <c r="E45" s="54" t="s">
        <v>864</v>
      </c>
      <c r="F45" s="54">
        <v>860</v>
      </c>
      <c r="G45" s="54" t="s">
        <v>770</v>
      </c>
      <c r="H45" s="54">
        <v>2019</v>
      </c>
      <c r="I45" s="57">
        <v>5.94</v>
      </c>
      <c r="J45" s="54" t="s">
        <v>7</v>
      </c>
      <c r="K45" s="54" t="s">
        <v>865</v>
      </c>
      <c r="N45" s="54" t="s">
        <v>866</v>
      </c>
      <c r="O45" s="54" t="s">
        <v>867</v>
      </c>
      <c r="P45" s="54" t="s">
        <v>868</v>
      </c>
      <c r="Q45" s="54" t="s">
        <v>878</v>
      </c>
      <c r="R45" s="54" t="s">
        <v>736</v>
      </c>
      <c r="S45" s="54" t="s">
        <v>791</v>
      </c>
      <c r="T45" s="56" t="s">
        <v>792</v>
      </c>
      <c r="U45" s="54" t="s">
        <v>793</v>
      </c>
      <c r="V45" s="54" t="s">
        <v>794</v>
      </c>
      <c r="W45" s="54" t="s">
        <v>879</v>
      </c>
      <c r="X45" s="54" t="s">
        <v>67</v>
      </c>
      <c r="Y45" s="54" t="s">
        <v>877</v>
      </c>
      <c r="Z45" s="54" t="s">
        <v>231</v>
      </c>
      <c r="AA45" s="54">
        <v>1</v>
      </c>
    </row>
    <row r="46" spans="1:27">
      <c r="A46" s="54">
        <v>16</v>
      </c>
      <c r="B46" s="54" t="s">
        <v>861</v>
      </c>
      <c r="C46" s="54" t="s">
        <v>862</v>
      </c>
      <c r="D46" s="54" t="s">
        <v>863</v>
      </c>
      <c r="E46" s="54" t="s">
        <v>864</v>
      </c>
      <c r="F46" s="54">
        <v>50</v>
      </c>
      <c r="G46" s="54" t="s">
        <v>505</v>
      </c>
      <c r="H46" s="54">
        <v>2022</v>
      </c>
      <c r="I46" s="57">
        <v>22.99</v>
      </c>
      <c r="J46" s="54" t="s">
        <v>10</v>
      </c>
      <c r="K46" s="54" t="s">
        <v>865</v>
      </c>
      <c r="N46" s="54" t="s">
        <v>866</v>
      </c>
      <c r="O46" s="54" t="s">
        <v>867</v>
      </c>
      <c r="P46" s="54" t="s">
        <v>868</v>
      </c>
      <c r="Q46" s="54" t="s">
        <v>360</v>
      </c>
      <c r="R46" s="54" t="s">
        <v>530</v>
      </c>
      <c r="S46" s="54" t="s">
        <v>791</v>
      </c>
      <c r="T46" s="56" t="s">
        <v>792</v>
      </c>
      <c r="U46" s="54" t="s">
        <v>793</v>
      </c>
      <c r="V46" s="54" t="s">
        <v>531</v>
      </c>
      <c r="W46" s="54" t="s">
        <v>876</v>
      </c>
      <c r="X46" s="54" t="s">
        <v>67</v>
      </c>
      <c r="Y46" s="54" t="s">
        <v>877</v>
      </c>
      <c r="Z46" s="54" t="s">
        <v>231</v>
      </c>
      <c r="AA46" s="54">
        <v>1</v>
      </c>
    </row>
    <row r="47" spans="1:27">
      <c r="A47" s="54">
        <v>16</v>
      </c>
      <c r="B47" s="54" t="s">
        <v>861</v>
      </c>
      <c r="C47" s="54" t="s">
        <v>862</v>
      </c>
      <c r="D47" s="54" t="s">
        <v>863</v>
      </c>
      <c r="E47" s="54" t="s">
        <v>864</v>
      </c>
      <c r="F47" s="54">
        <v>64</v>
      </c>
      <c r="G47" s="54" t="s">
        <v>885</v>
      </c>
      <c r="H47" s="54">
        <v>2024</v>
      </c>
      <c r="I47" s="57">
        <v>0.3</v>
      </c>
      <c r="J47" s="54" t="s">
        <v>12</v>
      </c>
      <c r="K47" s="54" t="s">
        <v>865</v>
      </c>
      <c r="N47" s="54" t="s">
        <v>866</v>
      </c>
      <c r="O47" s="54" t="s">
        <v>867</v>
      </c>
      <c r="P47" s="54" t="s">
        <v>868</v>
      </c>
      <c r="Q47" s="54" t="s">
        <v>360</v>
      </c>
      <c r="R47" s="54" t="s">
        <v>699</v>
      </c>
      <c r="S47" s="54" t="s">
        <v>791</v>
      </c>
      <c r="T47" s="56" t="s">
        <v>792</v>
      </c>
      <c r="U47" s="54" t="s">
        <v>800</v>
      </c>
      <c r="V47" s="54" t="s">
        <v>700</v>
      </c>
      <c r="W47" s="54" t="s">
        <v>876</v>
      </c>
      <c r="X47" s="54" t="s">
        <v>67</v>
      </c>
      <c r="Y47" s="54" t="s">
        <v>877</v>
      </c>
      <c r="Z47" s="54" t="s">
        <v>223</v>
      </c>
      <c r="AA47" s="54">
        <v>1</v>
      </c>
    </row>
    <row r="48" spans="1:27">
      <c r="A48" s="54">
        <v>16</v>
      </c>
      <c r="B48" s="54" t="s">
        <v>861</v>
      </c>
      <c r="C48" s="54" t="s">
        <v>862</v>
      </c>
      <c r="D48" s="54" t="s">
        <v>863</v>
      </c>
      <c r="E48" s="54" t="s">
        <v>864</v>
      </c>
      <c r="F48" s="54">
        <v>356</v>
      </c>
      <c r="G48" s="54" t="s">
        <v>589</v>
      </c>
      <c r="H48" s="54">
        <v>2022</v>
      </c>
      <c r="I48" s="57">
        <v>27.23</v>
      </c>
      <c r="J48" s="54" t="s">
        <v>10</v>
      </c>
      <c r="K48" s="54" t="s">
        <v>865</v>
      </c>
      <c r="N48" s="54" t="s">
        <v>866</v>
      </c>
      <c r="O48" s="54" t="s">
        <v>867</v>
      </c>
      <c r="P48" s="54" t="s">
        <v>868</v>
      </c>
      <c r="Q48" s="54" t="s">
        <v>878</v>
      </c>
      <c r="R48" s="54" t="s">
        <v>532</v>
      </c>
      <c r="S48" s="54" t="s">
        <v>791</v>
      </c>
      <c r="T48" s="56" t="s">
        <v>792</v>
      </c>
      <c r="U48" s="54" t="s">
        <v>793</v>
      </c>
      <c r="V48" s="54" t="s">
        <v>533</v>
      </c>
      <c r="W48" s="54" t="s">
        <v>876</v>
      </c>
      <c r="X48" s="54" t="s">
        <v>67</v>
      </c>
      <c r="Y48" s="54" t="s">
        <v>877</v>
      </c>
      <c r="Z48" s="54" t="s">
        <v>231</v>
      </c>
      <c r="AA48" s="54">
        <v>1</v>
      </c>
    </row>
    <row r="49" spans="1:27">
      <c r="A49" s="54">
        <v>16</v>
      </c>
      <c r="B49" s="54" t="s">
        <v>861</v>
      </c>
      <c r="C49" s="54" t="s">
        <v>862</v>
      </c>
      <c r="D49" s="54" t="s">
        <v>863</v>
      </c>
      <c r="E49" s="54" t="s">
        <v>864</v>
      </c>
      <c r="F49" s="54">
        <v>524</v>
      </c>
      <c r="G49" s="54" t="s">
        <v>778</v>
      </c>
      <c r="H49" s="54">
        <v>2023</v>
      </c>
      <c r="I49" s="57">
        <v>6.17</v>
      </c>
      <c r="J49" s="54" t="s">
        <v>11</v>
      </c>
      <c r="K49" s="54" t="s">
        <v>865</v>
      </c>
      <c r="N49" s="54" t="s">
        <v>866</v>
      </c>
      <c r="O49" s="54" t="s">
        <v>867</v>
      </c>
      <c r="P49" s="54" t="s">
        <v>868</v>
      </c>
      <c r="Q49" s="54" t="s">
        <v>878</v>
      </c>
      <c r="R49" s="54" t="s">
        <v>544</v>
      </c>
      <c r="S49" s="54" t="s">
        <v>791</v>
      </c>
      <c r="T49" s="56" t="s">
        <v>792</v>
      </c>
      <c r="U49" s="54" t="s">
        <v>793</v>
      </c>
      <c r="V49" s="54" t="s">
        <v>545</v>
      </c>
      <c r="W49" s="54" t="s">
        <v>886</v>
      </c>
      <c r="X49" s="54" t="s">
        <v>67</v>
      </c>
      <c r="Y49" s="54" t="s">
        <v>877</v>
      </c>
      <c r="Z49" s="54" t="s">
        <v>231</v>
      </c>
      <c r="AA49" s="54">
        <v>1</v>
      </c>
    </row>
    <row r="50" spans="1:27">
      <c r="A50" s="54">
        <v>16</v>
      </c>
      <c r="B50" s="54" t="s">
        <v>861</v>
      </c>
      <c r="C50" s="54" t="s">
        <v>862</v>
      </c>
      <c r="D50" s="54" t="s">
        <v>863</v>
      </c>
      <c r="E50" s="54" t="s">
        <v>864</v>
      </c>
      <c r="F50" s="54">
        <v>586</v>
      </c>
      <c r="G50" s="54" t="s">
        <v>295</v>
      </c>
      <c r="H50" s="54">
        <v>2022</v>
      </c>
      <c r="I50" s="57">
        <v>15.9</v>
      </c>
      <c r="J50" s="54" t="s">
        <v>10</v>
      </c>
      <c r="K50" s="54" t="s">
        <v>865</v>
      </c>
      <c r="N50" s="54" t="s">
        <v>866</v>
      </c>
      <c r="O50" s="54" t="s">
        <v>867</v>
      </c>
      <c r="P50" s="54" t="s">
        <v>868</v>
      </c>
      <c r="Q50" s="54" t="s">
        <v>878</v>
      </c>
      <c r="R50" s="54" t="s">
        <v>711</v>
      </c>
      <c r="S50" s="54" t="s">
        <v>791</v>
      </c>
      <c r="T50" s="56" t="s">
        <v>792</v>
      </c>
      <c r="U50" s="54" t="s">
        <v>800</v>
      </c>
      <c r="V50" s="54" t="s">
        <v>712</v>
      </c>
      <c r="W50" s="54" t="s">
        <v>876</v>
      </c>
      <c r="X50" s="54" t="s">
        <v>67</v>
      </c>
      <c r="Y50" s="54" t="s">
        <v>877</v>
      </c>
      <c r="Z50" s="54" t="s">
        <v>223</v>
      </c>
      <c r="AA50" s="54">
        <v>1</v>
      </c>
    </row>
    <row r="51" spans="1:27">
      <c r="A51" s="54">
        <v>16</v>
      </c>
      <c r="B51" s="54" t="s">
        <v>861</v>
      </c>
      <c r="C51" s="54" t="s">
        <v>862</v>
      </c>
      <c r="D51" s="54" t="s">
        <v>863</v>
      </c>
      <c r="E51" s="54" t="s">
        <v>864</v>
      </c>
      <c r="F51" s="54">
        <v>818</v>
      </c>
      <c r="G51" s="54" t="s">
        <v>619</v>
      </c>
      <c r="H51" s="54">
        <v>2020</v>
      </c>
      <c r="I51" s="57">
        <v>4.93</v>
      </c>
      <c r="J51" s="54" t="s">
        <v>8</v>
      </c>
      <c r="K51" s="54" t="s">
        <v>865</v>
      </c>
      <c r="N51" s="54" t="s">
        <v>866</v>
      </c>
      <c r="O51" s="54" t="s">
        <v>867</v>
      </c>
      <c r="P51" s="54" t="s">
        <v>868</v>
      </c>
      <c r="Q51" s="54" t="s">
        <v>360</v>
      </c>
      <c r="R51" s="54" t="s">
        <v>234</v>
      </c>
      <c r="S51" s="54" t="s">
        <v>791</v>
      </c>
      <c r="T51" s="56" t="s">
        <v>792</v>
      </c>
      <c r="U51" s="54" t="s">
        <v>799</v>
      </c>
      <c r="V51" s="54" t="s">
        <v>235</v>
      </c>
      <c r="W51" s="54" t="s">
        <v>879</v>
      </c>
      <c r="X51" s="54" t="s">
        <v>67</v>
      </c>
      <c r="Y51" s="54" t="s">
        <v>877</v>
      </c>
      <c r="AA51" s="54">
        <v>1</v>
      </c>
    </row>
    <row r="52" spans="1:27">
      <c r="A52" s="54">
        <v>16</v>
      </c>
      <c r="B52" s="54" t="s">
        <v>861</v>
      </c>
      <c r="C52" s="54" t="s">
        <v>862</v>
      </c>
      <c r="D52" s="54" t="s">
        <v>863</v>
      </c>
      <c r="E52" s="54" t="s">
        <v>864</v>
      </c>
      <c r="F52" s="54">
        <v>504</v>
      </c>
      <c r="G52" s="54" t="s">
        <v>621</v>
      </c>
      <c r="H52" s="54">
        <v>2023</v>
      </c>
      <c r="I52" s="57">
        <v>29.62</v>
      </c>
      <c r="J52" s="54" t="s">
        <v>11</v>
      </c>
      <c r="K52" s="54" t="s">
        <v>865</v>
      </c>
      <c r="N52" s="54" t="s">
        <v>866</v>
      </c>
      <c r="O52" s="54" t="s">
        <v>867</v>
      </c>
      <c r="P52" s="54" t="s">
        <v>868</v>
      </c>
      <c r="Q52" s="54" t="s">
        <v>878</v>
      </c>
      <c r="R52" s="54" t="s">
        <v>550</v>
      </c>
      <c r="S52" s="54" t="s">
        <v>791</v>
      </c>
      <c r="T52" s="56" t="s">
        <v>792</v>
      </c>
      <c r="U52" s="54" t="s">
        <v>793</v>
      </c>
      <c r="V52" s="54" t="s">
        <v>887</v>
      </c>
      <c r="W52" s="54" t="s">
        <v>881</v>
      </c>
      <c r="X52" s="54" t="s">
        <v>67</v>
      </c>
      <c r="Y52" s="54" t="s">
        <v>877</v>
      </c>
      <c r="Z52" s="54" t="s">
        <v>231</v>
      </c>
      <c r="AA52" s="54">
        <v>1</v>
      </c>
    </row>
    <row r="53" spans="1:27">
      <c r="A53" s="54">
        <v>16</v>
      </c>
      <c r="B53" s="54" t="s">
        <v>861</v>
      </c>
      <c r="C53" s="54" t="s">
        <v>862</v>
      </c>
      <c r="D53" s="54" t="s">
        <v>863</v>
      </c>
      <c r="E53" s="54" t="s">
        <v>864</v>
      </c>
      <c r="F53" s="54">
        <v>788</v>
      </c>
      <c r="G53" s="54" t="s">
        <v>309</v>
      </c>
      <c r="H53" s="54">
        <v>2020</v>
      </c>
      <c r="I53" s="57">
        <v>11.91</v>
      </c>
      <c r="J53" s="54" t="s">
        <v>8</v>
      </c>
      <c r="K53" s="54" t="s">
        <v>865</v>
      </c>
      <c r="N53" s="54" t="s">
        <v>866</v>
      </c>
      <c r="O53" s="54" t="s">
        <v>867</v>
      </c>
      <c r="P53" s="54" t="s">
        <v>868</v>
      </c>
      <c r="Q53" s="54" t="s">
        <v>878</v>
      </c>
      <c r="R53" s="54" t="s">
        <v>713</v>
      </c>
      <c r="S53" s="54" t="s">
        <v>791</v>
      </c>
      <c r="T53" s="56" t="s">
        <v>792</v>
      </c>
      <c r="U53" s="54" t="s">
        <v>800</v>
      </c>
      <c r="V53" s="54" t="s">
        <v>714</v>
      </c>
      <c r="W53" s="54" t="s">
        <v>876</v>
      </c>
      <c r="X53" s="54" t="s">
        <v>67</v>
      </c>
      <c r="Y53" s="54" t="s">
        <v>877</v>
      </c>
      <c r="Z53" s="54" t="s">
        <v>223</v>
      </c>
      <c r="AA53" s="54">
        <v>1</v>
      </c>
    </row>
    <row r="54" spans="1:27">
      <c r="A54" s="54">
        <v>16</v>
      </c>
      <c r="B54" s="54" t="s">
        <v>861</v>
      </c>
      <c r="C54" s="54" t="s">
        <v>862</v>
      </c>
      <c r="D54" s="54" t="s">
        <v>863</v>
      </c>
      <c r="E54" s="54" t="s">
        <v>864</v>
      </c>
      <c r="F54" s="54">
        <v>51</v>
      </c>
      <c r="G54" s="54" t="s">
        <v>499</v>
      </c>
      <c r="H54" s="54">
        <v>2020</v>
      </c>
      <c r="I54" s="57">
        <v>1.45</v>
      </c>
      <c r="J54" s="54" t="s">
        <v>8</v>
      </c>
      <c r="K54" s="54" t="s">
        <v>865</v>
      </c>
      <c r="N54" s="54" t="s">
        <v>866</v>
      </c>
      <c r="O54" s="54" t="s">
        <v>867</v>
      </c>
      <c r="P54" s="54" t="s">
        <v>868</v>
      </c>
      <c r="Q54" s="54" t="s">
        <v>360</v>
      </c>
      <c r="R54" s="54" t="s">
        <v>554</v>
      </c>
      <c r="S54" s="54" t="s">
        <v>791</v>
      </c>
      <c r="T54" s="56" t="s">
        <v>792</v>
      </c>
      <c r="U54" s="54" t="s">
        <v>793</v>
      </c>
      <c r="V54" s="54" t="s">
        <v>555</v>
      </c>
      <c r="W54" s="54" t="s">
        <v>881</v>
      </c>
      <c r="X54" s="54" t="s">
        <v>67</v>
      </c>
      <c r="Y54" s="54" t="s">
        <v>877</v>
      </c>
      <c r="Z54" s="54" t="s">
        <v>231</v>
      </c>
      <c r="AA54" s="54">
        <v>1</v>
      </c>
    </row>
    <row r="55" spans="1:27">
      <c r="A55" s="54">
        <v>16</v>
      </c>
      <c r="B55" s="54" t="s">
        <v>861</v>
      </c>
      <c r="C55" s="54" t="s">
        <v>862</v>
      </c>
      <c r="D55" s="54" t="s">
        <v>863</v>
      </c>
      <c r="E55" s="54" t="s">
        <v>864</v>
      </c>
      <c r="F55" s="54">
        <v>31</v>
      </c>
      <c r="G55" s="54" t="s">
        <v>503</v>
      </c>
      <c r="H55" s="54">
        <v>2019</v>
      </c>
      <c r="I55" s="57">
        <v>12.06</v>
      </c>
      <c r="J55" s="54" t="s">
        <v>7</v>
      </c>
      <c r="K55" s="54" t="s">
        <v>865</v>
      </c>
      <c r="N55" s="54" t="s">
        <v>866</v>
      </c>
      <c r="O55" s="54" t="s">
        <v>867</v>
      </c>
      <c r="P55" s="54" t="s">
        <v>868</v>
      </c>
      <c r="Q55" s="54" t="s">
        <v>360</v>
      </c>
      <c r="R55" s="54" t="s">
        <v>317</v>
      </c>
      <c r="S55" s="54" t="s">
        <v>791</v>
      </c>
      <c r="T55" s="56" t="s">
        <v>792</v>
      </c>
      <c r="U55" s="54" t="s">
        <v>793</v>
      </c>
      <c r="V55" s="54" t="s">
        <v>318</v>
      </c>
      <c r="W55" s="54" t="s">
        <v>876</v>
      </c>
      <c r="X55" s="54" t="s">
        <v>67</v>
      </c>
      <c r="Y55" s="54" t="s">
        <v>877</v>
      </c>
      <c r="Z55" s="54" t="s">
        <v>231</v>
      </c>
      <c r="AA55" s="54">
        <v>1</v>
      </c>
    </row>
    <row r="56" spans="1:27">
      <c r="A56" s="54">
        <v>16</v>
      </c>
      <c r="B56" s="54" t="s">
        <v>861</v>
      </c>
      <c r="C56" s="54" t="s">
        <v>862</v>
      </c>
      <c r="D56" s="54" t="s">
        <v>863</v>
      </c>
      <c r="E56" s="54" t="s">
        <v>864</v>
      </c>
      <c r="F56" s="54">
        <v>196</v>
      </c>
      <c r="G56" s="54" t="s">
        <v>547</v>
      </c>
      <c r="H56" s="54">
        <v>2024</v>
      </c>
      <c r="I56" s="57">
        <v>6.53</v>
      </c>
      <c r="J56" s="54" t="s">
        <v>12</v>
      </c>
      <c r="K56" s="54" t="s">
        <v>865</v>
      </c>
      <c r="N56" s="54" t="s">
        <v>866</v>
      </c>
      <c r="O56" s="54" t="s">
        <v>867</v>
      </c>
      <c r="P56" s="54" t="s">
        <v>868</v>
      </c>
      <c r="Q56" s="54" t="s">
        <v>878</v>
      </c>
      <c r="R56" s="54" t="s">
        <v>538</v>
      </c>
      <c r="S56" s="54" t="s">
        <v>760</v>
      </c>
      <c r="T56" s="56" t="s">
        <v>814</v>
      </c>
      <c r="V56" s="54" t="s">
        <v>888</v>
      </c>
      <c r="W56" s="54" t="s">
        <v>886</v>
      </c>
      <c r="X56" s="54" t="s">
        <v>69</v>
      </c>
      <c r="Y56" s="54" t="s">
        <v>214</v>
      </c>
      <c r="AA56" s="54">
        <v>2</v>
      </c>
    </row>
    <row r="57" spans="1:27">
      <c r="A57" s="54">
        <v>16</v>
      </c>
      <c r="B57" s="54" t="s">
        <v>861</v>
      </c>
      <c r="C57" s="54" t="s">
        <v>862</v>
      </c>
      <c r="D57" s="54" t="s">
        <v>863</v>
      </c>
      <c r="E57" s="54" t="s">
        <v>864</v>
      </c>
      <c r="F57" s="54">
        <v>268</v>
      </c>
      <c r="G57" s="54" t="s">
        <v>270</v>
      </c>
      <c r="H57" s="54">
        <v>2023</v>
      </c>
      <c r="I57" s="57">
        <v>1</v>
      </c>
      <c r="J57" s="54" t="s">
        <v>11</v>
      </c>
      <c r="K57" s="54" t="s">
        <v>865</v>
      </c>
      <c r="N57" s="54" t="s">
        <v>866</v>
      </c>
      <c r="O57" s="54" t="s">
        <v>867</v>
      </c>
      <c r="P57" s="54" t="s">
        <v>868</v>
      </c>
      <c r="Q57" s="54" t="s">
        <v>360</v>
      </c>
      <c r="R57" s="54" t="s">
        <v>288</v>
      </c>
      <c r="S57" s="54" t="s">
        <v>760</v>
      </c>
      <c r="T57" s="56" t="s">
        <v>814</v>
      </c>
      <c r="V57" s="54" t="s">
        <v>289</v>
      </c>
      <c r="W57" s="54" t="s">
        <v>881</v>
      </c>
      <c r="X57" s="54" t="s">
        <v>69</v>
      </c>
      <c r="Y57" s="54" t="s">
        <v>214</v>
      </c>
      <c r="AA57" s="54">
        <v>2</v>
      </c>
    </row>
    <row r="58" spans="1:27">
      <c r="A58" s="54">
        <v>16</v>
      </c>
      <c r="B58" s="54" t="s">
        <v>861</v>
      </c>
      <c r="C58" s="54" t="s">
        <v>862</v>
      </c>
      <c r="D58" s="54" t="s">
        <v>863</v>
      </c>
      <c r="E58" s="54" t="s">
        <v>864</v>
      </c>
      <c r="F58" s="54">
        <v>368</v>
      </c>
      <c r="G58" s="54" t="s">
        <v>889</v>
      </c>
      <c r="H58" s="54">
        <v>2022</v>
      </c>
      <c r="I58" s="57">
        <v>50.47</v>
      </c>
      <c r="J58" s="54" t="s">
        <v>10</v>
      </c>
      <c r="K58" s="54" t="s">
        <v>865</v>
      </c>
      <c r="N58" s="54" t="s">
        <v>866</v>
      </c>
      <c r="O58" s="54" t="s">
        <v>867</v>
      </c>
      <c r="P58" s="54" t="s">
        <v>868</v>
      </c>
      <c r="Q58" s="54" t="s">
        <v>878</v>
      </c>
      <c r="R58" s="54" t="s">
        <v>524</v>
      </c>
      <c r="S58" s="54" t="s">
        <v>760</v>
      </c>
      <c r="T58" s="56" t="s">
        <v>816</v>
      </c>
      <c r="V58" s="54" t="s">
        <v>525</v>
      </c>
      <c r="W58" s="54" t="s">
        <v>881</v>
      </c>
      <c r="X58" s="54" t="s">
        <v>69</v>
      </c>
      <c r="Y58" s="54" t="s">
        <v>890</v>
      </c>
      <c r="AA58" s="54">
        <v>2</v>
      </c>
    </row>
    <row r="59" spans="1:27">
      <c r="A59" s="54">
        <v>16</v>
      </c>
      <c r="B59" s="54" t="s">
        <v>861</v>
      </c>
      <c r="C59" s="54" t="s">
        <v>862</v>
      </c>
      <c r="D59" s="54" t="s">
        <v>863</v>
      </c>
      <c r="E59" s="54" t="s">
        <v>864</v>
      </c>
      <c r="F59" s="54">
        <v>400</v>
      </c>
      <c r="G59" s="54" t="s">
        <v>597</v>
      </c>
      <c r="H59" s="54">
        <v>2019</v>
      </c>
      <c r="I59" s="57">
        <v>2.5</v>
      </c>
      <c r="J59" s="54" t="s">
        <v>7</v>
      </c>
      <c r="K59" s="54" t="s">
        <v>865</v>
      </c>
      <c r="N59" s="54" t="s">
        <v>866</v>
      </c>
      <c r="O59" s="54" t="s">
        <v>867</v>
      </c>
      <c r="P59" s="54" t="s">
        <v>868</v>
      </c>
      <c r="Q59" s="54" t="s">
        <v>878</v>
      </c>
      <c r="R59" s="54" t="s">
        <v>200</v>
      </c>
      <c r="S59" s="54" t="s">
        <v>760</v>
      </c>
      <c r="T59" s="56" t="s">
        <v>816</v>
      </c>
      <c r="V59" s="54" t="s">
        <v>201</v>
      </c>
      <c r="W59" s="54" t="s">
        <v>879</v>
      </c>
      <c r="X59" s="54" t="s">
        <v>69</v>
      </c>
      <c r="Y59" s="54" t="s">
        <v>890</v>
      </c>
      <c r="AA59" s="54">
        <v>2</v>
      </c>
    </row>
    <row r="60" spans="1:27">
      <c r="A60" s="54">
        <v>16</v>
      </c>
      <c r="B60" s="54" t="s">
        <v>861</v>
      </c>
      <c r="C60" s="54" t="s">
        <v>862</v>
      </c>
      <c r="D60" s="54" t="s">
        <v>863</v>
      </c>
      <c r="E60" s="54" t="s">
        <v>864</v>
      </c>
      <c r="F60" s="54">
        <v>422</v>
      </c>
      <c r="G60" s="54" t="s">
        <v>607</v>
      </c>
      <c r="H60" s="54">
        <v>2019</v>
      </c>
      <c r="I60" s="57">
        <v>21.79</v>
      </c>
      <c r="J60" s="54" t="s">
        <v>7</v>
      </c>
      <c r="K60" s="54" t="s">
        <v>865</v>
      </c>
      <c r="N60" s="54" t="s">
        <v>866</v>
      </c>
      <c r="O60" s="54" t="s">
        <v>867</v>
      </c>
      <c r="P60" s="54" t="s">
        <v>868</v>
      </c>
      <c r="Q60" s="54" t="s">
        <v>360</v>
      </c>
      <c r="R60" s="54" t="s">
        <v>891</v>
      </c>
      <c r="S60" s="54" t="s">
        <v>760</v>
      </c>
      <c r="T60" s="56" t="s">
        <v>816</v>
      </c>
      <c r="V60" s="54" t="s">
        <v>892</v>
      </c>
      <c r="W60" s="54" t="s">
        <v>881</v>
      </c>
      <c r="X60" s="54" t="s">
        <v>69</v>
      </c>
      <c r="Y60" s="54" t="s">
        <v>890</v>
      </c>
      <c r="AA60" s="54">
        <v>2</v>
      </c>
    </row>
    <row r="61" spans="1:27">
      <c r="A61" s="54">
        <v>16</v>
      </c>
      <c r="B61" s="54" t="s">
        <v>861</v>
      </c>
      <c r="C61" s="54" t="s">
        <v>862</v>
      </c>
      <c r="D61" s="54" t="s">
        <v>863</v>
      </c>
      <c r="E61" s="54" t="s">
        <v>864</v>
      </c>
      <c r="F61" s="54">
        <v>682</v>
      </c>
      <c r="G61" s="54" t="s">
        <v>218</v>
      </c>
      <c r="H61" s="54">
        <v>2022</v>
      </c>
      <c r="I61" s="57">
        <v>4.54</v>
      </c>
      <c r="J61" s="54" t="s">
        <v>10</v>
      </c>
      <c r="K61" s="54" t="s">
        <v>865</v>
      </c>
      <c r="N61" s="54" t="s">
        <v>866</v>
      </c>
      <c r="O61" s="54" t="s">
        <v>867</v>
      </c>
      <c r="P61" s="54" t="s">
        <v>868</v>
      </c>
      <c r="Q61" s="54" t="s">
        <v>360</v>
      </c>
      <c r="R61" s="54" t="s">
        <v>614</v>
      </c>
      <c r="S61" s="54" t="s">
        <v>760</v>
      </c>
      <c r="T61" s="56" t="s">
        <v>816</v>
      </c>
      <c r="V61" s="54" t="s">
        <v>615</v>
      </c>
      <c r="W61" s="54" t="s">
        <v>879</v>
      </c>
      <c r="X61" s="54" t="s">
        <v>69</v>
      </c>
      <c r="Y61" s="54" t="s">
        <v>890</v>
      </c>
      <c r="AA61" s="54">
        <v>2</v>
      </c>
    </row>
    <row r="62" spans="1:27">
      <c r="A62" s="54">
        <v>16</v>
      </c>
      <c r="B62" s="54" t="s">
        <v>861</v>
      </c>
      <c r="C62" s="54" t="s">
        <v>862</v>
      </c>
      <c r="D62" s="54" t="s">
        <v>863</v>
      </c>
      <c r="E62" s="54" t="s">
        <v>864</v>
      </c>
      <c r="F62" s="54">
        <v>792</v>
      </c>
      <c r="G62" s="54" t="s">
        <v>702</v>
      </c>
      <c r="H62" s="54">
        <v>2019</v>
      </c>
      <c r="I62" s="57">
        <v>1.36</v>
      </c>
      <c r="J62" s="54" t="s">
        <v>7</v>
      </c>
      <c r="K62" s="54" t="s">
        <v>865</v>
      </c>
      <c r="N62" s="54" t="s">
        <v>866</v>
      </c>
      <c r="O62" s="54" t="s">
        <v>867</v>
      </c>
      <c r="P62" s="54" t="s">
        <v>868</v>
      </c>
      <c r="Q62" s="54" t="s">
        <v>360</v>
      </c>
      <c r="R62" s="54" t="s">
        <v>626</v>
      </c>
      <c r="S62" s="54" t="s">
        <v>760</v>
      </c>
      <c r="T62" s="56" t="s">
        <v>816</v>
      </c>
      <c r="V62" s="54" t="s">
        <v>627</v>
      </c>
      <c r="W62" s="54" t="s">
        <v>881</v>
      </c>
      <c r="X62" s="54" t="s">
        <v>69</v>
      </c>
      <c r="Y62" s="54" t="s">
        <v>890</v>
      </c>
      <c r="AA62" s="54">
        <v>2</v>
      </c>
    </row>
    <row r="63" spans="1:27">
      <c r="A63" s="54">
        <v>16</v>
      </c>
      <c r="B63" s="54" t="s">
        <v>861</v>
      </c>
      <c r="C63" s="54" t="s">
        <v>862</v>
      </c>
      <c r="D63" s="54" t="s">
        <v>863</v>
      </c>
      <c r="E63" s="54" t="s">
        <v>864</v>
      </c>
      <c r="F63" s="54">
        <v>275</v>
      </c>
      <c r="G63" s="54" t="s">
        <v>216</v>
      </c>
      <c r="H63" s="54">
        <v>2023</v>
      </c>
      <c r="I63" s="57">
        <v>1.07</v>
      </c>
      <c r="J63" s="54" t="s">
        <v>11</v>
      </c>
      <c r="K63" s="54" t="s">
        <v>865</v>
      </c>
      <c r="N63" s="54" t="s">
        <v>866</v>
      </c>
      <c r="O63" s="54" t="s">
        <v>867</v>
      </c>
      <c r="P63" s="54" t="s">
        <v>868</v>
      </c>
      <c r="Q63" s="54" t="s">
        <v>878</v>
      </c>
      <c r="R63" s="54" t="s">
        <v>650</v>
      </c>
      <c r="S63" s="54" t="s">
        <v>760</v>
      </c>
      <c r="T63" s="56" t="s">
        <v>816</v>
      </c>
      <c r="V63" s="54" t="s">
        <v>651</v>
      </c>
      <c r="W63" s="54" t="s">
        <v>881</v>
      </c>
      <c r="X63" s="54" t="s">
        <v>69</v>
      </c>
      <c r="Y63" s="54" t="s">
        <v>890</v>
      </c>
      <c r="AA63" s="54">
        <v>2</v>
      </c>
    </row>
    <row r="64" spans="1:27" ht="15.95" customHeight="1">
      <c r="A64" s="54">
        <v>16</v>
      </c>
      <c r="B64" s="54" t="s">
        <v>861</v>
      </c>
      <c r="C64" s="54" t="s">
        <v>862</v>
      </c>
      <c r="D64" s="54" t="s">
        <v>863</v>
      </c>
      <c r="E64" s="54" t="s">
        <v>864</v>
      </c>
      <c r="F64" s="54">
        <v>32</v>
      </c>
      <c r="G64" s="54" t="s">
        <v>114</v>
      </c>
      <c r="H64" s="54">
        <v>2017</v>
      </c>
      <c r="I64" s="57">
        <v>9.27</v>
      </c>
      <c r="J64" s="54" t="s">
        <v>5</v>
      </c>
      <c r="K64" s="54" t="s">
        <v>865</v>
      </c>
      <c r="N64" s="54" t="s">
        <v>866</v>
      </c>
      <c r="O64" s="54" t="s">
        <v>867</v>
      </c>
      <c r="P64" s="54" t="s">
        <v>868</v>
      </c>
      <c r="Q64" s="54" t="s">
        <v>878</v>
      </c>
      <c r="R64" s="54" t="s">
        <v>679</v>
      </c>
      <c r="S64" s="54" t="s">
        <v>760</v>
      </c>
      <c r="T64" s="56" t="s">
        <v>816</v>
      </c>
      <c r="V64" s="54" t="s">
        <v>680</v>
      </c>
      <c r="W64" s="54" t="s">
        <v>886</v>
      </c>
      <c r="X64" s="54" t="s">
        <v>69</v>
      </c>
      <c r="Y64" s="54" t="s">
        <v>890</v>
      </c>
      <c r="AA64" s="54">
        <v>2</v>
      </c>
    </row>
    <row r="65" spans="1:27">
      <c r="A65" s="54">
        <v>16</v>
      </c>
      <c r="B65" s="54" t="s">
        <v>861</v>
      </c>
      <c r="C65" s="54" t="s">
        <v>862</v>
      </c>
      <c r="D65" s="54" t="s">
        <v>863</v>
      </c>
      <c r="E65" s="54" t="s">
        <v>864</v>
      </c>
      <c r="F65" s="54">
        <v>52</v>
      </c>
      <c r="G65" s="54" t="s">
        <v>653</v>
      </c>
      <c r="H65" s="54">
        <v>2023</v>
      </c>
      <c r="I65" s="57">
        <v>0</v>
      </c>
      <c r="J65" s="54" t="s">
        <v>11</v>
      </c>
      <c r="K65" s="54" t="s">
        <v>865</v>
      </c>
      <c r="N65" s="54" t="s">
        <v>866</v>
      </c>
      <c r="O65" s="54" t="s">
        <v>867</v>
      </c>
      <c r="P65" s="54" t="s">
        <v>868</v>
      </c>
      <c r="Q65" s="54" t="s">
        <v>360</v>
      </c>
      <c r="R65" s="54" t="s">
        <v>219</v>
      </c>
      <c r="S65" s="54" t="s">
        <v>760</v>
      </c>
      <c r="T65" s="56" t="s">
        <v>816</v>
      </c>
      <c r="V65" s="54" t="s">
        <v>220</v>
      </c>
      <c r="W65" s="54" t="s">
        <v>879</v>
      </c>
      <c r="X65" s="54" t="s">
        <v>69</v>
      </c>
      <c r="Y65" s="54" t="s">
        <v>890</v>
      </c>
      <c r="AA65" s="54">
        <v>2</v>
      </c>
    </row>
    <row r="66" spans="1:27">
      <c r="A66" s="54">
        <v>16</v>
      </c>
      <c r="B66" s="54" t="s">
        <v>861</v>
      </c>
      <c r="C66" s="54" t="s">
        <v>862</v>
      </c>
      <c r="D66" s="54" t="s">
        <v>863</v>
      </c>
      <c r="E66" s="54" t="s">
        <v>864</v>
      </c>
      <c r="F66" s="54">
        <v>68</v>
      </c>
      <c r="G66" s="54" t="s">
        <v>121</v>
      </c>
      <c r="H66" s="54">
        <v>2017</v>
      </c>
      <c r="I66" s="57">
        <v>9.1</v>
      </c>
      <c r="J66" s="54" t="s">
        <v>5</v>
      </c>
      <c r="K66" s="54" t="s">
        <v>865</v>
      </c>
      <c r="N66" s="54" t="s">
        <v>866</v>
      </c>
      <c r="O66" s="54" t="s">
        <v>867</v>
      </c>
      <c r="P66" s="54" t="s">
        <v>868</v>
      </c>
      <c r="Q66" s="54" t="s">
        <v>878</v>
      </c>
      <c r="R66" s="54" t="s">
        <v>693</v>
      </c>
      <c r="S66" s="54" t="s">
        <v>760</v>
      </c>
      <c r="T66" s="56" t="s">
        <v>816</v>
      </c>
      <c r="V66" s="54" t="s">
        <v>694</v>
      </c>
      <c r="W66" s="54" t="s">
        <v>881</v>
      </c>
      <c r="X66" s="54" t="s">
        <v>69</v>
      </c>
      <c r="Y66" s="54" t="s">
        <v>890</v>
      </c>
      <c r="AA66" s="54">
        <v>2</v>
      </c>
    </row>
    <row r="67" spans="1:27">
      <c r="A67" s="54">
        <v>16</v>
      </c>
      <c r="B67" s="54" t="s">
        <v>861</v>
      </c>
      <c r="C67" s="54" t="s">
        <v>862</v>
      </c>
      <c r="D67" s="54" t="s">
        <v>863</v>
      </c>
      <c r="E67" s="54" t="s">
        <v>864</v>
      </c>
      <c r="F67" s="54">
        <v>170</v>
      </c>
      <c r="G67" s="54" t="s">
        <v>126</v>
      </c>
      <c r="H67" s="54">
        <v>2023</v>
      </c>
      <c r="I67" s="57">
        <v>2.75</v>
      </c>
      <c r="J67" s="54" t="s">
        <v>11</v>
      </c>
      <c r="K67" s="54" t="s">
        <v>865</v>
      </c>
      <c r="N67" s="54" t="s">
        <v>866</v>
      </c>
      <c r="O67" s="54" t="s">
        <v>867</v>
      </c>
      <c r="P67" s="54" t="s">
        <v>868</v>
      </c>
      <c r="Q67" s="54" t="s">
        <v>878</v>
      </c>
      <c r="R67" s="54" t="s">
        <v>313</v>
      </c>
      <c r="S67" s="54" t="s">
        <v>760</v>
      </c>
      <c r="T67" s="56" t="s">
        <v>816</v>
      </c>
      <c r="V67" s="54" t="s">
        <v>314</v>
      </c>
      <c r="W67" s="54" t="s">
        <v>881</v>
      </c>
      <c r="X67" s="54" t="s">
        <v>69</v>
      </c>
      <c r="Y67" s="54" t="s">
        <v>890</v>
      </c>
      <c r="AA67" s="54">
        <v>2</v>
      </c>
    </row>
    <row r="68" spans="1:27" ht="15.95" customHeight="1">
      <c r="A68" s="54">
        <v>16</v>
      </c>
      <c r="B68" s="54" t="s">
        <v>861</v>
      </c>
      <c r="C68" s="54" t="s">
        <v>862</v>
      </c>
      <c r="D68" s="54" t="s">
        <v>863</v>
      </c>
      <c r="E68" s="54" t="s">
        <v>864</v>
      </c>
      <c r="F68" s="54">
        <v>188</v>
      </c>
      <c r="G68" s="54" t="s">
        <v>378</v>
      </c>
      <c r="H68" s="54">
        <v>2023</v>
      </c>
      <c r="I68" s="57">
        <v>5.6</v>
      </c>
      <c r="J68" s="54" t="s">
        <v>11</v>
      </c>
      <c r="K68" s="54" t="s">
        <v>865</v>
      </c>
      <c r="N68" s="54" t="s">
        <v>866</v>
      </c>
      <c r="O68" s="54" t="s">
        <v>867</v>
      </c>
      <c r="P68" s="54" t="s">
        <v>868</v>
      </c>
      <c r="Q68" s="54" t="s">
        <v>360</v>
      </c>
      <c r="R68" s="54" t="s">
        <v>598</v>
      </c>
      <c r="S68" s="54" t="s">
        <v>760</v>
      </c>
      <c r="T68" s="56" t="s">
        <v>761</v>
      </c>
      <c r="V68" s="54" t="s">
        <v>599</v>
      </c>
      <c r="W68" s="54" t="s">
        <v>879</v>
      </c>
      <c r="X68" s="54" t="s">
        <v>69</v>
      </c>
      <c r="Y68" s="54" t="s">
        <v>210</v>
      </c>
      <c r="AA68" s="54">
        <v>3</v>
      </c>
    </row>
    <row r="69" spans="1:27">
      <c r="A69" s="54">
        <v>16</v>
      </c>
      <c r="B69" s="54" t="s">
        <v>861</v>
      </c>
      <c r="C69" s="54" t="s">
        <v>862</v>
      </c>
      <c r="D69" s="54" t="s">
        <v>863</v>
      </c>
      <c r="E69" s="54" t="s">
        <v>864</v>
      </c>
      <c r="F69" s="54">
        <v>214</v>
      </c>
      <c r="G69" s="54" t="s">
        <v>128</v>
      </c>
      <c r="H69" s="54">
        <v>2016</v>
      </c>
      <c r="I69" s="57">
        <v>12.34</v>
      </c>
      <c r="J69" s="54" t="s">
        <v>4</v>
      </c>
      <c r="K69" s="54" t="s">
        <v>865</v>
      </c>
      <c r="N69" s="54" t="s">
        <v>866</v>
      </c>
      <c r="O69" s="54" t="s">
        <v>867</v>
      </c>
      <c r="P69" s="54" t="s">
        <v>868</v>
      </c>
      <c r="Q69" s="54" t="s">
        <v>878</v>
      </c>
      <c r="R69" s="54" t="s">
        <v>208</v>
      </c>
      <c r="S69" s="54" t="s">
        <v>760</v>
      </c>
      <c r="T69" s="56" t="s">
        <v>761</v>
      </c>
      <c r="V69" s="54" t="s">
        <v>209</v>
      </c>
      <c r="W69" s="54" t="s">
        <v>881</v>
      </c>
      <c r="X69" s="54" t="s">
        <v>69</v>
      </c>
      <c r="Y69" s="54" t="s">
        <v>210</v>
      </c>
      <c r="AA69" s="54">
        <v>3</v>
      </c>
    </row>
    <row r="70" spans="1:27">
      <c r="A70" s="54">
        <v>16</v>
      </c>
      <c r="B70" s="54" t="s">
        <v>861</v>
      </c>
      <c r="C70" s="54" t="s">
        <v>862</v>
      </c>
      <c r="D70" s="54" t="s">
        <v>863</v>
      </c>
      <c r="E70" s="54" t="s">
        <v>864</v>
      </c>
      <c r="F70" s="54">
        <v>218</v>
      </c>
      <c r="G70" s="54" t="s">
        <v>585</v>
      </c>
      <c r="H70" s="54">
        <v>2017</v>
      </c>
      <c r="I70" s="57">
        <v>5.94</v>
      </c>
      <c r="J70" s="54" t="s">
        <v>5</v>
      </c>
      <c r="K70" s="54" t="s">
        <v>865</v>
      </c>
      <c r="N70" s="54" t="s">
        <v>866</v>
      </c>
      <c r="O70" s="54" t="s">
        <v>867</v>
      </c>
      <c r="P70" s="54" t="s">
        <v>868</v>
      </c>
      <c r="Q70" s="54" t="s">
        <v>360</v>
      </c>
      <c r="R70" s="54" t="s">
        <v>767</v>
      </c>
      <c r="S70" s="54" t="s">
        <v>760</v>
      </c>
      <c r="T70" s="56" t="s">
        <v>761</v>
      </c>
      <c r="V70" s="54" t="s">
        <v>768</v>
      </c>
      <c r="W70" s="54" t="s">
        <v>876</v>
      </c>
      <c r="X70" s="54" t="s">
        <v>69</v>
      </c>
      <c r="Y70" s="54" t="s">
        <v>210</v>
      </c>
      <c r="AA70" s="54">
        <v>3</v>
      </c>
    </row>
    <row r="71" spans="1:27">
      <c r="A71" s="54">
        <v>16</v>
      </c>
      <c r="B71" s="54" t="s">
        <v>861</v>
      </c>
      <c r="C71" s="54" t="s">
        <v>862</v>
      </c>
      <c r="D71" s="54" t="s">
        <v>863</v>
      </c>
      <c r="E71" s="54" t="s">
        <v>864</v>
      </c>
      <c r="F71" s="54">
        <v>222</v>
      </c>
      <c r="G71" s="54" t="s">
        <v>148</v>
      </c>
      <c r="H71" s="54">
        <v>2023</v>
      </c>
      <c r="I71" s="57">
        <v>3.12</v>
      </c>
      <c r="J71" s="54" t="s">
        <v>11</v>
      </c>
      <c r="K71" s="54" t="s">
        <v>865</v>
      </c>
      <c r="N71" s="54" t="s">
        <v>866</v>
      </c>
      <c r="O71" s="54" t="s">
        <v>867</v>
      </c>
      <c r="P71" s="54" t="s">
        <v>868</v>
      </c>
      <c r="Q71" s="54" t="s">
        <v>360</v>
      </c>
      <c r="R71" s="54" t="s">
        <v>769</v>
      </c>
      <c r="S71" s="54" t="s">
        <v>760</v>
      </c>
      <c r="T71" s="56" t="s">
        <v>761</v>
      </c>
      <c r="V71" s="54" t="s">
        <v>770</v>
      </c>
      <c r="W71" s="54" t="s">
        <v>881</v>
      </c>
      <c r="X71" s="54" t="s">
        <v>69</v>
      </c>
      <c r="Y71" s="54" t="s">
        <v>210</v>
      </c>
      <c r="AA71" s="54">
        <v>3</v>
      </c>
    </row>
    <row r="72" spans="1:27" ht="15.95" customHeight="1">
      <c r="A72" s="54">
        <v>16</v>
      </c>
      <c r="B72" s="54" t="s">
        <v>861</v>
      </c>
      <c r="C72" s="54" t="s">
        <v>862</v>
      </c>
      <c r="D72" s="54" t="s">
        <v>863</v>
      </c>
      <c r="E72" s="54" t="s">
        <v>864</v>
      </c>
      <c r="F72" s="54">
        <v>320</v>
      </c>
      <c r="G72" s="54" t="s">
        <v>326</v>
      </c>
      <c r="H72" s="54">
        <v>2017</v>
      </c>
      <c r="I72" s="57">
        <v>2.84</v>
      </c>
      <c r="J72" s="54" t="s">
        <v>5</v>
      </c>
      <c r="K72" s="54" t="s">
        <v>865</v>
      </c>
      <c r="N72" s="54" t="s">
        <v>866</v>
      </c>
      <c r="O72" s="54" t="s">
        <v>867</v>
      </c>
      <c r="P72" s="54" t="s">
        <v>868</v>
      </c>
      <c r="Q72" s="54" t="s">
        <v>878</v>
      </c>
      <c r="R72" s="54" t="s">
        <v>504</v>
      </c>
      <c r="S72" s="54" t="s">
        <v>760</v>
      </c>
      <c r="T72" s="56" t="s">
        <v>771</v>
      </c>
      <c r="V72" s="54" t="s">
        <v>505</v>
      </c>
      <c r="W72" s="54" t="s">
        <v>881</v>
      </c>
      <c r="X72" s="54" t="s">
        <v>69</v>
      </c>
      <c r="Y72" s="54" t="s">
        <v>296</v>
      </c>
      <c r="AA72" s="54">
        <v>3</v>
      </c>
    </row>
    <row r="73" spans="1:27">
      <c r="A73" s="54">
        <v>16</v>
      </c>
      <c r="B73" s="54" t="s">
        <v>861</v>
      </c>
      <c r="C73" s="54" t="s">
        <v>862</v>
      </c>
      <c r="D73" s="54" t="s">
        <v>863</v>
      </c>
      <c r="E73" s="54" t="s">
        <v>864</v>
      </c>
      <c r="F73" s="54">
        <v>340</v>
      </c>
      <c r="G73" s="54" t="s">
        <v>274</v>
      </c>
      <c r="H73" s="54">
        <v>2016</v>
      </c>
      <c r="I73" s="57">
        <v>8.75</v>
      </c>
      <c r="J73" s="54" t="s">
        <v>4</v>
      </c>
      <c r="K73" s="54" t="s">
        <v>865</v>
      </c>
      <c r="N73" s="54" t="s">
        <v>866</v>
      </c>
      <c r="O73" s="54" t="s">
        <v>867</v>
      </c>
      <c r="P73" s="54" t="s">
        <v>868</v>
      </c>
      <c r="Q73" s="54" t="s">
        <v>878</v>
      </c>
      <c r="R73" s="54" t="s">
        <v>893</v>
      </c>
      <c r="S73" s="54" t="s">
        <v>760</v>
      </c>
      <c r="T73" s="56" t="s">
        <v>771</v>
      </c>
      <c r="V73" s="54" t="s">
        <v>885</v>
      </c>
      <c r="W73" s="54" t="s">
        <v>881</v>
      </c>
      <c r="X73" s="54" t="s">
        <v>69</v>
      </c>
      <c r="Y73" s="54" t="s">
        <v>296</v>
      </c>
      <c r="AA73" s="54">
        <v>3</v>
      </c>
    </row>
    <row r="74" spans="1:27">
      <c r="A74" s="54">
        <v>16</v>
      </c>
      <c r="B74" s="54" t="s">
        <v>861</v>
      </c>
      <c r="C74" s="54" t="s">
        <v>862</v>
      </c>
      <c r="D74" s="54" t="s">
        <v>863</v>
      </c>
      <c r="E74" s="54" t="s">
        <v>864</v>
      </c>
      <c r="F74" s="54">
        <v>484</v>
      </c>
      <c r="G74" s="54" t="s">
        <v>135</v>
      </c>
      <c r="H74" s="54">
        <v>2023</v>
      </c>
      <c r="I74" s="57">
        <v>15.82</v>
      </c>
      <c r="J74" s="54" t="s">
        <v>11</v>
      </c>
      <c r="K74" s="54" t="s">
        <v>865</v>
      </c>
      <c r="N74" s="54" t="s">
        <v>866</v>
      </c>
      <c r="O74" s="54" t="s">
        <v>867</v>
      </c>
      <c r="P74" s="54" t="s">
        <v>868</v>
      </c>
      <c r="Q74" s="54" t="s">
        <v>878</v>
      </c>
      <c r="R74" s="54" t="s">
        <v>588</v>
      </c>
      <c r="S74" s="54" t="s">
        <v>760</v>
      </c>
      <c r="T74" s="56" t="s">
        <v>771</v>
      </c>
      <c r="V74" s="54" t="s">
        <v>589</v>
      </c>
      <c r="W74" s="54" t="s">
        <v>881</v>
      </c>
      <c r="X74" s="54" t="s">
        <v>69</v>
      </c>
      <c r="Y74" s="54" t="s">
        <v>296</v>
      </c>
      <c r="AA74" s="54">
        <v>3</v>
      </c>
    </row>
    <row r="75" spans="1:27">
      <c r="A75" s="54">
        <v>16</v>
      </c>
      <c r="B75" s="54" t="s">
        <v>861</v>
      </c>
      <c r="C75" s="54" t="s">
        <v>862</v>
      </c>
      <c r="D75" s="54" t="s">
        <v>863</v>
      </c>
      <c r="E75" s="54" t="s">
        <v>864</v>
      </c>
      <c r="F75" s="54">
        <v>558</v>
      </c>
      <c r="G75" s="54" t="s">
        <v>535</v>
      </c>
      <c r="H75" s="54">
        <v>2016</v>
      </c>
      <c r="I75" s="57">
        <v>6.48</v>
      </c>
      <c r="J75" s="54" t="s">
        <v>4</v>
      </c>
      <c r="K75" s="54" t="s">
        <v>865</v>
      </c>
      <c r="N75" s="54" t="s">
        <v>866</v>
      </c>
      <c r="O75" s="54" t="s">
        <v>867</v>
      </c>
      <c r="P75" s="54" t="s">
        <v>868</v>
      </c>
      <c r="Q75" s="54" t="s">
        <v>878</v>
      </c>
      <c r="R75" s="54" t="s">
        <v>777</v>
      </c>
      <c r="S75" s="54" t="s">
        <v>760</v>
      </c>
      <c r="T75" s="56" t="s">
        <v>771</v>
      </c>
      <c r="V75" s="54" t="s">
        <v>778</v>
      </c>
      <c r="W75" s="54" t="s">
        <v>881</v>
      </c>
      <c r="X75" s="54" t="s">
        <v>69</v>
      </c>
      <c r="Y75" s="54" t="s">
        <v>296</v>
      </c>
      <c r="AA75" s="54">
        <v>3</v>
      </c>
    </row>
    <row r="76" spans="1:27">
      <c r="A76" s="54">
        <v>16</v>
      </c>
      <c r="B76" s="54" t="s">
        <v>861</v>
      </c>
      <c r="C76" s="54" t="s">
        <v>862</v>
      </c>
      <c r="D76" s="54" t="s">
        <v>863</v>
      </c>
      <c r="E76" s="54" t="s">
        <v>864</v>
      </c>
      <c r="F76" s="54">
        <v>600</v>
      </c>
      <c r="G76" s="54" t="s">
        <v>146</v>
      </c>
      <c r="H76" s="54">
        <v>2023</v>
      </c>
      <c r="I76" s="57">
        <v>16.079999999999998</v>
      </c>
      <c r="J76" s="54" t="s">
        <v>11</v>
      </c>
      <c r="K76" s="54" t="s">
        <v>865</v>
      </c>
      <c r="N76" s="54" t="s">
        <v>866</v>
      </c>
      <c r="O76" s="54" t="s">
        <v>867</v>
      </c>
      <c r="P76" s="54" t="s">
        <v>868</v>
      </c>
      <c r="Q76" s="54" t="s">
        <v>878</v>
      </c>
      <c r="R76" s="54" t="s">
        <v>294</v>
      </c>
      <c r="S76" s="54" t="s">
        <v>760</v>
      </c>
      <c r="T76" s="56" t="s">
        <v>771</v>
      </c>
      <c r="V76" s="54" t="s">
        <v>295</v>
      </c>
      <c r="W76" s="54" t="s">
        <v>881</v>
      </c>
      <c r="X76" s="54" t="s">
        <v>69</v>
      </c>
      <c r="Y76" s="54" t="s">
        <v>296</v>
      </c>
      <c r="AA76" s="54">
        <v>3</v>
      </c>
    </row>
    <row r="77" spans="1:27">
      <c r="A77" s="54">
        <v>16</v>
      </c>
      <c r="B77" s="54" t="s">
        <v>861</v>
      </c>
      <c r="C77" s="54" t="s">
        <v>862</v>
      </c>
      <c r="D77" s="54" t="s">
        <v>863</v>
      </c>
      <c r="E77" s="54" t="s">
        <v>864</v>
      </c>
      <c r="F77" s="54">
        <v>604</v>
      </c>
      <c r="G77" s="54" t="s">
        <v>143</v>
      </c>
      <c r="H77" s="54">
        <v>2023</v>
      </c>
      <c r="I77" s="57">
        <v>7.6</v>
      </c>
      <c r="J77" s="54" t="s">
        <v>11</v>
      </c>
      <c r="K77" s="54" t="s">
        <v>865</v>
      </c>
      <c r="N77" s="54" t="s">
        <v>866</v>
      </c>
      <c r="O77" s="54" t="s">
        <v>867</v>
      </c>
      <c r="P77" s="54" t="s">
        <v>868</v>
      </c>
      <c r="Q77" s="54" t="s">
        <v>360</v>
      </c>
      <c r="R77" s="54" t="s">
        <v>618</v>
      </c>
      <c r="S77" s="54" t="s">
        <v>791</v>
      </c>
      <c r="T77" s="56" t="s">
        <v>820</v>
      </c>
      <c r="V77" s="54" t="s">
        <v>894</v>
      </c>
      <c r="W77" s="54" t="s">
        <v>881</v>
      </c>
      <c r="X77" s="54" t="s">
        <v>67</v>
      </c>
      <c r="Y77" s="54" t="s">
        <v>310</v>
      </c>
      <c r="AA77" s="54">
        <v>4</v>
      </c>
    </row>
    <row r="78" spans="1:27">
      <c r="A78" s="54">
        <v>16</v>
      </c>
      <c r="B78" s="54" t="s">
        <v>861</v>
      </c>
      <c r="C78" s="54" t="s">
        <v>862</v>
      </c>
      <c r="D78" s="54" t="s">
        <v>863</v>
      </c>
      <c r="E78" s="54" t="s">
        <v>864</v>
      </c>
      <c r="F78" s="54">
        <v>740</v>
      </c>
      <c r="G78" s="54" t="s">
        <v>298</v>
      </c>
      <c r="H78" s="54">
        <v>2018</v>
      </c>
      <c r="I78" s="57">
        <v>12.65</v>
      </c>
      <c r="J78" s="54" t="s">
        <v>6</v>
      </c>
      <c r="K78" s="54" t="s">
        <v>865</v>
      </c>
      <c r="N78" s="54" t="s">
        <v>866</v>
      </c>
      <c r="O78" s="54" t="s">
        <v>867</v>
      </c>
      <c r="P78" s="54" t="s">
        <v>868</v>
      </c>
      <c r="Q78" s="54" t="s">
        <v>878</v>
      </c>
      <c r="R78" s="54" t="s">
        <v>620</v>
      </c>
      <c r="S78" s="54" t="s">
        <v>791</v>
      </c>
      <c r="T78" s="56" t="s">
        <v>820</v>
      </c>
      <c r="V78" s="54" t="s">
        <v>621</v>
      </c>
      <c r="W78" s="54" t="s">
        <v>881</v>
      </c>
      <c r="X78" s="54" t="s">
        <v>67</v>
      </c>
      <c r="Y78" s="54" t="s">
        <v>310</v>
      </c>
      <c r="AA78" s="54">
        <v>4</v>
      </c>
    </row>
    <row r="79" spans="1:27">
      <c r="A79" s="54">
        <v>16</v>
      </c>
      <c r="B79" s="54" t="s">
        <v>861</v>
      </c>
      <c r="C79" s="54" t="s">
        <v>862</v>
      </c>
      <c r="D79" s="54" t="s">
        <v>863</v>
      </c>
      <c r="E79" s="54" t="s">
        <v>864</v>
      </c>
      <c r="F79" s="54">
        <v>858</v>
      </c>
      <c r="G79" s="54" t="s">
        <v>647</v>
      </c>
      <c r="H79" s="54">
        <v>2017</v>
      </c>
      <c r="I79" s="57">
        <v>2.35</v>
      </c>
      <c r="J79" s="54" t="s">
        <v>5</v>
      </c>
      <c r="K79" s="54" t="s">
        <v>865</v>
      </c>
      <c r="N79" s="54" t="s">
        <v>866</v>
      </c>
      <c r="O79" s="54" t="s">
        <v>867</v>
      </c>
      <c r="P79" s="54" t="s">
        <v>868</v>
      </c>
      <c r="Q79" s="54" t="s">
        <v>360</v>
      </c>
      <c r="R79" s="54" t="s">
        <v>308</v>
      </c>
      <c r="S79" s="54" t="s">
        <v>791</v>
      </c>
      <c r="T79" s="56" t="s">
        <v>820</v>
      </c>
      <c r="V79" s="54" t="s">
        <v>309</v>
      </c>
      <c r="W79" s="54" t="s">
        <v>881</v>
      </c>
      <c r="X79" s="54" t="s">
        <v>67</v>
      </c>
      <c r="Y79" s="54" t="s">
        <v>310</v>
      </c>
      <c r="AA79" s="54">
        <v>4</v>
      </c>
    </row>
    <row r="80" spans="1:27">
      <c r="A80" s="54">
        <v>16</v>
      </c>
      <c r="B80" s="54" t="s">
        <v>861</v>
      </c>
      <c r="C80" s="54" t="s">
        <v>862</v>
      </c>
      <c r="D80" s="54" t="s">
        <v>863</v>
      </c>
      <c r="E80" s="54" t="s">
        <v>864</v>
      </c>
      <c r="F80" s="54">
        <v>112</v>
      </c>
      <c r="G80" s="54" t="s">
        <v>250</v>
      </c>
      <c r="H80" s="54">
        <v>2018</v>
      </c>
      <c r="I80" s="57">
        <v>4.91</v>
      </c>
      <c r="J80" s="54" t="s">
        <v>6</v>
      </c>
      <c r="K80" s="54" t="s">
        <v>865</v>
      </c>
      <c r="N80" s="54" t="s">
        <v>866</v>
      </c>
      <c r="O80" s="54" t="s">
        <v>867</v>
      </c>
      <c r="P80" s="54" t="s">
        <v>868</v>
      </c>
      <c r="Q80" s="54" t="s">
        <v>360</v>
      </c>
      <c r="R80" s="54" t="s">
        <v>498</v>
      </c>
      <c r="S80" s="54" t="s">
        <v>760</v>
      </c>
      <c r="T80" s="56" t="s">
        <v>824</v>
      </c>
      <c r="V80" s="54" t="s">
        <v>499</v>
      </c>
      <c r="W80" s="54" t="s">
        <v>879</v>
      </c>
      <c r="X80" s="54" t="s">
        <v>69</v>
      </c>
      <c r="Y80" s="54" t="s">
        <v>206</v>
      </c>
      <c r="AA80" s="54">
        <v>4</v>
      </c>
    </row>
    <row r="81" spans="1:27">
      <c r="A81" s="54">
        <v>16</v>
      </c>
      <c r="B81" s="54" t="s">
        <v>861</v>
      </c>
      <c r="C81" s="54" t="s">
        <v>862</v>
      </c>
      <c r="D81" s="54" t="s">
        <v>863</v>
      </c>
      <c r="E81" s="54" t="s">
        <v>864</v>
      </c>
      <c r="F81" s="54">
        <v>100</v>
      </c>
      <c r="G81" s="54" t="s">
        <v>521</v>
      </c>
      <c r="H81" s="54">
        <v>2023</v>
      </c>
      <c r="I81" s="57">
        <v>0.92</v>
      </c>
      <c r="J81" s="54" t="s">
        <v>11</v>
      </c>
      <c r="K81" s="54" t="s">
        <v>865</v>
      </c>
      <c r="N81" s="54" t="s">
        <v>866</v>
      </c>
      <c r="O81" s="54" t="s">
        <v>867</v>
      </c>
      <c r="P81" s="54" t="s">
        <v>868</v>
      </c>
      <c r="Q81" s="54" t="s">
        <v>360</v>
      </c>
      <c r="R81" s="54" t="s">
        <v>502</v>
      </c>
      <c r="S81" s="54" t="s">
        <v>760</v>
      </c>
      <c r="T81" s="56" t="s">
        <v>824</v>
      </c>
      <c r="V81" s="54" t="s">
        <v>503</v>
      </c>
      <c r="W81" s="54" t="s">
        <v>879</v>
      </c>
      <c r="X81" s="54" t="s">
        <v>69</v>
      </c>
      <c r="Y81" s="54" t="s">
        <v>206</v>
      </c>
      <c r="AA81" s="54">
        <v>4</v>
      </c>
    </row>
    <row r="82" spans="1:27">
      <c r="A82" s="54">
        <v>16</v>
      </c>
      <c r="B82" s="54" t="s">
        <v>861</v>
      </c>
      <c r="C82" s="54" t="s">
        <v>862</v>
      </c>
      <c r="D82" s="54" t="s">
        <v>863</v>
      </c>
      <c r="E82" s="54" t="s">
        <v>864</v>
      </c>
      <c r="F82" s="54">
        <v>203</v>
      </c>
      <c r="G82" s="54" t="s">
        <v>549</v>
      </c>
      <c r="H82" s="54">
        <v>2019</v>
      </c>
      <c r="I82" s="57">
        <v>3.46</v>
      </c>
      <c r="J82" s="54" t="s">
        <v>7</v>
      </c>
      <c r="K82" s="54" t="s">
        <v>865</v>
      </c>
      <c r="N82" s="54" t="s">
        <v>866</v>
      </c>
      <c r="O82" s="54" t="s">
        <v>867</v>
      </c>
      <c r="P82" s="54" t="s">
        <v>868</v>
      </c>
      <c r="Q82" s="54" t="s">
        <v>878</v>
      </c>
      <c r="R82" s="54" t="s">
        <v>546</v>
      </c>
      <c r="S82" s="54" t="s">
        <v>760</v>
      </c>
      <c r="T82" s="56" t="s">
        <v>824</v>
      </c>
      <c r="V82" s="54" t="s">
        <v>547</v>
      </c>
      <c r="W82" s="54" t="s">
        <v>886</v>
      </c>
      <c r="X82" s="54" t="s">
        <v>69</v>
      </c>
      <c r="Y82" s="54" t="s">
        <v>206</v>
      </c>
      <c r="AA82" s="54">
        <v>4</v>
      </c>
    </row>
    <row r="83" spans="1:27">
      <c r="A83" s="54">
        <v>16</v>
      </c>
      <c r="B83" s="54" t="s">
        <v>861</v>
      </c>
      <c r="C83" s="54" t="s">
        <v>862</v>
      </c>
      <c r="D83" s="54" t="s">
        <v>863</v>
      </c>
      <c r="E83" s="54" t="s">
        <v>864</v>
      </c>
      <c r="F83" s="54">
        <v>348</v>
      </c>
      <c r="G83" s="54" t="s">
        <v>587</v>
      </c>
      <c r="H83" s="54">
        <v>2023</v>
      </c>
      <c r="I83" s="57">
        <v>1.2</v>
      </c>
      <c r="J83" s="54" t="s">
        <v>11</v>
      </c>
      <c r="K83" s="54" t="s">
        <v>865</v>
      </c>
      <c r="N83" s="54" t="s">
        <v>866</v>
      </c>
      <c r="O83" s="54" t="s">
        <v>867</v>
      </c>
      <c r="P83" s="54" t="s">
        <v>868</v>
      </c>
      <c r="Q83" s="54" t="s">
        <v>878</v>
      </c>
      <c r="R83" s="54" t="s">
        <v>269</v>
      </c>
      <c r="S83" s="54" t="s">
        <v>760</v>
      </c>
      <c r="T83" s="56" t="s">
        <v>824</v>
      </c>
      <c r="V83" s="54" t="s">
        <v>270</v>
      </c>
      <c r="W83" s="54" t="s">
        <v>879</v>
      </c>
      <c r="X83" s="54" t="s">
        <v>69</v>
      </c>
      <c r="Y83" s="54" t="s">
        <v>206</v>
      </c>
      <c r="AA83" s="54">
        <v>4</v>
      </c>
    </row>
    <row r="84" spans="1:27">
      <c r="A84" s="54">
        <v>16</v>
      </c>
      <c r="B84" s="54" t="s">
        <v>861</v>
      </c>
      <c r="C84" s="54" t="s">
        <v>862</v>
      </c>
      <c r="D84" s="54" t="s">
        <v>863</v>
      </c>
      <c r="E84" s="54" t="s">
        <v>864</v>
      </c>
      <c r="F84" s="54">
        <v>498</v>
      </c>
      <c r="G84" s="54" t="s">
        <v>657</v>
      </c>
      <c r="H84" s="54">
        <v>2024</v>
      </c>
      <c r="I84" s="57">
        <v>7.11</v>
      </c>
      <c r="J84" s="54" t="s">
        <v>12</v>
      </c>
      <c r="K84" s="54" t="s">
        <v>865</v>
      </c>
      <c r="N84" s="54" t="s">
        <v>866</v>
      </c>
      <c r="O84" s="54" t="s">
        <v>867</v>
      </c>
      <c r="P84" s="54" t="s">
        <v>868</v>
      </c>
      <c r="Q84" s="54" t="s">
        <v>878</v>
      </c>
      <c r="R84" s="54" t="s">
        <v>895</v>
      </c>
      <c r="S84" s="54" t="s">
        <v>760</v>
      </c>
      <c r="T84" s="56" t="s">
        <v>824</v>
      </c>
      <c r="V84" s="54" t="s">
        <v>889</v>
      </c>
      <c r="W84" s="54" t="s">
        <v>879</v>
      </c>
      <c r="X84" s="54" t="s">
        <v>69</v>
      </c>
      <c r="Y84" s="54" t="s">
        <v>206</v>
      </c>
      <c r="AA84" s="54">
        <v>4</v>
      </c>
    </row>
    <row r="85" spans="1:27">
      <c r="A85" s="54">
        <v>16</v>
      </c>
      <c r="B85" s="54" t="s">
        <v>861</v>
      </c>
      <c r="C85" s="54" t="s">
        <v>862</v>
      </c>
      <c r="D85" s="54" t="s">
        <v>863</v>
      </c>
      <c r="E85" s="54" t="s">
        <v>864</v>
      </c>
      <c r="F85" s="54">
        <v>616</v>
      </c>
      <c r="G85" s="54" t="s">
        <v>183</v>
      </c>
      <c r="H85" s="54">
        <v>2019</v>
      </c>
      <c r="I85" s="57">
        <v>2.78</v>
      </c>
      <c r="J85" s="54" t="s">
        <v>7</v>
      </c>
      <c r="K85" s="54" t="s">
        <v>865</v>
      </c>
      <c r="N85" s="54" t="s">
        <v>866</v>
      </c>
      <c r="O85" s="54" t="s">
        <v>867</v>
      </c>
      <c r="P85" s="54" t="s">
        <v>868</v>
      </c>
      <c r="Q85" s="54" t="s">
        <v>360</v>
      </c>
      <c r="R85" s="54" t="s">
        <v>596</v>
      </c>
      <c r="S85" s="54" t="s">
        <v>760</v>
      </c>
      <c r="T85" s="56" t="s">
        <v>824</v>
      </c>
      <c r="V85" s="54" t="s">
        <v>597</v>
      </c>
      <c r="W85" s="54" t="s">
        <v>879</v>
      </c>
      <c r="X85" s="54" t="s">
        <v>69</v>
      </c>
      <c r="Y85" s="54" t="s">
        <v>206</v>
      </c>
      <c r="AA85" s="54">
        <v>4</v>
      </c>
    </row>
    <row r="86" spans="1:27">
      <c r="A86" s="54">
        <v>16</v>
      </c>
      <c r="B86" s="54" t="s">
        <v>861</v>
      </c>
      <c r="C86" s="54" t="s">
        <v>862</v>
      </c>
      <c r="D86" s="54" t="s">
        <v>863</v>
      </c>
      <c r="E86" s="54" t="s">
        <v>864</v>
      </c>
      <c r="F86" s="54">
        <v>642</v>
      </c>
      <c r="G86" s="54" t="s">
        <v>659</v>
      </c>
      <c r="H86" s="54">
        <v>2023</v>
      </c>
      <c r="I86" s="57">
        <v>2.66</v>
      </c>
      <c r="J86" s="54" t="s">
        <v>11</v>
      </c>
      <c r="K86" s="54" t="s">
        <v>865</v>
      </c>
      <c r="N86" s="54" t="s">
        <v>866</v>
      </c>
      <c r="O86" s="54" t="s">
        <v>867</v>
      </c>
      <c r="P86" s="54" t="s">
        <v>868</v>
      </c>
      <c r="Q86" s="54" t="s">
        <v>360</v>
      </c>
      <c r="R86" s="54" t="s">
        <v>606</v>
      </c>
      <c r="S86" s="54" t="s">
        <v>760</v>
      </c>
      <c r="T86" s="56" t="s">
        <v>824</v>
      </c>
      <c r="V86" s="54" t="s">
        <v>607</v>
      </c>
      <c r="W86" s="54" t="s">
        <v>879</v>
      </c>
      <c r="X86" s="54" t="s">
        <v>69</v>
      </c>
      <c r="Y86" s="54" t="s">
        <v>206</v>
      </c>
      <c r="AA86" s="54">
        <v>4</v>
      </c>
    </row>
    <row r="87" spans="1:27">
      <c r="A87" s="54">
        <v>16</v>
      </c>
      <c r="B87" s="54" t="s">
        <v>861</v>
      </c>
      <c r="C87" s="54" t="s">
        <v>862</v>
      </c>
      <c r="D87" s="54" t="s">
        <v>863</v>
      </c>
      <c r="E87" s="54" t="s">
        <v>864</v>
      </c>
      <c r="F87" s="54">
        <v>643</v>
      </c>
      <c r="G87" s="54" t="s">
        <v>661</v>
      </c>
      <c r="H87" s="54">
        <v>2019</v>
      </c>
      <c r="I87" s="57">
        <v>26.8</v>
      </c>
      <c r="J87" s="54" t="s">
        <v>7</v>
      </c>
      <c r="K87" s="54" t="s">
        <v>865</v>
      </c>
      <c r="N87" s="54" t="s">
        <v>866</v>
      </c>
      <c r="O87" s="54" t="s">
        <v>867</v>
      </c>
      <c r="P87" s="54" t="s">
        <v>868</v>
      </c>
      <c r="Q87" s="54" t="s">
        <v>878</v>
      </c>
      <c r="R87" s="54" t="s">
        <v>217</v>
      </c>
      <c r="S87" s="54" t="s">
        <v>760</v>
      </c>
      <c r="T87" s="56" t="s">
        <v>824</v>
      </c>
      <c r="V87" s="54" t="s">
        <v>218</v>
      </c>
      <c r="W87" s="54" t="s">
        <v>886</v>
      </c>
      <c r="X87" s="54" t="s">
        <v>69</v>
      </c>
      <c r="Y87" s="54" t="s">
        <v>206</v>
      </c>
      <c r="AA87" s="54">
        <v>4</v>
      </c>
    </row>
    <row r="88" spans="1:27">
      <c r="A88" s="54">
        <v>16</v>
      </c>
      <c r="B88" s="54" t="s">
        <v>861</v>
      </c>
      <c r="C88" s="54" t="s">
        <v>862</v>
      </c>
      <c r="D88" s="54" t="s">
        <v>863</v>
      </c>
      <c r="E88" s="54" t="s">
        <v>864</v>
      </c>
      <c r="F88" s="54">
        <v>703</v>
      </c>
      <c r="G88" s="54" t="s">
        <v>684</v>
      </c>
      <c r="H88" s="54">
        <v>2023</v>
      </c>
      <c r="I88" s="57">
        <v>2.04</v>
      </c>
      <c r="J88" s="54" t="s">
        <v>11</v>
      </c>
      <c r="K88" s="54" t="s">
        <v>865</v>
      </c>
      <c r="N88" s="54" t="s">
        <v>866</v>
      </c>
      <c r="O88" s="54" t="s">
        <v>867</v>
      </c>
      <c r="P88" s="54" t="s">
        <v>868</v>
      </c>
      <c r="Q88" s="54" t="s">
        <v>360</v>
      </c>
      <c r="R88" s="54" t="s">
        <v>701</v>
      </c>
      <c r="S88" s="54" t="s">
        <v>760</v>
      </c>
      <c r="T88" s="56" t="s">
        <v>824</v>
      </c>
      <c r="V88" s="54" t="s">
        <v>702</v>
      </c>
      <c r="W88" s="54" t="s">
        <v>879</v>
      </c>
      <c r="X88" s="54" t="s">
        <v>69</v>
      </c>
      <c r="Y88" s="54" t="s">
        <v>206</v>
      </c>
      <c r="AA88" s="54">
        <v>4</v>
      </c>
    </row>
    <row r="89" spans="1:27">
      <c r="A89" s="54">
        <v>16</v>
      </c>
      <c r="B89" s="54" t="s">
        <v>861</v>
      </c>
      <c r="C89" s="54" t="s">
        <v>862</v>
      </c>
      <c r="D89" s="54" t="s">
        <v>863</v>
      </c>
      <c r="E89" s="54" t="s">
        <v>864</v>
      </c>
      <c r="F89" s="54">
        <v>804</v>
      </c>
      <c r="G89" s="54" t="s">
        <v>704</v>
      </c>
      <c r="H89" s="54">
        <v>2019</v>
      </c>
      <c r="I89" s="57">
        <v>37.369999999999997</v>
      </c>
      <c r="J89" s="54" t="s">
        <v>7</v>
      </c>
      <c r="K89" s="54" t="s">
        <v>865</v>
      </c>
      <c r="N89" s="54" t="s">
        <v>866</v>
      </c>
      <c r="O89" s="54" t="s">
        <v>867</v>
      </c>
      <c r="P89" s="54" t="s">
        <v>868</v>
      </c>
      <c r="Q89" s="54" t="s">
        <v>878</v>
      </c>
      <c r="R89" s="54" t="s">
        <v>215</v>
      </c>
      <c r="S89" s="54" t="s">
        <v>760</v>
      </c>
      <c r="T89" s="56" t="s">
        <v>824</v>
      </c>
      <c r="V89" s="54" t="s">
        <v>896</v>
      </c>
      <c r="W89" s="54" t="s">
        <v>881</v>
      </c>
      <c r="X89" s="54" t="s">
        <v>69</v>
      </c>
      <c r="Y89" s="54" t="s">
        <v>206</v>
      </c>
      <c r="AA89" s="54">
        <v>4</v>
      </c>
    </row>
    <row r="90" spans="1:27">
      <c r="A90" s="54">
        <v>16</v>
      </c>
      <c r="B90" s="54" t="s">
        <v>861</v>
      </c>
      <c r="C90" s="54" t="s">
        <v>862</v>
      </c>
      <c r="D90" s="54" t="s">
        <v>863</v>
      </c>
      <c r="E90" s="54" t="s">
        <v>864</v>
      </c>
      <c r="F90" s="54">
        <v>208</v>
      </c>
      <c r="G90" s="54" t="s">
        <v>553</v>
      </c>
      <c r="H90" s="54">
        <v>2020</v>
      </c>
      <c r="I90" s="57">
        <v>3.37</v>
      </c>
      <c r="J90" s="54" t="s">
        <v>8</v>
      </c>
      <c r="K90" s="54" t="s">
        <v>865</v>
      </c>
      <c r="N90" s="54" t="s">
        <v>866</v>
      </c>
      <c r="O90" s="54" t="s">
        <v>867</v>
      </c>
      <c r="P90" s="54" t="s">
        <v>868</v>
      </c>
      <c r="Q90" s="54" t="s">
        <v>360</v>
      </c>
      <c r="R90" s="54" t="s">
        <v>113</v>
      </c>
      <c r="S90" s="54" t="s">
        <v>779</v>
      </c>
      <c r="T90" s="56" t="s">
        <v>780</v>
      </c>
      <c r="U90" s="54" t="s">
        <v>788</v>
      </c>
      <c r="V90" s="54" t="s">
        <v>114</v>
      </c>
      <c r="W90" s="54" t="s">
        <v>886</v>
      </c>
      <c r="X90" s="54" t="s">
        <v>68</v>
      </c>
      <c r="Y90" s="54" t="s">
        <v>897</v>
      </c>
      <c r="Z90" s="54" t="s">
        <v>115</v>
      </c>
      <c r="AA90" s="54">
        <v>5</v>
      </c>
    </row>
    <row r="91" spans="1:27">
      <c r="A91" s="54">
        <v>16</v>
      </c>
      <c r="B91" s="54" t="s">
        <v>861</v>
      </c>
      <c r="C91" s="54" t="s">
        <v>862</v>
      </c>
      <c r="D91" s="54" t="s">
        <v>863</v>
      </c>
      <c r="E91" s="54" t="s">
        <v>864</v>
      </c>
      <c r="F91" s="54">
        <v>233</v>
      </c>
      <c r="G91" s="54" t="s">
        <v>167</v>
      </c>
      <c r="H91" s="54">
        <v>2023</v>
      </c>
      <c r="I91" s="57">
        <v>0</v>
      </c>
      <c r="J91" s="54" t="s">
        <v>11</v>
      </c>
      <c r="K91" s="54" t="s">
        <v>865</v>
      </c>
      <c r="N91" s="54" t="s">
        <v>866</v>
      </c>
      <c r="O91" s="54" t="s">
        <v>867</v>
      </c>
      <c r="P91" s="54" t="s">
        <v>868</v>
      </c>
      <c r="Q91" s="54" t="s">
        <v>878</v>
      </c>
      <c r="R91" s="54" t="s">
        <v>652</v>
      </c>
      <c r="S91" s="54" t="s">
        <v>779</v>
      </c>
      <c r="T91" s="56" t="s">
        <v>780</v>
      </c>
      <c r="U91" s="54" t="s">
        <v>784</v>
      </c>
      <c r="V91" s="54" t="s">
        <v>653</v>
      </c>
      <c r="W91" s="54" t="s">
        <v>886</v>
      </c>
      <c r="X91" s="54" t="s">
        <v>68</v>
      </c>
      <c r="Y91" s="54" t="s">
        <v>897</v>
      </c>
      <c r="Z91" s="54" t="s">
        <v>129</v>
      </c>
      <c r="AA91" s="54">
        <v>5</v>
      </c>
    </row>
    <row r="92" spans="1:27">
      <c r="A92" s="54">
        <v>16</v>
      </c>
      <c r="B92" s="54" t="s">
        <v>861</v>
      </c>
      <c r="C92" s="54" t="s">
        <v>862</v>
      </c>
      <c r="D92" s="54" t="s">
        <v>863</v>
      </c>
      <c r="E92" s="54" t="s">
        <v>864</v>
      </c>
      <c r="F92" s="54">
        <v>246</v>
      </c>
      <c r="G92" s="54" t="s">
        <v>324</v>
      </c>
      <c r="H92" s="54">
        <v>2020</v>
      </c>
      <c r="I92" s="57">
        <v>2.85</v>
      </c>
      <c r="J92" s="54" t="s">
        <v>8</v>
      </c>
      <c r="K92" s="54" t="s">
        <v>865</v>
      </c>
      <c r="N92" s="54" t="s">
        <v>866</v>
      </c>
      <c r="O92" s="54" t="s">
        <v>867</v>
      </c>
      <c r="P92" s="54" t="s">
        <v>868</v>
      </c>
      <c r="Q92" s="54" t="s">
        <v>360</v>
      </c>
      <c r="R92" s="54" t="s">
        <v>120</v>
      </c>
      <c r="S92" s="54" t="s">
        <v>779</v>
      </c>
      <c r="T92" s="56" t="s">
        <v>780</v>
      </c>
      <c r="U92" s="54" t="s">
        <v>788</v>
      </c>
      <c r="V92" s="54" t="s">
        <v>898</v>
      </c>
      <c r="W92" s="54" t="s">
        <v>881</v>
      </c>
      <c r="X92" s="54" t="s">
        <v>68</v>
      </c>
      <c r="Y92" s="54" t="s">
        <v>897</v>
      </c>
      <c r="Z92" s="54" t="s">
        <v>115</v>
      </c>
      <c r="AA92" s="54">
        <v>5</v>
      </c>
    </row>
    <row r="93" spans="1:27">
      <c r="A93" s="54">
        <v>16</v>
      </c>
      <c r="B93" s="54" t="s">
        <v>861</v>
      </c>
      <c r="C93" s="54" t="s">
        <v>862</v>
      </c>
      <c r="D93" s="54" t="s">
        <v>863</v>
      </c>
      <c r="E93" s="54" t="s">
        <v>864</v>
      </c>
      <c r="F93" s="54">
        <v>372</v>
      </c>
      <c r="G93" s="54" t="s">
        <v>178</v>
      </c>
      <c r="H93" s="54">
        <v>2020</v>
      </c>
      <c r="I93" s="57">
        <v>0.43</v>
      </c>
      <c r="J93" s="54" t="s">
        <v>8</v>
      </c>
      <c r="K93" s="54" t="s">
        <v>865</v>
      </c>
      <c r="N93" s="54" t="s">
        <v>866</v>
      </c>
      <c r="O93" s="54" t="s">
        <v>867</v>
      </c>
      <c r="P93" s="54" t="s">
        <v>868</v>
      </c>
      <c r="Q93" s="54" t="s">
        <v>878</v>
      </c>
      <c r="R93" s="54" t="s">
        <v>125</v>
      </c>
      <c r="S93" s="54" t="s">
        <v>779</v>
      </c>
      <c r="T93" s="56" t="s">
        <v>780</v>
      </c>
      <c r="U93" s="54" t="s">
        <v>788</v>
      </c>
      <c r="V93" s="54" t="s">
        <v>126</v>
      </c>
      <c r="W93" s="54" t="s">
        <v>879</v>
      </c>
      <c r="X93" s="54" t="s">
        <v>68</v>
      </c>
      <c r="Y93" s="54" t="s">
        <v>897</v>
      </c>
      <c r="Z93" s="54" t="s">
        <v>115</v>
      </c>
      <c r="AA93" s="54">
        <v>5</v>
      </c>
    </row>
    <row r="94" spans="1:27">
      <c r="A94" s="54">
        <v>16</v>
      </c>
      <c r="B94" s="54" t="s">
        <v>861</v>
      </c>
      <c r="C94" s="54" t="s">
        <v>862</v>
      </c>
      <c r="D94" s="54" t="s">
        <v>863</v>
      </c>
      <c r="E94" s="54" t="s">
        <v>864</v>
      </c>
      <c r="F94" s="54">
        <v>428</v>
      </c>
      <c r="G94" s="54" t="s">
        <v>283</v>
      </c>
      <c r="H94" s="54">
        <v>2019</v>
      </c>
      <c r="I94" s="57">
        <v>1.96</v>
      </c>
      <c r="J94" s="54" t="s">
        <v>7</v>
      </c>
      <c r="K94" s="54" t="s">
        <v>865</v>
      </c>
      <c r="N94" s="54" t="s">
        <v>866</v>
      </c>
      <c r="O94" s="54" t="s">
        <v>867</v>
      </c>
      <c r="P94" s="54" t="s">
        <v>868</v>
      </c>
      <c r="Q94" s="54" t="s">
        <v>878</v>
      </c>
      <c r="R94" s="54" t="s">
        <v>377</v>
      </c>
      <c r="S94" s="54" t="s">
        <v>779</v>
      </c>
      <c r="T94" s="56" t="s">
        <v>780</v>
      </c>
      <c r="U94" s="54" t="s">
        <v>781</v>
      </c>
      <c r="V94" s="54" t="s">
        <v>378</v>
      </c>
      <c r="W94" s="54" t="s">
        <v>879</v>
      </c>
      <c r="X94" s="54" t="s">
        <v>68</v>
      </c>
      <c r="Y94" s="54" t="s">
        <v>897</v>
      </c>
      <c r="Z94" s="54" t="s">
        <v>136</v>
      </c>
      <c r="AA94" s="54">
        <v>5</v>
      </c>
    </row>
    <row r="95" spans="1:27">
      <c r="A95" s="54">
        <v>16</v>
      </c>
      <c r="B95" s="54" t="s">
        <v>861</v>
      </c>
      <c r="C95" s="54" t="s">
        <v>862</v>
      </c>
      <c r="D95" s="54" t="s">
        <v>863</v>
      </c>
      <c r="E95" s="54" t="s">
        <v>864</v>
      </c>
      <c r="F95" s="54">
        <v>440</v>
      </c>
      <c r="G95" s="54" t="s">
        <v>609</v>
      </c>
      <c r="H95" s="54">
        <v>2019</v>
      </c>
      <c r="I95" s="57">
        <v>0.21</v>
      </c>
      <c r="J95" s="54" t="s">
        <v>7</v>
      </c>
      <c r="K95" s="54" t="s">
        <v>865</v>
      </c>
      <c r="N95" s="54" t="s">
        <v>866</v>
      </c>
      <c r="O95" s="54" t="s">
        <v>867</v>
      </c>
      <c r="P95" s="54" t="s">
        <v>868</v>
      </c>
      <c r="Q95" s="54" t="s">
        <v>360</v>
      </c>
      <c r="R95" s="54" t="s">
        <v>127</v>
      </c>
      <c r="S95" s="54" t="s">
        <v>779</v>
      </c>
      <c r="T95" s="56" t="s">
        <v>780</v>
      </c>
      <c r="U95" s="54" t="s">
        <v>784</v>
      </c>
      <c r="V95" s="54" t="s">
        <v>128</v>
      </c>
      <c r="W95" s="54" t="s">
        <v>879</v>
      </c>
      <c r="X95" s="54" t="s">
        <v>68</v>
      </c>
      <c r="Y95" s="54" t="s">
        <v>897</v>
      </c>
      <c r="Z95" s="54" t="s">
        <v>129</v>
      </c>
      <c r="AA95" s="54">
        <v>5</v>
      </c>
    </row>
    <row r="96" spans="1:27">
      <c r="A96" s="54">
        <v>16</v>
      </c>
      <c r="B96" s="54" t="s">
        <v>861</v>
      </c>
      <c r="C96" s="54" t="s">
        <v>862</v>
      </c>
      <c r="D96" s="54" t="s">
        <v>863</v>
      </c>
      <c r="E96" s="54" t="s">
        <v>864</v>
      </c>
      <c r="F96" s="54">
        <v>752</v>
      </c>
      <c r="G96" s="54" t="s">
        <v>191</v>
      </c>
      <c r="H96" s="54">
        <v>2020</v>
      </c>
      <c r="I96" s="57">
        <v>0</v>
      </c>
      <c r="J96" s="54" t="s">
        <v>8</v>
      </c>
      <c r="K96" s="54" t="s">
        <v>865</v>
      </c>
      <c r="N96" s="54" t="s">
        <v>866</v>
      </c>
      <c r="O96" s="54" t="s">
        <v>867</v>
      </c>
      <c r="P96" s="54" t="s">
        <v>868</v>
      </c>
      <c r="Q96" s="54" t="s">
        <v>360</v>
      </c>
      <c r="R96" s="54" t="s">
        <v>584</v>
      </c>
      <c r="S96" s="54" t="s">
        <v>779</v>
      </c>
      <c r="T96" s="56" t="s">
        <v>780</v>
      </c>
      <c r="U96" s="54" t="s">
        <v>788</v>
      </c>
      <c r="V96" s="54" t="s">
        <v>585</v>
      </c>
      <c r="W96" s="54" t="s">
        <v>879</v>
      </c>
      <c r="X96" s="54" t="s">
        <v>68</v>
      </c>
      <c r="Y96" s="54" t="s">
        <v>897</v>
      </c>
      <c r="Z96" s="54" t="s">
        <v>115</v>
      </c>
      <c r="AA96" s="54">
        <v>5</v>
      </c>
    </row>
    <row r="97" spans="1:27">
      <c r="A97" s="54">
        <v>16</v>
      </c>
      <c r="B97" s="54" t="s">
        <v>861</v>
      </c>
      <c r="C97" s="54" t="s">
        <v>862</v>
      </c>
      <c r="D97" s="54" t="s">
        <v>863</v>
      </c>
      <c r="E97" s="54" t="s">
        <v>864</v>
      </c>
      <c r="F97" s="54">
        <v>8</v>
      </c>
      <c r="G97" s="54" t="s">
        <v>489</v>
      </c>
      <c r="H97" s="54">
        <v>2019</v>
      </c>
      <c r="I97" s="57">
        <v>36.1</v>
      </c>
      <c r="J97" s="54" t="s">
        <v>7</v>
      </c>
      <c r="K97" s="54" t="s">
        <v>865</v>
      </c>
      <c r="N97" s="54" t="s">
        <v>866</v>
      </c>
      <c r="O97" s="54" t="s">
        <v>867</v>
      </c>
      <c r="P97" s="54" t="s">
        <v>868</v>
      </c>
      <c r="Q97" s="54" t="s">
        <v>878</v>
      </c>
      <c r="R97" s="54" t="s">
        <v>147</v>
      </c>
      <c r="S97" s="54" t="s">
        <v>779</v>
      </c>
      <c r="T97" s="56" t="s">
        <v>780</v>
      </c>
      <c r="U97" s="54" t="s">
        <v>781</v>
      </c>
      <c r="V97" s="54" t="s">
        <v>148</v>
      </c>
      <c r="W97" s="54" t="s">
        <v>879</v>
      </c>
      <c r="X97" s="54" t="s">
        <v>68</v>
      </c>
      <c r="Y97" s="54" t="s">
        <v>897</v>
      </c>
      <c r="Z97" s="54" t="s">
        <v>136</v>
      </c>
      <c r="AA97" s="54">
        <v>5</v>
      </c>
    </row>
    <row r="98" spans="1:27">
      <c r="A98" s="54">
        <v>16</v>
      </c>
      <c r="B98" s="54" t="s">
        <v>861</v>
      </c>
      <c r="C98" s="54" t="s">
        <v>862</v>
      </c>
      <c r="D98" s="54" t="s">
        <v>863</v>
      </c>
      <c r="E98" s="54" t="s">
        <v>864</v>
      </c>
      <c r="F98" s="54">
        <v>70</v>
      </c>
      <c r="G98" s="54" t="s">
        <v>515</v>
      </c>
      <c r="H98" s="54">
        <v>2023</v>
      </c>
      <c r="I98" s="57">
        <v>3.51</v>
      </c>
      <c r="J98" s="54" t="s">
        <v>11</v>
      </c>
      <c r="K98" s="54" t="s">
        <v>865</v>
      </c>
      <c r="N98" s="54" t="s">
        <v>866</v>
      </c>
      <c r="O98" s="54" t="s">
        <v>867</v>
      </c>
      <c r="P98" s="54" t="s">
        <v>868</v>
      </c>
      <c r="Q98" s="54" t="s">
        <v>360</v>
      </c>
      <c r="R98" s="54" t="s">
        <v>325</v>
      </c>
      <c r="S98" s="54" t="s">
        <v>779</v>
      </c>
      <c r="T98" s="56" t="s">
        <v>780</v>
      </c>
      <c r="U98" s="54" t="s">
        <v>781</v>
      </c>
      <c r="V98" s="54" t="s">
        <v>326</v>
      </c>
      <c r="W98" s="54" t="s">
        <v>879</v>
      </c>
      <c r="X98" s="54" t="s">
        <v>68</v>
      </c>
      <c r="Y98" s="54" t="s">
        <v>897</v>
      </c>
      <c r="Z98" s="54" t="s">
        <v>136</v>
      </c>
      <c r="AA98" s="54">
        <v>5</v>
      </c>
    </row>
    <row r="99" spans="1:27">
      <c r="A99" s="54">
        <v>16</v>
      </c>
      <c r="B99" s="54" t="s">
        <v>861</v>
      </c>
      <c r="C99" s="54" t="s">
        <v>862</v>
      </c>
      <c r="D99" s="54" t="s">
        <v>863</v>
      </c>
      <c r="E99" s="54" t="s">
        <v>864</v>
      </c>
      <c r="F99" s="54">
        <v>191</v>
      </c>
      <c r="G99" s="54" t="s">
        <v>331</v>
      </c>
      <c r="H99" s="54">
        <v>2023</v>
      </c>
      <c r="I99" s="57">
        <v>6.84</v>
      </c>
      <c r="J99" s="54" t="s">
        <v>11</v>
      </c>
      <c r="K99" s="54" t="s">
        <v>865</v>
      </c>
      <c r="N99" s="54" t="s">
        <v>866</v>
      </c>
      <c r="O99" s="54" t="s">
        <v>867</v>
      </c>
      <c r="P99" s="54" t="s">
        <v>868</v>
      </c>
      <c r="Q99" s="54" t="s">
        <v>360</v>
      </c>
      <c r="R99" s="54" t="s">
        <v>273</v>
      </c>
      <c r="S99" s="54" t="s">
        <v>779</v>
      </c>
      <c r="T99" s="56" t="s">
        <v>780</v>
      </c>
      <c r="U99" s="54" t="s">
        <v>781</v>
      </c>
      <c r="V99" s="54" t="s">
        <v>274</v>
      </c>
      <c r="W99" s="54" t="s">
        <v>881</v>
      </c>
      <c r="X99" s="54" t="s">
        <v>68</v>
      </c>
      <c r="Y99" s="54" t="s">
        <v>897</v>
      </c>
      <c r="Z99" s="54" t="s">
        <v>136</v>
      </c>
      <c r="AA99" s="54">
        <v>5</v>
      </c>
    </row>
    <row r="100" spans="1:27">
      <c r="A100" s="54">
        <v>16</v>
      </c>
      <c r="B100" s="54" t="s">
        <v>861</v>
      </c>
      <c r="C100" s="54" t="s">
        <v>862</v>
      </c>
      <c r="D100" s="54" t="s">
        <v>863</v>
      </c>
      <c r="E100" s="54" t="s">
        <v>864</v>
      </c>
      <c r="F100" s="54">
        <v>300</v>
      </c>
      <c r="G100" s="54" t="s">
        <v>571</v>
      </c>
      <c r="H100" s="54">
        <v>2023</v>
      </c>
      <c r="I100" s="57">
        <v>5.46</v>
      </c>
      <c r="J100" s="54" t="s">
        <v>11</v>
      </c>
      <c r="K100" s="54" t="s">
        <v>865</v>
      </c>
      <c r="N100" s="54" t="s">
        <v>866</v>
      </c>
      <c r="O100" s="54" t="s">
        <v>867</v>
      </c>
      <c r="P100" s="54" t="s">
        <v>868</v>
      </c>
      <c r="Q100" s="54" t="s">
        <v>878</v>
      </c>
      <c r="R100" s="54" t="s">
        <v>134</v>
      </c>
      <c r="S100" s="54" t="s">
        <v>779</v>
      </c>
      <c r="T100" s="56" t="s">
        <v>780</v>
      </c>
      <c r="U100" s="54" t="s">
        <v>781</v>
      </c>
      <c r="V100" s="54" t="s">
        <v>135</v>
      </c>
      <c r="W100" s="54" t="s">
        <v>879</v>
      </c>
      <c r="X100" s="54" t="s">
        <v>68</v>
      </c>
      <c r="Y100" s="54" t="s">
        <v>897</v>
      </c>
      <c r="Z100" s="54" t="s">
        <v>136</v>
      </c>
      <c r="AA100" s="54">
        <v>5</v>
      </c>
    </row>
    <row r="101" spans="1:27">
      <c r="A101" s="54">
        <v>16</v>
      </c>
      <c r="B101" s="54" t="s">
        <v>861</v>
      </c>
      <c r="C101" s="54" t="s">
        <v>862</v>
      </c>
      <c r="D101" s="54" t="s">
        <v>863</v>
      </c>
      <c r="E101" s="54" t="s">
        <v>864</v>
      </c>
      <c r="F101" s="54">
        <v>380</v>
      </c>
      <c r="G101" s="54" t="s">
        <v>180</v>
      </c>
      <c r="H101" s="54">
        <v>2019</v>
      </c>
      <c r="I101" s="57">
        <v>11.81</v>
      </c>
      <c r="J101" s="54" t="s">
        <v>7</v>
      </c>
      <c r="K101" s="54" t="s">
        <v>865</v>
      </c>
      <c r="N101" s="54" t="s">
        <v>866</v>
      </c>
      <c r="O101" s="54" t="s">
        <v>867</v>
      </c>
      <c r="P101" s="54" t="s">
        <v>868</v>
      </c>
      <c r="Q101" s="54" t="s">
        <v>360</v>
      </c>
      <c r="R101" s="54" t="s">
        <v>534</v>
      </c>
      <c r="S101" s="54" t="s">
        <v>779</v>
      </c>
      <c r="T101" s="56" t="s">
        <v>780</v>
      </c>
      <c r="U101" s="54" t="s">
        <v>781</v>
      </c>
      <c r="V101" s="54" t="s">
        <v>535</v>
      </c>
      <c r="W101" s="54" t="s">
        <v>881</v>
      </c>
      <c r="X101" s="54" t="s">
        <v>68</v>
      </c>
      <c r="Y101" s="54" t="s">
        <v>897</v>
      </c>
      <c r="Z101" s="54" t="s">
        <v>136</v>
      </c>
      <c r="AA101" s="54">
        <v>5</v>
      </c>
    </row>
    <row r="102" spans="1:27">
      <c r="A102" s="54">
        <v>16</v>
      </c>
      <c r="B102" s="54" t="s">
        <v>861</v>
      </c>
      <c r="C102" s="54" t="s">
        <v>862</v>
      </c>
      <c r="D102" s="54" t="s">
        <v>863</v>
      </c>
      <c r="E102" s="54" t="s">
        <v>864</v>
      </c>
      <c r="F102" s="54">
        <v>470</v>
      </c>
      <c r="G102" s="54" t="s">
        <v>617</v>
      </c>
      <c r="H102" s="54">
        <v>2019</v>
      </c>
      <c r="I102" s="57">
        <v>2.38</v>
      </c>
      <c r="J102" s="54" t="s">
        <v>7</v>
      </c>
      <c r="K102" s="54" t="s">
        <v>865</v>
      </c>
      <c r="N102" s="54" t="s">
        <v>866</v>
      </c>
      <c r="O102" s="54" t="s">
        <v>867</v>
      </c>
      <c r="P102" s="54" t="s">
        <v>868</v>
      </c>
      <c r="Q102" s="54" t="s">
        <v>878</v>
      </c>
      <c r="R102" s="54" t="s">
        <v>145</v>
      </c>
      <c r="S102" s="54" t="s">
        <v>779</v>
      </c>
      <c r="T102" s="56" t="s">
        <v>780</v>
      </c>
      <c r="U102" s="54" t="s">
        <v>788</v>
      </c>
      <c r="V102" s="54" t="s">
        <v>146</v>
      </c>
      <c r="W102" s="54" t="s">
        <v>879</v>
      </c>
      <c r="X102" s="54" t="s">
        <v>68</v>
      </c>
      <c r="Y102" s="54" t="s">
        <v>897</v>
      </c>
      <c r="Z102" s="54" t="s">
        <v>115</v>
      </c>
      <c r="AA102" s="54">
        <v>5</v>
      </c>
    </row>
    <row r="103" spans="1:27">
      <c r="A103" s="54">
        <v>16</v>
      </c>
      <c r="B103" s="54" t="s">
        <v>861</v>
      </c>
      <c r="C103" s="54" t="s">
        <v>862</v>
      </c>
      <c r="D103" s="54" t="s">
        <v>863</v>
      </c>
      <c r="E103" s="54" t="s">
        <v>864</v>
      </c>
      <c r="F103" s="54">
        <v>499</v>
      </c>
      <c r="G103" s="54" t="s">
        <v>287</v>
      </c>
      <c r="H103" s="54">
        <v>2023</v>
      </c>
      <c r="I103" s="57">
        <v>8</v>
      </c>
      <c r="J103" s="54" t="s">
        <v>11</v>
      </c>
      <c r="K103" s="54" t="s">
        <v>865</v>
      </c>
      <c r="N103" s="54" t="s">
        <v>866</v>
      </c>
      <c r="O103" s="54" t="s">
        <v>867</v>
      </c>
      <c r="P103" s="54" t="s">
        <v>868</v>
      </c>
      <c r="Q103" s="54" t="s">
        <v>878</v>
      </c>
      <c r="R103" s="54" t="s">
        <v>142</v>
      </c>
      <c r="S103" s="54" t="s">
        <v>779</v>
      </c>
      <c r="T103" s="56" t="s">
        <v>780</v>
      </c>
      <c r="U103" s="54" t="s">
        <v>788</v>
      </c>
      <c r="V103" s="54" t="s">
        <v>143</v>
      </c>
      <c r="W103" s="54" t="s">
        <v>879</v>
      </c>
      <c r="X103" s="54" t="s">
        <v>68</v>
      </c>
      <c r="Y103" s="54" t="s">
        <v>897</v>
      </c>
      <c r="Z103" s="54" t="s">
        <v>115</v>
      </c>
      <c r="AA103" s="54">
        <v>5</v>
      </c>
    </row>
    <row r="104" spans="1:27">
      <c r="A104" s="54">
        <v>16</v>
      </c>
      <c r="B104" s="54" t="s">
        <v>861</v>
      </c>
      <c r="C104" s="54" t="s">
        <v>862</v>
      </c>
      <c r="D104" s="54" t="s">
        <v>863</v>
      </c>
      <c r="E104" s="54" t="s">
        <v>864</v>
      </c>
      <c r="F104" s="54">
        <v>807</v>
      </c>
      <c r="G104" s="54" t="s">
        <v>635</v>
      </c>
      <c r="H104" s="54">
        <v>2023</v>
      </c>
      <c r="I104" s="57">
        <v>9.56</v>
      </c>
      <c r="J104" s="54" t="s">
        <v>11</v>
      </c>
      <c r="K104" s="54" t="s">
        <v>865</v>
      </c>
      <c r="N104" s="54" t="s">
        <v>866</v>
      </c>
      <c r="O104" s="54" t="s">
        <v>867</v>
      </c>
      <c r="P104" s="54" t="s">
        <v>868</v>
      </c>
      <c r="Q104" s="54" t="s">
        <v>360</v>
      </c>
      <c r="R104" s="54" t="s">
        <v>297</v>
      </c>
      <c r="S104" s="54" t="s">
        <v>779</v>
      </c>
      <c r="T104" s="56" t="s">
        <v>780</v>
      </c>
      <c r="U104" s="54" t="s">
        <v>788</v>
      </c>
      <c r="V104" s="54" t="s">
        <v>298</v>
      </c>
      <c r="W104" s="54" t="s">
        <v>879</v>
      </c>
      <c r="X104" s="54" t="s">
        <v>68</v>
      </c>
      <c r="Y104" s="54" t="s">
        <v>897</v>
      </c>
      <c r="Z104" s="54" t="s">
        <v>115</v>
      </c>
      <c r="AA104" s="54">
        <v>5</v>
      </c>
    </row>
    <row r="105" spans="1:27">
      <c r="A105" s="54">
        <v>16</v>
      </c>
      <c r="B105" s="54" t="s">
        <v>861</v>
      </c>
      <c r="C105" s="54" t="s">
        <v>862</v>
      </c>
      <c r="D105" s="54" t="s">
        <v>863</v>
      </c>
      <c r="E105" s="54" t="s">
        <v>864</v>
      </c>
      <c r="F105" s="54">
        <v>620</v>
      </c>
      <c r="G105" s="54" t="s">
        <v>187</v>
      </c>
      <c r="H105" s="54">
        <v>2023</v>
      </c>
      <c r="I105" s="57">
        <v>7.67</v>
      </c>
      <c r="J105" s="54" t="s">
        <v>11</v>
      </c>
      <c r="K105" s="54" t="s">
        <v>865</v>
      </c>
      <c r="N105" s="54" t="s">
        <v>866</v>
      </c>
      <c r="O105" s="54" t="s">
        <v>867</v>
      </c>
      <c r="P105" s="54" t="s">
        <v>868</v>
      </c>
      <c r="Q105" s="54" t="s">
        <v>360</v>
      </c>
      <c r="R105" s="54" t="s">
        <v>646</v>
      </c>
      <c r="S105" s="54" t="s">
        <v>779</v>
      </c>
      <c r="T105" s="56" t="s">
        <v>780</v>
      </c>
      <c r="U105" s="54" t="s">
        <v>788</v>
      </c>
      <c r="V105" s="54" t="s">
        <v>647</v>
      </c>
      <c r="W105" s="54" t="s">
        <v>886</v>
      </c>
      <c r="X105" s="54" t="s">
        <v>68</v>
      </c>
      <c r="Y105" s="54" t="s">
        <v>897</v>
      </c>
      <c r="Z105" s="54" t="s">
        <v>115</v>
      </c>
      <c r="AA105" s="54">
        <v>5</v>
      </c>
    </row>
    <row r="106" spans="1:27">
      <c r="A106" s="54">
        <v>16</v>
      </c>
      <c r="B106" s="54" t="s">
        <v>861</v>
      </c>
      <c r="C106" s="54" t="s">
        <v>862</v>
      </c>
      <c r="D106" s="54" t="s">
        <v>863</v>
      </c>
      <c r="E106" s="54" t="s">
        <v>864</v>
      </c>
      <c r="F106" s="54">
        <v>688</v>
      </c>
      <c r="G106" s="54" t="s">
        <v>674</v>
      </c>
      <c r="H106" s="54">
        <v>2024</v>
      </c>
      <c r="I106" s="57">
        <v>2.04</v>
      </c>
      <c r="J106" s="54" t="s">
        <v>12</v>
      </c>
      <c r="K106" s="54" t="s">
        <v>865</v>
      </c>
      <c r="N106" s="54" t="s">
        <v>866</v>
      </c>
      <c r="O106" s="54" t="s">
        <v>867</v>
      </c>
      <c r="P106" s="54" t="s">
        <v>868</v>
      </c>
      <c r="Q106" s="54" t="s">
        <v>360</v>
      </c>
      <c r="R106" s="54" t="s">
        <v>249</v>
      </c>
      <c r="S106" s="54" t="s">
        <v>808</v>
      </c>
      <c r="T106" s="56" t="s">
        <v>809</v>
      </c>
      <c r="V106" s="54" t="s">
        <v>250</v>
      </c>
      <c r="W106" s="54" t="s">
        <v>879</v>
      </c>
      <c r="X106" s="54" t="s">
        <v>70</v>
      </c>
      <c r="Y106" s="54" t="s">
        <v>899</v>
      </c>
      <c r="AA106" s="54">
        <v>6</v>
      </c>
    </row>
    <row r="107" spans="1:27">
      <c r="A107" s="54">
        <v>16</v>
      </c>
      <c r="B107" s="54" t="s">
        <v>861</v>
      </c>
      <c r="C107" s="54" t="s">
        <v>862</v>
      </c>
      <c r="D107" s="54" t="s">
        <v>863</v>
      </c>
      <c r="E107" s="54" t="s">
        <v>864</v>
      </c>
      <c r="F107" s="54">
        <v>705</v>
      </c>
      <c r="G107" s="54" t="s">
        <v>189</v>
      </c>
      <c r="H107" s="54">
        <v>2024</v>
      </c>
      <c r="I107" s="57">
        <v>1.77</v>
      </c>
      <c r="J107" s="54" t="s">
        <v>12</v>
      </c>
      <c r="K107" s="54" t="s">
        <v>865</v>
      </c>
      <c r="N107" s="54" t="s">
        <v>866</v>
      </c>
      <c r="O107" s="54" t="s">
        <v>867</v>
      </c>
      <c r="P107" s="54" t="s">
        <v>868</v>
      </c>
      <c r="Q107" s="54" t="s">
        <v>878</v>
      </c>
      <c r="R107" s="54" t="s">
        <v>520</v>
      </c>
      <c r="S107" s="54" t="s">
        <v>808</v>
      </c>
      <c r="T107" s="56" t="s">
        <v>809</v>
      </c>
      <c r="V107" s="54" t="s">
        <v>521</v>
      </c>
      <c r="W107" s="54" t="s">
        <v>886</v>
      </c>
      <c r="X107" s="54" t="s">
        <v>70</v>
      </c>
      <c r="Y107" s="54" t="s">
        <v>899</v>
      </c>
      <c r="AA107" s="54">
        <v>6</v>
      </c>
    </row>
    <row r="108" spans="1:27">
      <c r="A108" s="54">
        <v>16</v>
      </c>
      <c r="B108" s="54" t="s">
        <v>861</v>
      </c>
      <c r="C108" s="54" t="s">
        <v>862</v>
      </c>
      <c r="D108" s="54" t="s">
        <v>863</v>
      </c>
      <c r="E108" s="54" t="s">
        <v>864</v>
      </c>
      <c r="F108" s="54">
        <v>724</v>
      </c>
      <c r="G108" s="54" t="s">
        <v>690</v>
      </c>
      <c r="H108" s="54">
        <v>2021</v>
      </c>
      <c r="I108" s="57">
        <v>3.5</v>
      </c>
      <c r="J108" s="54" t="s">
        <v>9</v>
      </c>
      <c r="K108" s="54" t="s">
        <v>865</v>
      </c>
      <c r="N108" s="54" t="s">
        <v>866</v>
      </c>
      <c r="O108" s="54" t="s">
        <v>867</v>
      </c>
      <c r="P108" s="54" t="s">
        <v>868</v>
      </c>
      <c r="Q108" s="54" t="s">
        <v>360</v>
      </c>
      <c r="R108" s="54" t="s">
        <v>548</v>
      </c>
      <c r="S108" s="54" t="s">
        <v>808</v>
      </c>
      <c r="T108" s="56" t="s">
        <v>809</v>
      </c>
      <c r="V108" s="54" t="s">
        <v>549</v>
      </c>
      <c r="W108" s="54" t="s">
        <v>886</v>
      </c>
      <c r="X108" s="54" t="s">
        <v>70</v>
      </c>
      <c r="Y108" s="54" t="s">
        <v>899</v>
      </c>
      <c r="AA108" s="54">
        <v>6</v>
      </c>
    </row>
    <row r="109" spans="1:27">
      <c r="A109" s="54">
        <v>16</v>
      </c>
      <c r="B109" s="54" t="s">
        <v>861</v>
      </c>
      <c r="C109" s="54" t="s">
        <v>862</v>
      </c>
      <c r="D109" s="54" t="s">
        <v>863</v>
      </c>
      <c r="E109" s="54" t="s">
        <v>864</v>
      </c>
      <c r="F109" s="54">
        <v>412</v>
      </c>
      <c r="G109" s="54" t="s">
        <v>900</v>
      </c>
      <c r="H109" s="54">
        <v>2019</v>
      </c>
      <c r="I109" s="57">
        <v>3.16</v>
      </c>
      <c r="J109" s="54" t="s">
        <v>7</v>
      </c>
      <c r="K109" s="54" t="s">
        <v>865</v>
      </c>
      <c r="N109" s="54" t="s">
        <v>866</v>
      </c>
      <c r="O109" s="54" t="s">
        <v>867</v>
      </c>
      <c r="P109" s="54" t="s">
        <v>868</v>
      </c>
      <c r="Q109" s="54" t="s">
        <v>878</v>
      </c>
      <c r="R109" s="54" t="s">
        <v>586</v>
      </c>
      <c r="S109" s="54" t="s">
        <v>808</v>
      </c>
      <c r="T109" s="56" t="s">
        <v>809</v>
      </c>
      <c r="V109" s="54" t="s">
        <v>587</v>
      </c>
      <c r="W109" s="54" t="s">
        <v>886</v>
      </c>
      <c r="X109" s="54" t="s">
        <v>70</v>
      </c>
      <c r="Y109" s="54" t="s">
        <v>899</v>
      </c>
      <c r="AA109" s="54">
        <v>6</v>
      </c>
    </row>
    <row r="110" spans="1:27">
      <c r="A110" s="54">
        <v>16</v>
      </c>
      <c r="B110" s="54" t="s">
        <v>861</v>
      </c>
      <c r="C110" s="54" t="s">
        <v>862</v>
      </c>
      <c r="D110" s="54" t="s">
        <v>863</v>
      </c>
      <c r="E110" s="54" t="s">
        <v>864</v>
      </c>
      <c r="F110" s="54">
        <v>40</v>
      </c>
      <c r="G110" s="54" t="s">
        <v>501</v>
      </c>
      <c r="H110" s="54">
        <v>2021</v>
      </c>
      <c r="I110" s="57">
        <v>1.29</v>
      </c>
      <c r="J110" s="54" t="s">
        <v>9</v>
      </c>
      <c r="K110" s="54" t="s">
        <v>865</v>
      </c>
      <c r="N110" s="54" t="s">
        <v>866</v>
      </c>
      <c r="O110" s="54" t="s">
        <v>867</v>
      </c>
      <c r="P110" s="54" t="s">
        <v>868</v>
      </c>
      <c r="Q110" s="54" t="s">
        <v>878</v>
      </c>
      <c r="R110" s="54" t="s">
        <v>656</v>
      </c>
      <c r="S110" s="54" t="s">
        <v>808</v>
      </c>
      <c r="T110" s="56" t="s">
        <v>809</v>
      </c>
      <c r="V110" s="54" t="s">
        <v>901</v>
      </c>
      <c r="W110" s="54" t="s">
        <v>879</v>
      </c>
      <c r="X110" s="54" t="s">
        <v>70</v>
      </c>
      <c r="Y110" s="54" t="s">
        <v>899</v>
      </c>
      <c r="AA110" s="54">
        <v>6</v>
      </c>
    </row>
    <row r="111" spans="1:27">
      <c r="A111" s="54">
        <v>16</v>
      </c>
      <c r="B111" s="54" t="s">
        <v>861</v>
      </c>
      <c r="C111" s="54" t="s">
        <v>862</v>
      </c>
      <c r="D111" s="54" t="s">
        <v>863</v>
      </c>
      <c r="E111" s="54" t="s">
        <v>864</v>
      </c>
      <c r="F111" s="54">
        <v>56</v>
      </c>
      <c r="G111" s="54" t="s">
        <v>245</v>
      </c>
      <c r="H111" s="54">
        <v>2020</v>
      </c>
      <c r="I111" s="57">
        <v>4.34</v>
      </c>
      <c r="J111" s="54" t="s">
        <v>8</v>
      </c>
      <c r="K111" s="54" t="s">
        <v>865</v>
      </c>
      <c r="N111" s="54" t="s">
        <v>866</v>
      </c>
      <c r="O111" s="54" t="s">
        <v>867</v>
      </c>
      <c r="P111" s="54" t="s">
        <v>868</v>
      </c>
      <c r="Q111" s="54" t="s">
        <v>360</v>
      </c>
      <c r="R111" s="54" t="s">
        <v>182</v>
      </c>
      <c r="S111" s="54" t="s">
        <v>808</v>
      </c>
      <c r="T111" s="56" t="s">
        <v>809</v>
      </c>
      <c r="V111" s="54" t="s">
        <v>183</v>
      </c>
      <c r="W111" s="54" t="s">
        <v>886</v>
      </c>
      <c r="X111" s="54" t="s">
        <v>70</v>
      </c>
      <c r="Y111" s="54" t="s">
        <v>899</v>
      </c>
      <c r="AA111" s="54">
        <v>6</v>
      </c>
    </row>
    <row r="112" spans="1:27">
      <c r="A112" s="54">
        <v>16</v>
      </c>
      <c r="B112" s="54" t="s">
        <v>861</v>
      </c>
      <c r="C112" s="54" t="s">
        <v>862</v>
      </c>
      <c r="D112" s="54" t="s">
        <v>863</v>
      </c>
      <c r="E112" s="54" t="s">
        <v>864</v>
      </c>
      <c r="F112" s="54">
        <v>250</v>
      </c>
      <c r="G112" s="54" t="s">
        <v>170</v>
      </c>
      <c r="H112" s="54">
        <v>2021</v>
      </c>
      <c r="I112" s="57">
        <v>1.59</v>
      </c>
      <c r="J112" s="54" t="s">
        <v>9</v>
      </c>
      <c r="K112" s="54" t="s">
        <v>865</v>
      </c>
      <c r="N112" s="54" t="s">
        <v>866</v>
      </c>
      <c r="O112" s="54" t="s">
        <v>867</v>
      </c>
      <c r="P112" s="54" t="s">
        <v>868</v>
      </c>
      <c r="Q112" s="54" t="s">
        <v>878</v>
      </c>
      <c r="R112" s="54" t="s">
        <v>658</v>
      </c>
      <c r="S112" s="54" t="s">
        <v>808</v>
      </c>
      <c r="T112" s="56" t="s">
        <v>809</v>
      </c>
      <c r="V112" s="54" t="s">
        <v>659</v>
      </c>
      <c r="W112" s="54" t="s">
        <v>886</v>
      </c>
      <c r="X112" s="54" t="s">
        <v>70</v>
      </c>
      <c r="Y112" s="54" t="s">
        <v>899</v>
      </c>
      <c r="AA112" s="54">
        <v>6</v>
      </c>
    </row>
    <row r="113" spans="1:27">
      <c r="A113" s="54">
        <v>16</v>
      </c>
      <c r="B113" s="54" t="s">
        <v>861</v>
      </c>
      <c r="C113" s="54" t="s">
        <v>862</v>
      </c>
      <c r="D113" s="54" t="s">
        <v>863</v>
      </c>
      <c r="E113" s="54" t="s">
        <v>864</v>
      </c>
      <c r="F113" s="54">
        <v>276</v>
      </c>
      <c r="G113" s="54" t="s">
        <v>165</v>
      </c>
      <c r="H113" s="54">
        <v>2021</v>
      </c>
      <c r="I113" s="57">
        <v>2.25</v>
      </c>
      <c r="J113" s="54" t="s">
        <v>9</v>
      </c>
      <c r="K113" s="54" t="s">
        <v>865</v>
      </c>
      <c r="N113" s="54" t="s">
        <v>866</v>
      </c>
      <c r="O113" s="54" t="s">
        <v>867</v>
      </c>
      <c r="P113" s="54" t="s">
        <v>868</v>
      </c>
      <c r="Q113" s="54" t="s">
        <v>360</v>
      </c>
      <c r="R113" s="54" t="s">
        <v>660</v>
      </c>
      <c r="S113" s="54" t="s">
        <v>808</v>
      </c>
      <c r="T113" s="56" t="s">
        <v>809</v>
      </c>
      <c r="V113" s="54" t="s">
        <v>661</v>
      </c>
      <c r="W113" s="54" t="s">
        <v>879</v>
      </c>
      <c r="X113" s="54" t="s">
        <v>70</v>
      </c>
      <c r="Y113" s="54" t="s">
        <v>899</v>
      </c>
      <c r="AA113" s="54">
        <v>6</v>
      </c>
    </row>
    <row r="114" spans="1:27">
      <c r="A114" s="54">
        <v>16</v>
      </c>
      <c r="B114" s="54" t="s">
        <v>861</v>
      </c>
      <c r="C114" s="54" t="s">
        <v>862</v>
      </c>
      <c r="D114" s="54" t="s">
        <v>863</v>
      </c>
      <c r="E114" s="54" t="s">
        <v>864</v>
      </c>
      <c r="F114" s="54">
        <v>442</v>
      </c>
      <c r="G114" s="54" t="s">
        <v>281</v>
      </c>
      <c r="H114" s="54">
        <v>2020</v>
      </c>
      <c r="I114" s="57">
        <v>0</v>
      </c>
      <c r="J114" s="54" t="s">
        <v>8</v>
      </c>
      <c r="K114" s="54" t="s">
        <v>865</v>
      </c>
      <c r="N114" s="54" t="s">
        <v>866</v>
      </c>
      <c r="O114" s="54" t="s">
        <v>867</v>
      </c>
      <c r="P114" s="54" t="s">
        <v>868</v>
      </c>
      <c r="Q114" s="54" t="s">
        <v>878</v>
      </c>
      <c r="R114" s="54" t="s">
        <v>683</v>
      </c>
      <c r="S114" s="54" t="s">
        <v>808</v>
      </c>
      <c r="T114" s="56" t="s">
        <v>809</v>
      </c>
      <c r="V114" s="54" t="s">
        <v>902</v>
      </c>
      <c r="W114" s="54" t="s">
        <v>886</v>
      </c>
      <c r="X114" s="54" t="s">
        <v>70</v>
      </c>
      <c r="Y114" s="54" t="s">
        <v>899</v>
      </c>
      <c r="AA114" s="54">
        <v>6</v>
      </c>
    </row>
    <row r="115" spans="1:27">
      <c r="A115" s="54">
        <v>16</v>
      </c>
      <c r="B115" s="54" t="s">
        <v>861</v>
      </c>
      <c r="C115" s="54" t="s">
        <v>862</v>
      </c>
      <c r="D115" s="54" t="s">
        <v>863</v>
      </c>
      <c r="E115" s="54" t="s">
        <v>864</v>
      </c>
      <c r="F115" s="54">
        <v>528</v>
      </c>
      <c r="G115" s="54" t="s">
        <v>903</v>
      </c>
      <c r="H115" s="54">
        <v>2020</v>
      </c>
      <c r="I115" s="57">
        <v>0.28000000000000003</v>
      </c>
      <c r="J115" s="54" t="s">
        <v>8</v>
      </c>
      <c r="K115" s="54" t="s">
        <v>865</v>
      </c>
      <c r="N115" s="54" t="s">
        <v>866</v>
      </c>
      <c r="O115" s="54" t="s">
        <v>867</v>
      </c>
      <c r="P115" s="54" t="s">
        <v>868</v>
      </c>
      <c r="Q115" s="54" t="s">
        <v>360</v>
      </c>
      <c r="R115" s="54" t="s">
        <v>703</v>
      </c>
      <c r="S115" s="54" t="s">
        <v>808</v>
      </c>
      <c r="T115" s="56" t="s">
        <v>809</v>
      </c>
      <c r="V115" s="54" t="s">
        <v>704</v>
      </c>
      <c r="W115" s="54" t="s">
        <v>881</v>
      </c>
      <c r="X115" s="54" t="s">
        <v>70</v>
      </c>
      <c r="Y115" s="54" t="s">
        <v>899</v>
      </c>
      <c r="AA115" s="54">
        <v>6</v>
      </c>
    </row>
    <row r="116" spans="1:27">
      <c r="A116" s="54">
        <v>16</v>
      </c>
      <c r="B116" s="54" t="s">
        <v>861</v>
      </c>
      <c r="C116" s="54" t="s">
        <v>862</v>
      </c>
      <c r="D116" s="54" t="s">
        <v>863</v>
      </c>
      <c r="E116" s="54" t="s">
        <v>864</v>
      </c>
      <c r="F116" s="54">
        <v>554</v>
      </c>
      <c r="G116" s="54" t="s">
        <v>293</v>
      </c>
      <c r="H116" s="54">
        <v>2023</v>
      </c>
      <c r="I116" s="57">
        <v>3.98</v>
      </c>
      <c r="J116" s="54" t="s">
        <v>11</v>
      </c>
      <c r="K116" s="54" t="s">
        <v>865</v>
      </c>
      <c r="N116" s="54" t="s">
        <v>866</v>
      </c>
      <c r="O116" s="54" t="s">
        <v>867</v>
      </c>
      <c r="P116" s="54" t="s">
        <v>868</v>
      </c>
      <c r="Q116" s="54" t="s">
        <v>360</v>
      </c>
      <c r="R116" s="54" t="s">
        <v>552</v>
      </c>
      <c r="S116" s="54" t="s">
        <v>808</v>
      </c>
      <c r="T116" s="56" t="s">
        <v>811</v>
      </c>
      <c r="V116" s="54" t="s">
        <v>553</v>
      </c>
      <c r="W116" s="54" t="s">
        <v>886</v>
      </c>
      <c r="X116" s="54" t="s">
        <v>70</v>
      </c>
      <c r="Y116" s="54" t="s">
        <v>168</v>
      </c>
      <c r="AA116" s="54">
        <v>6</v>
      </c>
    </row>
    <row r="117" spans="1:27">
      <c r="A117" s="54">
        <v>16</v>
      </c>
      <c r="B117" s="54" t="s">
        <v>861</v>
      </c>
      <c r="C117" s="54" t="s">
        <v>862</v>
      </c>
      <c r="D117" s="54" t="s">
        <v>863</v>
      </c>
      <c r="E117" s="54" t="s">
        <v>864</v>
      </c>
      <c r="F117" s="54">
        <v>548</v>
      </c>
      <c r="G117" s="54" t="s">
        <v>708</v>
      </c>
      <c r="H117" s="54">
        <v>2023</v>
      </c>
      <c r="I117" s="57">
        <v>23.48</v>
      </c>
      <c r="J117" s="54" t="s">
        <v>11</v>
      </c>
      <c r="K117" s="54" t="s">
        <v>865</v>
      </c>
      <c r="N117" s="54" t="s">
        <v>866</v>
      </c>
      <c r="O117" s="54" t="s">
        <v>867</v>
      </c>
      <c r="P117" s="54" t="s">
        <v>868</v>
      </c>
      <c r="Q117" s="54" t="s">
        <v>878</v>
      </c>
      <c r="R117" s="54" t="s">
        <v>166</v>
      </c>
      <c r="S117" s="54" t="s">
        <v>808</v>
      </c>
      <c r="T117" s="56" t="s">
        <v>811</v>
      </c>
      <c r="V117" s="54" t="s">
        <v>167</v>
      </c>
      <c r="W117" s="54" t="s">
        <v>886</v>
      </c>
      <c r="X117" s="54" t="s">
        <v>70</v>
      </c>
      <c r="Y117" s="54" t="s">
        <v>168</v>
      </c>
      <c r="AA117" s="54">
        <v>6</v>
      </c>
    </row>
    <row r="118" spans="1:27">
      <c r="A118" s="54">
        <v>16</v>
      </c>
      <c r="B118" s="54" t="s">
        <v>861</v>
      </c>
      <c r="C118" s="54" t="s">
        <v>862</v>
      </c>
      <c r="D118" s="54" t="s">
        <v>863</v>
      </c>
      <c r="E118" s="54" t="s">
        <v>864</v>
      </c>
      <c r="F118" s="54">
        <v>882</v>
      </c>
      <c r="G118" s="54" t="s">
        <v>316</v>
      </c>
      <c r="H118" s="54">
        <v>2023</v>
      </c>
      <c r="I118" s="57">
        <v>2.35</v>
      </c>
      <c r="J118" s="54" t="s">
        <v>11</v>
      </c>
      <c r="K118" s="54" t="s">
        <v>865</v>
      </c>
      <c r="N118" s="54" t="s">
        <v>866</v>
      </c>
      <c r="O118" s="54" t="s">
        <v>867</v>
      </c>
      <c r="P118" s="54" t="s">
        <v>868</v>
      </c>
      <c r="Q118" s="54" t="s">
        <v>360</v>
      </c>
      <c r="R118" s="54" t="s">
        <v>323</v>
      </c>
      <c r="S118" s="54" t="s">
        <v>808</v>
      </c>
      <c r="T118" s="56" t="s">
        <v>811</v>
      </c>
      <c r="V118" s="54" t="s">
        <v>324</v>
      </c>
      <c r="W118" s="54" t="s">
        <v>886</v>
      </c>
      <c r="X118" s="54" t="s">
        <v>70</v>
      </c>
      <c r="Y118" s="54" t="s">
        <v>168</v>
      </c>
      <c r="AA118" s="54">
        <v>6</v>
      </c>
    </row>
    <row r="119" spans="1:27">
      <c r="A119" s="54">
        <v>16</v>
      </c>
      <c r="B119" s="54" t="s">
        <v>861</v>
      </c>
      <c r="C119" s="54" t="s">
        <v>862</v>
      </c>
      <c r="D119" s="54" t="s">
        <v>863</v>
      </c>
      <c r="E119" s="54" t="s">
        <v>864</v>
      </c>
      <c r="F119" s="54">
        <v>776</v>
      </c>
      <c r="G119" s="54" t="s">
        <v>306</v>
      </c>
      <c r="H119" s="54">
        <v>2024</v>
      </c>
      <c r="I119" s="57">
        <v>10.71</v>
      </c>
      <c r="J119" s="54" t="s">
        <v>12</v>
      </c>
      <c r="K119" s="54" t="s">
        <v>865</v>
      </c>
      <c r="N119" s="54" t="s">
        <v>866</v>
      </c>
      <c r="O119" s="54" t="s">
        <v>867</v>
      </c>
      <c r="P119" s="54" t="s">
        <v>868</v>
      </c>
      <c r="Q119" s="54" t="s">
        <v>360</v>
      </c>
      <c r="R119" s="54" t="s">
        <v>177</v>
      </c>
      <c r="S119" s="54" t="s">
        <v>808</v>
      </c>
      <c r="T119" s="56" t="s">
        <v>811</v>
      </c>
      <c r="V119" s="54" t="s">
        <v>178</v>
      </c>
      <c r="W119" s="54" t="s">
        <v>886</v>
      </c>
      <c r="X119" s="54" t="s">
        <v>70</v>
      </c>
      <c r="Y119" s="54" t="s">
        <v>168</v>
      </c>
      <c r="AA119" s="54">
        <v>6</v>
      </c>
    </row>
    <row r="120" spans="1:27">
      <c r="Q120" s="54" t="s">
        <v>360</v>
      </c>
      <c r="R120" s="54" t="s">
        <v>282</v>
      </c>
      <c r="S120" s="54" t="s">
        <v>808</v>
      </c>
      <c r="T120" s="56" t="s">
        <v>811</v>
      </c>
      <c r="V120" s="54" t="s">
        <v>283</v>
      </c>
      <c r="W120" s="54" t="s">
        <v>886</v>
      </c>
      <c r="X120" s="54" t="s">
        <v>70</v>
      </c>
      <c r="Y120" s="54" t="s">
        <v>168</v>
      </c>
      <c r="AA120" s="54">
        <v>6</v>
      </c>
    </row>
    <row r="121" spans="1:27">
      <c r="Q121" s="54" t="s">
        <v>360</v>
      </c>
      <c r="R121" s="54" t="s">
        <v>608</v>
      </c>
      <c r="S121" s="54" t="s">
        <v>808</v>
      </c>
      <c r="T121" s="56" t="s">
        <v>811</v>
      </c>
      <c r="V121" s="54" t="s">
        <v>609</v>
      </c>
      <c r="W121" s="54" t="s">
        <v>886</v>
      </c>
      <c r="X121" s="54" t="s">
        <v>70</v>
      </c>
      <c r="Y121" s="54" t="s">
        <v>168</v>
      </c>
      <c r="AA121" s="54">
        <v>6</v>
      </c>
    </row>
    <row r="122" spans="1:27">
      <c r="Q122" s="54" t="s">
        <v>360</v>
      </c>
      <c r="R122" s="54" t="s">
        <v>190</v>
      </c>
      <c r="S122" s="54" t="s">
        <v>808</v>
      </c>
      <c r="T122" s="56" t="s">
        <v>811</v>
      </c>
      <c r="V122" s="54" t="s">
        <v>191</v>
      </c>
      <c r="W122" s="54" t="s">
        <v>886</v>
      </c>
      <c r="X122" s="54" t="s">
        <v>70</v>
      </c>
      <c r="Y122" s="54" t="s">
        <v>168</v>
      </c>
      <c r="AA122" s="54">
        <v>6</v>
      </c>
    </row>
    <row r="123" spans="1:27" ht="15.75">
      <c r="I123" s="323" t="s">
        <v>904</v>
      </c>
      <c r="J123" s="324"/>
      <c r="K123" s="325"/>
      <c r="L123" s="68" t="s">
        <v>88</v>
      </c>
      <c r="M123" s="67" t="s">
        <v>405</v>
      </c>
      <c r="N123" s="66" t="s">
        <v>757</v>
      </c>
      <c r="O123" s="66" t="s">
        <v>875</v>
      </c>
      <c r="Q123" s="54" t="s">
        <v>360</v>
      </c>
      <c r="R123" s="54" t="s">
        <v>488</v>
      </c>
      <c r="S123" s="54" t="s">
        <v>808</v>
      </c>
      <c r="T123" s="56" t="s">
        <v>812</v>
      </c>
      <c r="V123" s="54" t="s">
        <v>489</v>
      </c>
      <c r="W123" s="54" t="s">
        <v>879</v>
      </c>
      <c r="X123" s="54" t="s">
        <v>70</v>
      </c>
      <c r="Y123" s="54" t="s">
        <v>181</v>
      </c>
      <c r="AA123" s="54">
        <v>6</v>
      </c>
    </row>
    <row r="124" spans="1:27" ht="15.75">
      <c r="H124" s="54" t="s">
        <v>792</v>
      </c>
      <c r="I124" s="320" t="s">
        <v>905</v>
      </c>
      <c r="J124" s="321"/>
      <c r="K124" s="322"/>
      <c r="L124" s="65">
        <f>_xlfn.MAXIFS(I2:I119, T28:T145, "ASS")</f>
        <v>56.11</v>
      </c>
      <c r="M124" s="59" cm="1">
        <f t="array" ref="M124">MEDIAN(IF(T28:T145 = "ASS", I2:I119))</f>
        <v>15.755000000000001</v>
      </c>
      <c r="N124" s="61">
        <f>COUNTIF(T28:T145, "ASS")</f>
        <v>28</v>
      </c>
      <c r="O124" s="61">
        <v>1</v>
      </c>
      <c r="Q124" s="54" t="s">
        <v>878</v>
      </c>
      <c r="R124" s="54" t="s">
        <v>514</v>
      </c>
      <c r="S124" s="54" t="s">
        <v>808</v>
      </c>
      <c r="T124" s="56" t="s">
        <v>812</v>
      </c>
      <c r="V124" s="54" t="s">
        <v>515</v>
      </c>
      <c r="W124" s="54" t="s">
        <v>879</v>
      </c>
      <c r="X124" s="54" t="s">
        <v>70</v>
      </c>
      <c r="Y124" s="54" t="s">
        <v>181</v>
      </c>
      <c r="AA124" s="54">
        <v>6</v>
      </c>
    </row>
    <row r="125" spans="1:27" ht="15.75">
      <c r="H125" s="54" t="s">
        <v>906</v>
      </c>
      <c r="I125" s="326" t="s">
        <v>907</v>
      </c>
      <c r="J125" s="327"/>
      <c r="K125" s="328"/>
      <c r="L125" s="54">
        <f>MAX(_xlfn.MAXIFS(I2:I119, T28:T145, "EEA"), _xlfn.MAXIFS(I2:I119, T28:T145, "SEA"))</f>
        <v>40.29</v>
      </c>
      <c r="M125" s="64" cm="1">
        <f t="array" ref="M125">IFERROR(MEDIAN(IF((T28:T145="EEA")+(T28:T145="SEA"),I2:I119)),0)</f>
        <v>15.094999999999999</v>
      </c>
      <c r="N125" s="63">
        <f>COUNTIF(T28:T145,"EEA")+COUNTIF(T28:T145,"SEA")</f>
        <v>10</v>
      </c>
      <c r="O125" s="63">
        <v>2</v>
      </c>
      <c r="Q125" s="54" t="s">
        <v>878</v>
      </c>
      <c r="R125" s="54" t="s">
        <v>330</v>
      </c>
      <c r="S125" s="54" t="s">
        <v>808</v>
      </c>
      <c r="T125" s="56" t="s">
        <v>812</v>
      </c>
      <c r="V125" s="54" t="s">
        <v>331</v>
      </c>
      <c r="W125" s="54" t="s">
        <v>886</v>
      </c>
      <c r="X125" s="54" t="s">
        <v>70</v>
      </c>
      <c r="Y125" s="54" t="s">
        <v>181</v>
      </c>
      <c r="AA125" s="54">
        <v>6</v>
      </c>
    </row>
    <row r="126" spans="1:27" ht="15.75">
      <c r="H126" s="54" t="s">
        <v>908</v>
      </c>
      <c r="I126" s="329" t="s">
        <v>909</v>
      </c>
      <c r="J126" s="330"/>
      <c r="K126" s="331"/>
      <c r="L126" s="62">
        <f>MAX(_xlfn.MAXIFS(I2:I119, T28:T145, "CAS"), _xlfn.MAXIFS(I2:I119, T28:T145, "SAS"))</f>
        <v>31.41</v>
      </c>
      <c r="M126" s="61" cm="1">
        <f t="array" ref="M126">IFERROR(MEDIAN(IF((T28:T145="CAS")+(T28:T145="SAS"),I2:I119)),0)</f>
        <v>11.59</v>
      </c>
      <c r="N126" s="60">
        <f>COUNTIF(T28:T145,"CAS")+COUNTIF(T28:T145,"SAS")</f>
        <v>9</v>
      </c>
      <c r="O126" s="60">
        <v>3</v>
      </c>
      <c r="Q126" s="54" t="s">
        <v>878</v>
      </c>
      <c r="R126" s="54" t="s">
        <v>570</v>
      </c>
      <c r="S126" s="54" t="s">
        <v>808</v>
      </c>
      <c r="T126" s="56" t="s">
        <v>812</v>
      </c>
      <c r="V126" s="54" t="s">
        <v>571</v>
      </c>
      <c r="W126" s="54" t="s">
        <v>886</v>
      </c>
      <c r="X126" s="54" t="s">
        <v>70</v>
      </c>
      <c r="Y126" s="54" t="s">
        <v>181</v>
      </c>
      <c r="AA126" s="54">
        <v>6</v>
      </c>
    </row>
    <row r="127" spans="1:27" ht="15.75">
      <c r="H127" s="54" t="s">
        <v>910</v>
      </c>
      <c r="I127" s="320" t="s">
        <v>911</v>
      </c>
      <c r="J127" s="321"/>
      <c r="K127" s="322"/>
      <c r="L127" s="55">
        <f>MAX(_xlfn.MAXIFS(I2:I119, T28:T145, "WAS"), _xlfn.MAXIFS(I2:I119, T28:T145, "NAF"))</f>
        <v>50.47</v>
      </c>
      <c r="M127" s="59" cm="1">
        <f t="array" ref="M127">IFERROR(SUMPRODUCT((( T28:T145="WAS")+(T28:T145="NAF"))*(I2:I119))/SUMPRODUCT(((T28:T145="WAS")+(T28:T145="NAF"))*1),0)</f>
        <v>11.479230769230769</v>
      </c>
      <c r="N127" s="58">
        <f>COUNTIF(T28:T145,"WAS")+COUNTIF(T28:T145,"NAF")</f>
        <v>13</v>
      </c>
      <c r="O127" s="58">
        <v>4</v>
      </c>
      <c r="Q127" s="54" t="s">
        <v>360</v>
      </c>
      <c r="R127" s="54" t="s">
        <v>179</v>
      </c>
      <c r="S127" s="54" t="s">
        <v>808</v>
      </c>
      <c r="T127" s="56" t="s">
        <v>812</v>
      </c>
      <c r="V127" s="54" t="s">
        <v>180</v>
      </c>
      <c r="W127" s="54" t="s">
        <v>886</v>
      </c>
      <c r="X127" s="54" t="s">
        <v>70</v>
      </c>
      <c r="Y127" s="54" t="s">
        <v>181</v>
      </c>
      <c r="AA127" s="54">
        <v>6</v>
      </c>
    </row>
    <row r="128" spans="1:27" ht="15.75">
      <c r="H128" s="54" t="s">
        <v>780</v>
      </c>
      <c r="I128" s="320" t="s">
        <v>912</v>
      </c>
      <c r="J128" s="321"/>
      <c r="K128" s="322"/>
      <c r="L128" s="55">
        <f>_xlfn.MAXIFS(I2:I119, T28:T145, "ALC")</f>
        <v>16.079999999999998</v>
      </c>
      <c r="M128" s="59" cm="1">
        <f t="array" ref="M128">MEDIAN(IF(T28:T145 = "ALC", I2:I119))</f>
        <v>7.04</v>
      </c>
      <c r="N128" s="58">
        <f>COUNTIF(T28:T145, "ALC")</f>
        <v>16</v>
      </c>
      <c r="O128" s="58">
        <v>5</v>
      </c>
      <c r="Q128" s="54" t="s">
        <v>360</v>
      </c>
      <c r="R128" s="54" t="s">
        <v>616</v>
      </c>
      <c r="S128" s="54" t="s">
        <v>808</v>
      </c>
      <c r="T128" s="56" t="s">
        <v>812</v>
      </c>
      <c r="V128" s="54" t="s">
        <v>617</v>
      </c>
      <c r="W128" s="54" t="s">
        <v>886</v>
      </c>
      <c r="X128" s="54" t="s">
        <v>70</v>
      </c>
      <c r="Y128" s="54" t="s">
        <v>181</v>
      </c>
      <c r="AA128" s="54">
        <v>6</v>
      </c>
    </row>
    <row r="129" spans="8:27" ht="15.75">
      <c r="H129" s="54" t="s">
        <v>913</v>
      </c>
      <c r="I129" s="320" t="s">
        <v>914</v>
      </c>
      <c r="J129" s="321"/>
      <c r="K129" s="322"/>
      <c r="L129" s="55">
        <f>MAX(_xlfn.MAXIFS(I2:I119, T28:T145, "NAC"), _xlfn.MAXIFS(I2:I119, S28:S145, "EUR"))</f>
        <v>37.369999999999997</v>
      </c>
      <c r="M129" s="59" cm="1">
        <f t="array" ref="M129">IFERROR(MEDIAN(IF((T28:T145="NAC")+(S28:S145="EUR"),I2:I119)),0)</f>
        <v>2.8149999999999999</v>
      </c>
      <c r="N129" s="58">
        <f>COUNTIF(T28:T145,"NAC")+COUNTIF(S28:S145,"EUR")</f>
        <v>36</v>
      </c>
      <c r="O129" s="58">
        <v>6</v>
      </c>
      <c r="Q129" s="54" t="s">
        <v>878</v>
      </c>
      <c r="R129" s="54" t="s">
        <v>286</v>
      </c>
      <c r="S129" s="54" t="s">
        <v>808</v>
      </c>
      <c r="T129" s="56" t="s">
        <v>812</v>
      </c>
      <c r="V129" s="54" t="s">
        <v>287</v>
      </c>
      <c r="W129" s="54" t="s">
        <v>879</v>
      </c>
      <c r="X129" s="54" t="s">
        <v>70</v>
      </c>
      <c r="Y129" s="54" t="s">
        <v>181</v>
      </c>
      <c r="AA129" s="54">
        <v>6</v>
      </c>
    </row>
    <row r="130" spans="8:27">
      <c r="Q130" s="54" t="s">
        <v>878</v>
      </c>
      <c r="R130" s="54" t="s">
        <v>634</v>
      </c>
      <c r="S130" s="54" t="s">
        <v>808</v>
      </c>
      <c r="T130" s="56" t="s">
        <v>812</v>
      </c>
      <c r="V130" s="54" t="s">
        <v>635</v>
      </c>
      <c r="W130" s="54" t="s">
        <v>879</v>
      </c>
      <c r="X130" s="54" t="s">
        <v>70</v>
      </c>
      <c r="Y130" s="54" t="s">
        <v>181</v>
      </c>
      <c r="AA130" s="54">
        <v>6</v>
      </c>
    </row>
    <row r="131" spans="8:27">
      <c r="Q131" s="54" t="s">
        <v>878</v>
      </c>
      <c r="R131" s="54" t="s">
        <v>186</v>
      </c>
      <c r="S131" s="54" t="s">
        <v>808</v>
      </c>
      <c r="T131" s="56" t="s">
        <v>812</v>
      </c>
      <c r="V131" s="54" t="s">
        <v>187</v>
      </c>
      <c r="W131" s="54" t="s">
        <v>886</v>
      </c>
      <c r="X131" s="54" t="s">
        <v>70</v>
      </c>
      <c r="Y131" s="54" t="s">
        <v>181</v>
      </c>
      <c r="AA131" s="54">
        <v>6</v>
      </c>
    </row>
    <row r="132" spans="8:27">
      <c r="Q132" s="54" t="s">
        <v>878</v>
      </c>
      <c r="R132" s="54" t="s">
        <v>673</v>
      </c>
      <c r="S132" s="54" t="s">
        <v>808</v>
      </c>
      <c r="T132" s="56" t="s">
        <v>812</v>
      </c>
      <c r="V132" s="54" t="s">
        <v>674</v>
      </c>
      <c r="W132" s="54" t="s">
        <v>879</v>
      </c>
      <c r="X132" s="54" t="s">
        <v>70</v>
      </c>
      <c r="Y132" s="54" t="s">
        <v>181</v>
      </c>
      <c r="AA132" s="54">
        <v>6</v>
      </c>
    </row>
    <row r="133" spans="8:27">
      <c r="Q133" s="54" t="s">
        <v>878</v>
      </c>
      <c r="R133" s="54" t="s">
        <v>188</v>
      </c>
      <c r="S133" s="54" t="s">
        <v>808</v>
      </c>
      <c r="T133" s="56" t="s">
        <v>812</v>
      </c>
      <c r="V133" s="54" t="s">
        <v>189</v>
      </c>
      <c r="W133" s="54" t="s">
        <v>886</v>
      </c>
      <c r="X133" s="54" t="s">
        <v>70</v>
      </c>
      <c r="Y133" s="54" t="s">
        <v>181</v>
      </c>
      <c r="AA133" s="54">
        <v>6</v>
      </c>
    </row>
    <row r="134" spans="8:27">
      <c r="Q134" s="54" t="s">
        <v>878</v>
      </c>
      <c r="R134" s="54" t="s">
        <v>689</v>
      </c>
      <c r="S134" s="54" t="s">
        <v>808</v>
      </c>
      <c r="T134" s="56" t="s">
        <v>812</v>
      </c>
      <c r="V134" s="54" t="s">
        <v>690</v>
      </c>
      <c r="W134" s="54" t="s">
        <v>886</v>
      </c>
      <c r="X134" s="54" t="s">
        <v>70</v>
      </c>
      <c r="Y134" s="54" t="s">
        <v>181</v>
      </c>
      <c r="AA134" s="54">
        <v>6</v>
      </c>
    </row>
    <row r="135" spans="8:27">
      <c r="M135" s="54" cm="1">
        <f t="array" ref="M135">MEDIAN(IF(T28:T145 = "ASS", I2:I119))</f>
        <v>15.755000000000001</v>
      </c>
      <c r="Q135" s="54" t="s">
        <v>360</v>
      </c>
      <c r="R135" s="54" t="s">
        <v>915</v>
      </c>
      <c r="S135" s="54" t="s">
        <v>808</v>
      </c>
      <c r="T135" s="56" t="s">
        <v>812</v>
      </c>
      <c r="V135" s="54" t="s">
        <v>900</v>
      </c>
      <c r="W135" s="54" t="s">
        <v>879</v>
      </c>
      <c r="X135" s="54" t="s">
        <v>70</v>
      </c>
      <c r="Y135" s="54" t="s">
        <v>181</v>
      </c>
      <c r="AA135" s="54">
        <v>6</v>
      </c>
    </row>
    <row r="136" spans="8:27">
      <c r="Q136" s="54" t="s">
        <v>878</v>
      </c>
      <c r="R136" s="54" t="s">
        <v>500</v>
      </c>
      <c r="S136" s="54" t="s">
        <v>808</v>
      </c>
      <c r="T136" s="56" t="s">
        <v>813</v>
      </c>
      <c r="V136" s="54" t="s">
        <v>501</v>
      </c>
      <c r="W136" s="54" t="s">
        <v>886</v>
      </c>
      <c r="X136" s="54" t="s">
        <v>70</v>
      </c>
      <c r="Y136" s="54" t="s">
        <v>163</v>
      </c>
      <c r="AA136" s="54">
        <v>6</v>
      </c>
    </row>
    <row r="137" spans="8:27">
      <c r="Q137" s="54" t="s">
        <v>360</v>
      </c>
      <c r="R137" s="54" t="s">
        <v>244</v>
      </c>
      <c r="S137" s="54" t="s">
        <v>808</v>
      </c>
      <c r="T137" s="56" t="s">
        <v>813</v>
      </c>
      <c r="V137" s="54" t="s">
        <v>245</v>
      </c>
      <c r="W137" s="54" t="s">
        <v>886</v>
      </c>
      <c r="X137" s="54" t="s">
        <v>70</v>
      </c>
      <c r="Y137" s="54" t="s">
        <v>163</v>
      </c>
      <c r="AA137" s="54">
        <v>6</v>
      </c>
    </row>
    <row r="138" spans="8:27">
      <c r="Q138" s="54" t="s">
        <v>878</v>
      </c>
      <c r="R138" s="54" t="s">
        <v>169</v>
      </c>
      <c r="S138" s="54" t="s">
        <v>808</v>
      </c>
      <c r="T138" s="56" t="s">
        <v>813</v>
      </c>
      <c r="V138" s="54" t="s">
        <v>170</v>
      </c>
      <c r="W138" s="54" t="s">
        <v>886</v>
      </c>
      <c r="X138" s="54" t="s">
        <v>70</v>
      </c>
      <c r="Y138" s="54" t="s">
        <v>163</v>
      </c>
      <c r="AA138" s="54">
        <v>6</v>
      </c>
    </row>
    <row r="139" spans="8:27">
      <c r="Q139" s="54" t="s">
        <v>878</v>
      </c>
      <c r="R139" s="54" t="s">
        <v>164</v>
      </c>
      <c r="S139" s="54" t="s">
        <v>808</v>
      </c>
      <c r="T139" s="56" t="s">
        <v>813</v>
      </c>
      <c r="V139" s="54" t="s">
        <v>165</v>
      </c>
      <c r="W139" s="54" t="s">
        <v>886</v>
      </c>
      <c r="X139" s="54" t="s">
        <v>70</v>
      </c>
      <c r="Y139" s="54" t="s">
        <v>163</v>
      </c>
      <c r="AA139" s="54">
        <v>6</v>
      </c>
    </row>
    <row r="140" spans="8:27">
      <c r="Q140" s="54" t="s">
        <v>360</v>
      </c>
      <c r="R140" s="54" t="s">
        <v>280</v>
      </c>
      <c r="S140" s="54" t="s">
        <v>808</v>
      </c>
      <c r="T140" s="56" t="s">
        <v>813</v>
      </c>
      <c r="V140" s="54" t="s">
        <v>281</v>
      </c>
      <c r="W140" s="54" t="s">
        <v>886</v>
      </c>
      <c r="X140" s="54" t="s">
        <v>70</v>
      </c>
      <c r="Y140" s="54" t="s">
        <v>163</v>
      </c>
      <c r="AA140" s="54">
        <v>6</v>
      </c>
    </row>
    <row r="141" spans="8:27">
      <c r="Q141" s="54" t="s">
        <v>360</v>
      </c>
      <c r="R141" s="54" t="s">
        <v>628</v>
      </c>
      <c r="S141" s="54" t="s">
        <v>808</v>
      </c>
      <c r="T141" s="56" t="s">
        <v>813</v>
      </c>
      <c r="V141" s="54" t="s">
        <v>629</v>
      </c>
      <c r="W141" s="54" t="s">
        <v>886</v>
      </c>
      <c r="X141" s="54" t="s">
        <v>70</v>
      </c>
      <c r="Y141" s="54" t="s">
        <v>163</v>
      </c>
      <c r="AA141" s="54">
        <v>6</v>
      </c>
    </row>
    <row r="142" spans="8:27">
      <c r="Q142" s="54" t="s">
        <v>878</v>
      </c>
      <c r="R142" s="54" t="s">
        <v>292</v>
      </c>
      <c r="S142" s="54" t="s">
        <v>789</v>
      </c>
      <c r="T142" s="56" t="s">
        <v>790</v>
      </c>
      <c r="V142" s="54" t="s">
        <v>293</v>
      </c>
      <c r="W142" s="54" t="s">
        <v>886</v>
      </c>
      <c r="X142" s="54" t="s">
        <v>58</v>
      </c>
      <c r="Y142" s="54" t="s">
        <v>197</v>
      </c>
    </row>
    <row r="143" spans="8:27">
      <c r="Q143" s="54" t="s">
        <v>878</v>
      </c>
      <c r="R143" s="54" t="s">
        <v>707</v>
      </c>
      <c r="S143" s="54" t="s">
        <v>789</v>
      </c>
      <c r="T143" s="56" t="s">
        <v>829</v>
      </c>
      <c r="V143" s="54" t="s">
        <v>708</v>
      </c>
      <c r="W143" s="54" t="s">
        <v>881</v>
      </c>
      <c r="X143" s="54" t="s">
        <v>58</v>
      </c>
      <c r="Y143" s="54" t="s">
        <v>916</v>
      </c>
    </row>
    <row r="144" spans="8:27">
      <c r="Q144" s="54" t="s">
        <v>878</v>
      </c>
      <c r="R144" s="54" t="s">
        <v>315</v>
      </c>
      <c r="S144" s="54" t="s">
        <v>789</v>
      </c>
      <c r="T144" s="56" t="s">
        <v>830</v>
      </c>
      <c r="V144" s="54" t="s">
        <v>316</v>
      </c>
      <c r="W144" s="54" t="s">
        <v>881</v>
      </c>
      <c r="X144" s="54" t="s">
        <v>58</v>
      </c>
      <c r="Y144" s="54" t="s">
        <v>917</v>
      </c>
    </row>
    <row r="145" spans="17:25">
      <c r="Q145" s="54" t="s">
        <v>878</v>
      </c>
      <c r="R145" s="54" t="s">
        <v>305</v>
      </c>
      <c r="S145" s="54" t="s">
        <v>789</v>
      </c>
      <c r="T145" s="56" t="s">
        <v>830</v>
      </c>
      <c r="V145" s="54" t="s">
        <v>306</v>
      </c>
      <c r="W145" s="54" t="s">
        <v>879</v>
      </c>
      <c r="X145" s="54" t="s">
        <v>58</v>
      </c>
      <c r="Y145" s="54" t="s">
        <v>917</v>
      </c>
    </row>
  </sheetData>
  <autoFilter ref="Q27:AA27" xr:uid="{9F5EA4B8-3D39-43BF-9C26-734580CDF705}"/>
  <mergeCells count="7">
    <mergeCell ref="I128:K128"/>
    <mergeCell ref="I129:K129"/>
    <mergeCell ref="I123:K123"/>
    <mergeCell ref="I124:K124"/>
    <mergeCell ref="I125:K125"/>
    <mergeCell ref="I126:K126"/>
    <mergeCell ref="I127:K127"/>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FE806-D8F2-487E-AB32-DE38C48954D4}">
  <dimension ref="A1:V177"/>
  <sheetViews>
    <sheetView zoomScale="125" workbookViewId="0">
      <selection activeCell="R35" sqref="R35"/>
    </sheetView>
  </sheetViews>
  <sheetFormatPr defaultColWidth="9.140625" defaultRowHeight="15"/>
  <cols>
    <col min="12" max="12" width="20.28515625" customWidth="1"/>
  </cols>
  <sheetData>
    <row r="1" spans="1:22" s="12" customFormat="1"/>
    <row r="2" spans="1:22">
      <c r="A2" s="179" t="s">
        <v>918</v>
      </c>
      <c r="B2" s="179"/>
      <c r="C2" s="179"/>
      <c r="D2" s="179"/>
      <c r="E2" s="179"/>
      <c r="F2" s="179"/>
      <c r="G2" s="179"/>
      <c r="H2" s="179"/>
      <c r="I2" s="179"/>
      <c r="J2" s="179"/>
    </row>
    <row r="3" spans="1:22">
      <c r="L3" s="203" t="s">
        <v>919</v>
      </c>
      <c r="M3" s="203" t="s">
        <v>886</v>
      </c>
      <c r="N3" s="203" t="s">
        <v>886</v>
      </c>
      <c r="O3" s="203" t="s">
        <v>879</v>
      </c>
      <c r="P3" s="203" t="s">
        <v>879</v>
      </c>
      <c r="Q3" s="203" t="s">
        <v>881</v>
      </c>
      <c r="R3" s="203" t="s">
        <v>881</v>
      </c>
      <c r="S3" s="203" t="s">
        <v>876</v>
      </c>
      <c r="T3" s="203" t="s">
        <v>876</v>
      </c>
      <c r="U3" s="203" t="s">
        <v>920</v>
      </c>
      <c r="V3" s="203" t="s">
        <v>920</v>
      </c>
    </row>
    <row r="4" spans="1:22">
      <c r="L4" s="203"/>
      <c r="M4" s="203" t="s">
        <v>921</v>
      </c>
      <c r="N4" s="203" t="s">
        <v>922</v>
      </c>
      <c r="O4" s="203" t="s">
        <v>921</v>
      </c>
      <c r="P4" s="203" t="s">
        <v>922</v>
      </c>
      <c r="Q4" s="203" t="s">
        <v>921</v>
      </c>
      <c r="R4" s="203" t="s">
        <v>922</v>
      </c>
      <c r="S4" s="203" t="s">
        <v>921</v>
      </c>
      <c r="T4" s="203" t="s">
        <v>922</v>
      </c>
      <c r="U4" s="203" t="s">
        <v>921</v>
      </c>
      <c r="V4" s="203" t="s">
        <v>922</v>
      </c>
    </row>
    <row r="5" spans="1:22">
      <c r="L5" s="203" t="s">
        <v>757</v>
      </c>
      <c r="M5" s="234">
        <f t="shared" ref="M5:T5" si="0">COUNTIFS($G$28:$G$177,M3,$F$28:$F$177,M4)</f>
        <v>15</v>
      </c>
      <c r="N5" s="234">
        <f t="shared" si="0"/>
        <v>15</v>
      </c>
      <c r="O5" s="234">
        <f t="shared" si="0"/>
        <v>29</v>
      </c>
      <c r="P5" s="234">
        <f t="shared" si="0"/>
        <v>29</v>
      </c>
      <c r="Q5" s="234">
        <f t="shared" si="0"/>
        <v>26</v>
      </c>
      <c r="R5" s="234">
        <f t="shared" si="0"/>
        <v>26</v>
      </c>
      <c r="S5" s="234">
        <f t="shared" si="0"/>
        <v>5</v>
      </c>
      <c r="T5" s="234">
        <f t="shared" si="0"/>
        <v>5</v>
      </c>
      <c r="U5" s="234">
        <f>COUNTIF($F$28:$F$177,U4)</f>
        <v>75</v>
      </c>
      <c r="V5" s="234">
        <f>COUNTIF($F$28:$F$177,V4)</f>
        <v>75</v>
      </c>
    </row>
    <row r="6" spans="1:22">
      <c r="L6" s="203" t="s">
        <v>405</v>
      </c>
      <c r="M6" s="234" cm="1">
        <f t="array" ref="M6">MEDIAN(_xlfn._xlws.FILTER($H$28:$H$177,($G$28:$G$177=M3)*($F$28:$F$177=M4)))</f>
        <v>2.38</v>
      </c>
      <c r="N6" s="234" cm="1">
        <f t="array" ref="N6">MEDIAN(_xlfn._xlws.FILTER($H$28:$H$177,($G$28:$G$177=N3)*($F$28:$F$177=N4)))</f>
        <v>1.96</v>
      </c>
      <c r="O6" s="234" cm="1">
        <f t="array" ref="O6">MEDIAN(_xlfn._xlws.FILTER($H$28:$H$177,($G$28:$G$177=O3)*($F$28:$F$177=O4)))</f>
        <v>12.68</v>
      </c>
      <c r="P6" s="234" cm="1">
        <f t="array" ref="P6">MEDIAN(_xlfn._xlws.FILTER($H$28:$H$177,($G$28:$G$177=P3)*($F$28:$F$177=P4)))</f>
        <v>6.14</v>
      </c>
      <c r="Q6" s="234" cm="1">
        <f t="array" ref="Q6">MEDIAN(_xlfn._xlws.FILTER($H$28:$H$177,($G$28:$G$177=Q3)*($F$28:$F$177=Q4)))</f>
        <v>21.75</v>
      </c>
      <c r="R6" s="234" cm="1">
        <f t="array" ref="R6">MEDIAN(_xlfn._xlws.FILTER($H$28:$H$177,($G$28:$G$177=R3)*($F$28:$F$177=R4)))</f>
        <v>13.905000000000001</v>
      </c>
      <c r="S6" s="234" cm="1">
        <f t="array" ref="S6">MEDIAN(_xlfn._xlws.FILTER($H$28:$H$177,($G$28:$G$177=S3)*($F$28:$F$177=S4)))</f>
        <v>21.03</v>
      </c>
      <c r="T6" s="234" cm="1">
        <f t="array" ref="T6">MEDIAN(_xlfn._xlws.FILTER($H$28:$H$177,($G$28:$G$177=T3)*($F$28:$F$177=T4)))</f>
        <v>12.32</v>
      </c>
      <c r="U6" s="234" cm="1">
        <f t="array" ref="U6">MEDIAN(_xlfn._xlws.FILTER($H$28:$H$177,($F$28:$F$177=U4)))</f>
        <v>12.68</v>
      </c>
      <c r="V6" s="234" cm="1">
        <f t="array" ref="V6">MEDIAN(_xlfn._xlws.FILTER($H$28:$H$177,($F$28:$F$177=V4)))</f>
        <v>7.27</v>
      </c>
    </row>
    <row r="7" spans="1:22">
      <c r="L7" s="203" t="s">
        <v>404</v>
      </c>
      <c r="M7" s="234" cm="1">
        <f t="array" ref="M7">AVERAGE(_xlfn._xlws.FILTER($H$28:$H$177,($G$28:$G$177=M3)*($F$28:$F$177=M4)))</f>
        <v>4.0993333333333331</v>
      </c>
      <c r="N7" s="234" cm="1">
        <f t="array" ref="N7">AVERAGE(_xlfn._xlws.FILTER($H$28:$H$177,($G$28:$G$177=N3)*($F$28:$F$177=N4)))</f>
        <v>2.3640000000000003</v>
      </c>
      <c r="O7" s="234" cm="1">
        <f t="array" ref="O7">AVERAGE(_xlfn._xlws.FILTER($H$28:$H$177,($G$28:$G$177=O3)*($F$28:$F$177=O4)))</f>
        <v>14.488620689655175</v>
      </c>
      <c r="P7" s="234" cm="1">
        <f t="array" ref="P7">AVERAGE(_xlfn._xlws.FILTER($H$28:$H$177,($G$28:$G$177=P3)*($F$28:$F$177=P4)))</f>
        <v>10.438620689655176</v>
      </c>
      <c r="Q7" s="234" cm="1">
        <f t="array" ref="Q7">AVERAGE(_xlfn._xlws.FILTER($H$28:$H$177,($G$28:$G$177=Q3)*($F$28:$F$177=Q4)))</f>
        <v>25.609615384615388</v>
      </c>
      <c r="R7" s="234" cm="1">
        <f t="array" ref="R7">AVERAGE(_xlfn._xlws.FILTER($H$28:$H$177,($G$28:$G$177=R3)*($F$28:$F$177=R4)))</f>
        <v>16.818076923076923</v>
      </c>
      <c r="S7" s="234" cm="1">
        <f t="array" ref="S7">AVERAGE(_xlfn._xlws.FILTER($H$28:$H$177,($G$28:$G$177=S3)*($F$28:$F$177=S4)))</f>
        <v>20.655999999999999</v>
      </c>
      <c r="T7" s="234" cm="1">
        <f t="array" ref="T7">AVERAGE(_xlfn._xlws.FILTER($H$28:$H$177,($G$28:$G$177=T3)*($F$28:$F$177=T4)))</f>
        <v>13.440000000000001</v>
      </c>
      <c r="U7" s="234" cm="1">
        <f t="array" ref="U7">AVERAGE(_xlfn._xlws.FILTER($H$28:$H$177,($F$28:$F$177=U4)))</f>
        <v>16.677200000000006</v>
      </c>
      <c r="V7" s="234" cm="1">
        <f t="array" ref="V7">AVERAGE(_xlfn._xlws.FILTER($H$28:$H$177,($F$28:$F$177=V4)))</f>
        <v>11.235333333333337</v>
      </c>
    </row>
    <row r="27" spans="1:10">
      <c r="A27" s="12" t="s">
        <v>98</v>
      </c>
      <c r="B27" s="12" t="s">
        <v>99</v>
      </c>
      <c r="C27" s="12" t="s">
        <v>751</v>
      </c>
      <c r="D27" s="12" t="s">
        <v>752</v>
      </c>
      <c r="E27" s="12" t="s">
        <v>100</v>
      </c>
      <c r="F27" s="12" t="s">
        <v>871</v>
      </c>
      <c r="G27" s="12" t="s">
        <v>872</v>
      </c>
      <c r="H27" s="12" t="s">
        <v>428</v>
      </c>
      <c r="I27" s="12" t="s">
        <v>855</v>
      </c>
      <c r="J27" s="12" t="s">
        <v>111</v>
      </c>
    </row>
    <row r="28" spans="1:10">
      <c r="A28" t="s">
        <v>113</v>
      </c>
      <c r="B28" t="s">
        <v>114</v>
      </c>
      <c r="C28" t="s">
        <v>779</v>
      </c>
      <c r="D28" t="s">
        <v>780</v>
      </c>
      <c r="E28">
        <v>2010</v>
      </c>
      <c r="F28" t="s">
        <v>921</v>
      </c>
      <c r="G28" t="s">
        <v>886</v>
      </c>
      <c r="H28">
        <v>10.27</v>
      </c>
      <c r="I28" t="s">
        <v>864</v>
      </c>
      <c r="J28">
        <v>1</v>
      </c>
    </row>
    <row r="29" spans="1:10">
      <c r="A29" t="s">
        <v>652</v>
      </c>
      <c r="B29" t="s">
        <v>653</v>
      </c>
      <c r="C29" t="s">
        <v>779</v>
      </c>
      <c r="D29" t="s">
        <v>780</v>
      </c>
      <c r="E29">
        <v>2010</v>
      </c>
      <c r="F29" t="s">
        <v>921</v>
      </c>
      <c r="G29" t="s">
        <v>886</v>
      </c>
      <c r="H29">
        <v>1.2</v>
      </c>
      <c r="I29" t="s">
        <v>864</v>
      </c>
      <c r="J29">
        <v>1</v>
      </c>
    </row>
    <row r="30" spans="1:10">
      <c r="A30" t="s">
        <v>520</v>
      </c>
      <c r="B30" t="s">
        <v>521</v>
      </c>
      <c r="C30" t="s">
        <v>808</v>
      </c>
      <c r="D30" t="s">
        <v>809</v>
      </c>
      <c r="E30">
        <v>2013</v>
      </c>
      <c r="F30" t="s">
        <v>921</v>
      </c>
      <c r="G30" t="s">
        <v>886</v>
      </c>
      <c r="H30">
        <v>7.32</v>
      </c>
      <c r="I30" t="s">
        <v>864</v>
      </c>
      <c r="J30">
        <v>1</v>
      </c>
    </row>
    <row r="31" spans="1:10">
      <c r="A31" t="s">
        <v>330</v>
      </c>
      <c r="B31" t="s">
        <v>331</v>
      </c>
      <c r="C31" t="s">
        <v>808</v>
      </c>
      <c r="D31" t="s">
        <v>812</v>
      </c>
      <c r="E31">
        <v>2013</v>
      </c>
      <c r="F31" t="s">
        <v>921</v>
      </c>
      <c r="G31" t="s">
        <v>886</v>
      </c>
      <c r="H31">
        <v>5.96</v>
      </c>
      <c r="I31" t="s">
        <v>864</v>
      </c>
      <c r="J31">
        <v>1</v>
      </c>
    </row>
    <row r="32" spans="1:10">
      <c r="A32" t="s">
        <v>548</v>
      </c>
      <c r="B32" t="s">
        <v>549</v>
      </c>
      <c r="C32" t="s">
        <v>808</v>
      </c>
      <c r="D32" t="s">
        <v>809</v>
      </c>
      <c r="E32">
        <v>2013</v>
      </c>
      <c r="F32" t="s">
        <v>921</v>
      </c>
      <c r="G32" t="s">
        <v>886</v>
      </c>
      <c r="H32">
        <v>3.69</v>
      </c>
      <c r="I32" t="s">
        <v>864</v>
      </c>
      <c r="J32">
        <v>1</v>
      </c>
    </row>
    <row r="33" spans="1:10">
      <c r="A33" t="s">
        <v>166</v>
      </c>
      <c r="B33" t="s">
        <v>167</v>
      </c>
      <c r="C33" t="s">
        <v>808</v>
      </c>
      <c r="D33" t="s">
        <v>811</v>
      </c>
      <c r="E33">
        <v>2013</v>
      </c>
      <c r="F33" t="s">
        <v>921</v>
      </c>
      <c r="G33" t="s">
        <v>886</v>
      </c>
      <c r="H33">
        <v>0</v>
      </c>
      <c r="I33" t="s">
        <v>864</v>
      </c>
      <c r="J33">
        <v>1</v>
      </c>
    </row>
    <row r="34" spans="1:10">
      <c r="A34" t="s">
        <v>586</v>
      </c>
      <c r="B34" t="s">
        <v>587</v>
      </c>
      <c r="C34" t="s">
        <v>808</v>
      </c>
      <c r="D34" t="s">
        <v>809</v>
      </c>
      <c r="E34">
        <v>2013</v>
      </c>
      <c r="F34" t="s">
        <v>921</v>
      </c>
      <c r="G34" t="s">
        <v>886</v>
      </c>
      <c r="H34">
        <v>2.2400000000000002</v>
      </c>
      <c r="I34" t="s">
        <v>864</v>
      </c>
      <c r="J34">
        <v>1</v>
      </c>
    </row>
    <row r="35" spans="1:10">
      <c r="A35" t="s">
        <v>282</v>
      </c>
      <c r="B35" t="s">
        <v>283</v>
      </c>
      <c r="C35" t="s">
        <v>808</v>
      </c>
      <c r="D35" t="s">
        <v>811</v>
      </c>
      <c r="E35">
        <v>2013</v>
      </c>
      <c r="F35" t="s">
        <v>921</v>
      </c>
      <c r="G35" t="s">
        <v>886</v>
      </c>
      <c r="H35">
        <v>2.38</v>
      </c>
      <c r="I35" t="s">
        <v>864</v>
      </c>
      <c r="J35">
        <v>1</v>
      </c>
    </row>
    <row r="36" spans="1:10">
      <c r="A36" t="s">
        <v>608</v>
      </c>
      <c r="B36" t="s">
        <v>609</v>
      </c>
      <c r="C36" t="s">
        <v>808</v>
      </c>
      <c r="D36" t="s">
        <v>811</v>
      </c>
      <c r="E36">
        <v>2013</v>
      </c>
      <c r="F36" t="s">
        <v>921</v>
      </c>
      <c r="G36" t="s">
        <v>886</v>
      </c>
      <c r="H36">
        <v>8.3699999999999992</v>
      </c>
      <c r="I36" t="s">
        <v>864</v>
      </c>
      <c r="J36">
        <v>1</v>
      </c>
    </row>
    <row r="37" spans="1:10">
      <c r="A37" t="s">
        <v>182</v>
      </c>
      <c r="B37" t="s">
        <v>183</v>
      </c>
      <c r="C37" t="s">
        <v>808</v>
      </c>
      <c r="D37" t="s">
        <v>809</v>
      </c>
      <c r="E37">
        <v>2013</v>
      </c>
      <c r="F37" t="s">
        <v>921</v>
      </c>
      <c r="G37" t="s">
        <v>886</v>
      </c>
      <c r="H37">
        <v>1.86</v>
      </c>
      <c r="I37" t="s">
        <v>864</v>
      </c>
      <c r="J37">
        <v>1</v>
      </c>
    </row>
    <row r="38" spans="1:10">
      <c r="A38" t="s">
        <v>658</v>
      </c>
      <c r="B38" t="s">
        <v>659</v>
      </c>
      <c r="C38" t="s">
        <v>808</v>
      </c>
      <c r="D38" t="s">
        <v>809</v>
      </c>
      <c r="E38">
        <v>2013</v>
      </c>
      <c r="F38" t="s">
        <v>921</v>
      </c>
      <c r="G38" t="s">
        <v>886</v>
      </c>
      <c r="H38">
        <v>9.59</v>
      </c>
      <c r="I38" t="s">
        <v>864</v>
      </c>
      <c r="J38">
        <v>1</v>
      </c>
    </row>
    <row r="39" spans="1:10">
      <c r="A39" t="s">
        <v>683</v>
      </c>
      <c r="B39" t="s">
        <v>902</v>
      </c>
      <c r="C39" t="s">
        <v>808</v>
      </c>
      <c r="D39" t="s">
        <v>809</v>
      </c>
      <c r="E39">
        <v>2013</v>
      </c>
      <c r="F39" t="s">
        <v>921</v>
      </c>
      <c r="G39" t="s">
        <v>886</v>
      </c>
      <c r="H39">
        <v>4.38</v>
      </c>
      <c r="I39" t="s">
        <v>864</v>
      </c>
      <c r="J39">
        <v>1</v>
      </c>
    </row>
    <row r="40" spans="1:10">
      <c r="A40" t="s">
        <v>188</v>
      </c>
      <c r="B40" t="s">
        <v>189</v>
      </c>
      <c r="C40" t="s">
        <v>808</v>
      </c>
      <c r="D40" t="s">
        <v>812</v>
      </c>
      <c r="E40">
        <v>2013</v>
      </c>
      <c r="F40" t="s">
        <v>921</v>
      </c>
      <c r="G40" t="s">
        <v>886</v>
      </c>
      <c r="H40">
        <v>0.16</v>
      </c>
      <c r="I40" t="s">
        <v>864</v>
      </c>
      <c r="J40">
        <v>1</v>
      </c>
    </row>
    <row r="41" spans="1:10">
      <c r="A41" t="s">
        <v>190</v>
      </c>
      <c r="B41" t="s">
        <v>191</v>
      </c>
      <c r="C41" t="s">
        <v>808</v>
      </c>
      <c r="D41" t="s">
        <v>811</v>
      </c>
      <c r="E41">
        <v>2014</v>
      </c>
      <c r="F41" t="s">
        <v>921</v>
      </c>
      <c r="G41" t="s">
        <v>886</v>
      </c>
      <c r="H41">
        <v>1.87</v>
      </c>
      <c r="I41" t="s">
        <v>864</v>
      </c>
      <c r="J41">
        <v>1</v>
      </c>
    </row>
    <row r="42" spans="1:10">
      <c r="A42" s="48" t="s">
        <v>646</v>
      </c>
      <c r="B42" s="48" t="s">
        <v>647</v>
      </c>
      <c r="C42" s="48" t="s">
        <v>779</v>
      </c>
      <c r="D42" s="48" t="s">
        <v>780</v>
      </c>
      <c r="E42" s="48">
        <v>2010</v>
      </c>
      <c r="F42" s="48" t="s">
        <v>921</v>
      </c>
      <c r="G42" s="48" t="s">
        <v>886</v>
      </c>
      <c r="H42" s="48">
        <v>2.2000000000000002</v>
      </c>
      <c r="I42" s="48" t="s">
        <v>864</v>
      </c>
      <c r="J42" s="48">
        <v>1</v>
      </c>
    </row>
    <row r="43" spans="1:10">
      <c r="A43" t="s">
        <v>113</v>
      </c>
      <c r="B43" t="s">
        <v>114</v>
      </c>
      <c r="C43" t="s">
        <v>779</v>
      </c>
      <c r="D43" t="s">
        <v>780</v>
      </c>
      <c r="E43">
        <v>2017</v>
      </c>
      <c r="F43" t="s">
        <v>922</v>
      </c>
      <c r="G43" t="s">
        <v>886</v>
      </c>
      <c r="H43">
        <v>9.27</v>
      </c>
      <c r="I43" t="s">
        <v>864</v>
      </c>
      <c r="J43">
        <v>2</v>
      </c>
    </row>
    <row r="44" spans="1:10">
      <c r="A44" t="s">
        <v>652</v>
      </c>
      <c r="B44" t="s">
        <v>653</v>
      </c>
      <c r="C44" t="s">
        <v>779</v>
      </c>
      <c r="D44" t="s">
        <v>780</v>
      </c>
      <c r="E44">
        <v>2023</v>
      </c>
      <c r="F44" t="s">
        <v>922</v>
      </c>
      <c r="G44" t="s">
        <v>886</v>
      </c>
      <c r="H44">
        <v>0</v>
      </c>
      <c r="I44" t="s">
        <v>864</v>
      </c>
      <c r="J44">
        <v>2</v>
      </c>
    </row>
    <row r="45" spans="1:10">
      <c r="A45" t="s">
        <v>520</v>
      </c>
      <c r="B45" t="s">
        <v>521</v>
      </c>
      <c r="C45" t="s">
        <v>808</v>
      </c>
      <c r="D45" t="s">
        <v>809</v>
      </c>
      <c r="E45">
        <v>2023</v>
      </c>
      <c r="F45" t="s">
        <v>922</v>
      </c>
      <c r="G45" t="s">
        <v>886</v>
      </c>
      <c r="H45">
        <v>0.92</v>
      </c>
      <c r="I45" t="s">
        <v>864</v>
      </c>
      <c r="J45">
        <v>2</v>
      </c>
    </row>
    <row r="46" spans="1:10">
      <c r="A46" t="s">
        <v>330</v>
      </c>
      <c r="B46" t="s">
        <v>331</v>
      </c>
      <c r="C46" t="s">
        <v>808</v>
      </c>
      <c r="D46" t="s">
        <v>812</v>
      </c>
      <c r="E46">
        <v>2023</v>
      </c>
      <c r="F46" t="s">
        <v>922</v>
      </c>
      <c r="G46" t="s">
        <v>886</v>
      </c>
      <c r="H46">
        <v>6.84</v>
      </c>
      <c r="I46" t="s">
        <v>864</v>
      </c>
      <c r="J46">
        <v>2</v>
      </c>
    </row>
    <row r="47" spans="1:10">
      <c r="A47" t="s">
        <v>548</v>
      </c>
      <c r="B47" t="s">
        <v>549</v>
      </c>
      <c r="C47" t="s">
        <v>808</v>
      </c>
      <c r="D47" t="s">
        <v>809</v>
      </c>
      <c r="E47">
        <v>2019</v>
      </c>
      <c r="F47" t="s">
        <v>922</v>
      </c>
      <c r="G47" t="s">
        <v>886</v>
      </c>
      <c r="H47">
        <v>3.46</v>
      </c>
      <c r="I47" t="s">
        <v>864</v>
      </c>
      <c r="J47">
        <v>2</v>
      </c>
    </row>
    <row r="48" spans="1:10">
      <c r="A48" t="s">
        <v>166</v>
      </c>
      <c r="B48" t="s">
        <v>167</v>
      </c>
      <c r="C48" t="s">
        <v>808</v>
      </c>
      <c r="D48" t="s">
        <v>811</v>
      </c>
      <c r="E48">
        <v>2023</v>
      </c>
      <c r="F48" t="s">
        <v>922</v>
      </c>
      <c r="G48" t="s">
        <v>886</v>
      </c>
      <c r="H48">
        <v>0</v>
      </c>
      <c r="I48" t="s">
        <v>864</v>
      </c>
      <c r="J48">
        <v>2</v>
      </c>
    </row>
    <row r="49" spans="1:10">
      <c r="A49" t="s">
        <v>586</v>
      </c>
      <c r="B49" t="s">
        <v>587</v>
      </c>
      <c r="C49" t="s">
        <v>808</v>
      </c>
      <c r="D49" t="s">
        <v>809</v>
      </c>
      <c r="E49">
        <v>2023</v>
      </c>
      <c r="F49" t="s">
        <v>922</v>
      </c>
      <c r="G49" t="s">
        <v>886</v>
      </c>
      <c r="H49">
        <v>1.2</v>
      </c>
      <c r="I49" t="s">
        <v>864</v>
      </c>
      <c r="J49">
        <v>2</v>
      </c>
    </row>
    <row r="50" spans="1:10">
      <c r="A50" t="s">
        <v>282</v>
      </c>
      <c r="B50" t="s">
        <v>283</v>
      </c>
      <c r="C50" t="s">
        <v>808</v>
      </c>
      <c r="D50" t="s">
        <v>811</v>
      </c>
      <c r="E50">
        <v>2019</v>
      </c>
      <c r="F50" t="s">
        <v>922</v>
      </c>
      <c r="G50" t="s">
        <v>886</v>
      </c>
      <c r="H50">
        <v>1.96</v>
      </c>
      <c r="I50" t="s">
        <v>864</v>
      </c>
      <c r="J50">
        <v>2</v>
      </c>
    </row>
    <row r="51" spans="1:10">
      <c r="A51" t="s">
        <v>608</v>
      </c>
      <c r="B51" t="s">
        <v>609</v>
      </c>
      <c r="C51" t="s">
        <v>808</v>
      </c>
      <c r="D51" t="s">
        <v>811</v>
      </c>
      <c r="E51">
        <v>2019</v>
      </c>
      <c r="F51" t="s">
        <v>922</v>
      </c>
      <c r="G51" t="s">
        <v>886</v>
      </c>
      <c r="H51">
        <v>0.21</v>
      </c>
      <c r="I51" t="s">
        <v>864</v>
      </c>
      <c r="J51">
        <v>2</v>
      </c>
    </row>
    <row r="52" spans="1:10">
      <c r="A52" t="s">
        <v>182</v>
      </c>
      <c r="B52" t="s">
        <v>183</v>
      </c>
      <c r="C52" t="s">
        <v>808</v>
      </c>
      <c r="D52" t="s">
        <v>809</v>
      </c>
      <c r="E52">
        <v>2019</v>
      </c>
      <c r="F52" t="s">
        <v>922</v>
      </c>
      <c r="G52" t="s">
        <v>886</v>
      </c>
      <c r="H52">
        <v>2.78</v>
      </c>
      <c r="I52" t="s">
        <v>864</v>
      </c>
      <c r="J52">
        <v>2</v>
      </c>
    </row>
    <row r="53" spans="1:10">
      <c r="A53" t="s">
        <v>658</v>
      </c>
      <c r="B53" t="s">
        <v>659</v>
      </c>
      <c r="C53" t="s">
        <v>808</v>
      </c>
      <c r="D53" t="s">
        <v>809</v>
      </c>
      <c r="E53">
        <v>2023</v>
      </c>
      <c r="F53" t="s">
        <v>922</v>
      </c>
      <c r="G53" t="s">
        <v>886</v>
      </c>
      <c r="H53">
        <v>2.66</v>
      </c>
      <c r="I53" t="s">
        <v>864</v>
      </c>
      <c r="J53">
        <v>2</v>
      </c>
    </row>
    <row r="54" spans="1:10">
      <c r="A54" t="s">
        <v>683</v>
      </c>
      <c r="B54" t="s">
        <v>902</v>
      </c>
      <c r="C54" t="s">
        <v>808</v>
      </c>
      <c r="D54" t="s">
        <v>809</v>
      </c>
      <c r="E54">
        <v>2023</v>
      </c>
      <c r="F54" t="s">
        <v>922</v>
      </c>
      <c r="G54" t="s">
        <v>886</v>
      </c>
      <c r="H54">
        <v>2.04</v>
      </c>
      <c r="I54" t="s">
        <v>864</v>
      </c>
      <c r="J54">
        <v>2</v>
      </c>
    </row>
    <row r="55" spans="1:10">
      <c r="A55" t="s">
        <v>188</v>
      </c>
      <c r="B55" t="s">
        <v>189</v>
      </c>
      <c r="C55" t="s">
        <v>808</v>
      </c>
      <c r="D55" t="s">
        <v>812</v>
      </c>
      <c r="E55">
        <v>2024</v>
      </c>
      <c r="F55" t="s">
        <v>922</v>
      </c>
      <c r="G55" t="s">
        <v>886</v>
      </c>
      <c r="H55">
        <v>1.77</v>
      </c>
      <c r="I55" t="s">
        <v>864</v>
      </c>
      <c r="J55">
        <v>2</v>
      </c>
    </row>
    <row r="56" spans="1:10">
      <c r="A56" t="s">
        <v>190</v>
      </c>
      <c r="B56" t="s">
        <v>191</v>
      </c>
      <c r="C56" t="s">
        <v>808</v>
      </c>
      <c r="D56" t="s">
        <v>811</v>
      </c>
      <c r="E56">
        <v>2020</v>
      </c>
      <c r="F56" t="s">
        <v>922</v>
      </c>
      <c r="G56" t="s">
        <v>886</v>
      </c>
      <c r="H56">
        <v>0</v>
      </c>
      <c r="I56" t="s">
        <v>864</v>
      </c>
      <c r="J56">
        <v>2</v>
      </c>
    </row>
    <row r="57" spans="1:10">
      <c r="A57" s="48" t="s">
        <v>646</v>
      </c>
      <c r="B57" s="48" t="s">
        <v>647</v>
      </c>
      <c r="C57" s="48" t="s">
        <v>779</v>
      </c>
      <c r="D57" s="48" t="s">
        <v>780</v>
      </c>
      <c r="E57" s="48">
        <v>2017</v>
      </c>
      <c r="F57" s="48" t="s">
        <v>922</v>
      </c>
      <c r="G57" s="48" t="s">
        <v>886</v>
      </c>
      <c r="H57" s="48">
        <v>2.35</v>
      </c>
      <c r="I57" s="48" t="s">
        <v>864</v>
      </c>
      <c r="J57" s="48">
        <v>2</v>
      </c>
    </row>
    <row r="58" spans="1:10">
      <c r="A58" t="s">
        <v>254</v>
      </c>
      <c r="B58" t="s">
        <v>255</v>
      </c>
      <c r="C58" t="s">
        <v>791</v>
      </c>
      <c r="D58" t="s">
        <v>792</v>
      </c>
      <c r="E58">
        <v>2011</v>
      </c>
      <c r="F58" t="s">
        <v>921</v>
      </c>
      <c r="G58" t="s">
        <v>876</v>
      </c>
      <c r="H58">
        <v>21.03</v>
      </c>
      <c r="I58" t="s">
        <v>864</v>
      </c>
      <c r="J58">
        <v>7</v>
      </c>
    </row>
    <row r="59" spans="1:10">
      <c r="A59" t="s">
        <v>284</v>
      </c>
      <c r="B59" t="s">
        <v>285</v>
      </c>
      <c r="C59" t="s">
        <v>791</v>
      </c>
      <c r="D59" t="s">
        <v>792</v>
      </c>
      <c r="E59">
        <v>2013</v>
      </c>
      <c r="F59" t="s">
        <v>921</v>
      </c>
      <c r="G59" t="s">
        <v>876</v>
      </c>
      <c r="H59">
        <v>32.880000000000003</v>
      </c>
      <c r="I59" t="s">
        <v>864</v>
      </c>
      <c r="J59">
        <v>7</v>
      </c>
    </row>
    <row r="60" spans="1:10">
      <c r="A60" t="s">
        <v>532</v>
      </c>
      <c r="B60" t="s">
        <v>533</v>
      </c>
      <c r="C60" t="s">
        <v>791</v>
      </c>
      <c r="D60" t="s">
        <v>792</v>
      </c>
      <c r="E60">
        <v>2011</v>
      </c>
      <c r="F60" t="s">
        <v>921</v>
      </c>
      <c r="G60" t="s">
        <v>876</v>
      </c>
      <c r="H60">
        <v>6.9</v>
      </c>
      <c r="I60" t="s">
        <v>864</v>
      </c>
      <c r="J60">
        <v>7</v>
      </c>
    </row>
    <row r="61" spans="1:10">
      <c r="A61" t="s">
        <v>767</v>
      </c>
      <c r="B61" t="s">
        <v>768</v>
      </c>
      <c r="C61" t="s">
        <v>760</v>
      </c>
      <c r="D61" t="s">
        <v>761</v>
      </c>
      <c r="E61">
        <v>2013</v>
      </c>
      <c r="F61" t="s">
        <v>921</v>
      </c>
      <c r="G61" t="s">
        <v>876</v>
      </c>
      <c r="H61">
        <v>35.5</v>
      </c>
      <c r="I61" t="s">
        <v>864</v>
      </c>
      <c r="J61">
        <v>7</v>
      </c>
    </row>
    <row r="62" spans="1:10">
      <c r="A62" t="s">
        <v>713</v>
      </c>
      <c r="B62" t="s">
        <v>714</v>
      </c>
      <c r="C62" t="s">
        <v>791</v>
      </c>
      <c r="D62" t="s">
        <v>792</v>
      </c>
      <c r="E62">
        <v>2016</v>
      </c>
      <c r="F62" t="s">
        <v>921</v>
      </c>
      <c r="G62" t="s">
        <v>876</v>
      </c>
      <c r="H62">
        <v>6.97</v>
      </c>
      <c r="I62" t="s">
        <v>864</v>
      </c>
      <c r="J62">
        <v>7</v>
      </c>
    </row>
    <row r="63" spans="1:10">
      <c r="A63" t="s">
        <v>254</v>
      </c>
      <c r="B63" t="s">
        <v>255</v>
      </c>
      <c r="C63" t="s">
        <v>791</v>
      </c>
      <c r="D63" t="s">
        <v>792</v>
      </c>
      <c r="E63">
        <v>2023</v>
      </c>
      <c r="F63" t="s">
        <v>922</v>
      </c>
      <c r="G63" t="s">
        <v>876</v>
      </c>
      <c r="H63">
        <v>22.64</v>
      </c>
      <c r="I63" t="s">
        <v>864</v>
      </c>
      <c r="J63">
        <v>8</v>
      </c>
    </row>
    <row r="64" spans="1:10">
      <c r="A64" t="s">
        <v>284</v>
      </c>
      <c r="B64" t="s">
        <v>285</v>
      </c>
      <c r="C64" t="s">
        <v>791</v>
      </c>
      <c r="D64" t="s">
        <v>792</v>
      </c>
      <c r="E64">
        <v>2022</v>
      </c>
      <c r="F64" t="s">
        <v>922</v>
      </c>
      <c r="G64" t="s">
        <v>876</v>
      </c>
      <c r="H64">
        <v>19.190000000000001</v>
      </c>
      <c r="I64" t="s">
        <v>864</v>
      </c>
      <c r="J64">
        <v>8</v>
      </c>
    </row>
    <row r="65" spans="1:10">
      <c r="A65" t="s">
        <v>532</v>
      </c>
      <c r="B65" t="s">
        <v>533</v>
      </c>
      <c r="C65" t="s">
        <v>791</v>
      </c>
      <c r="D65" t="s">
        <v>792</v>
      </c>
      <c r="E65">
        <v>2023</v>
      </c>
      <c r="F65" t="s">
        <v>922</v>
      </c>
      <c r="G65" t="s">
        <v>876</v>
      </c>
      <c r="H65">
        <v>12.32</v>
      </c>
      <c r="I65" t="s">
        <v>864</v>
      </c>
      <c r="J65">
        <v>8</v>
      </c>
    </row>
    <row r="66" spans="1:10">
      <c r="A66" t="s">
        <v>767</v>
      </c>
      <c r="B66" t="s">
        <v>768</v>
      </c>
      <c r="C66" t="s">
        <v>760</v>
      </c>
      <c r="D66" t="s">
        <v>761</v>
      </c>
      <c r="E66">
        <v>2019</v>
      </c>
      <c r="F66" t="s">
        <v>922</v>
      </c>
      <c r="G66" t="s">
        <v>876</v>
      </c>
      <c r="H66">
        <v>11.07</v>
      </c>
      <c r="I66" t="s">
        <v>864</v>
      </c>
      <c r="J66">
        <v>8</v>
      </c>
    </row>
    <row r="67" spans="1:10">
      <c r="A67" s="48" t="s">
        <v>713</v>
      </c>
      <c r="B67" s="48" t="s">
        <v>714</v>
      </c>
      <c r="C67" s="48" t="s">
        <v>791</v>
      </c>
      <c r="D67" s="48" t="s">
        <v>792</v>
      </c>
      <c r="E67" s="48">
        <v>2023</v>
      </c>
      <c r="F67" s="48" t="s">
        <v>922</v>
      </c>
      <c r="G67" s="48" t="s">
        <v>876</v>
      </c>
      <c r="H67" s="48">
        <v>1.98</v>
      </c>
      <c r="I67" s="48" t="s">
        <v>864</v>
      </c>
      <c r="J67" s="48">
        <v>8</v>
      </c>
    </row>
    <row r="68" spans="1:10">
      <c r="A68" t="s">
        <v>504</v>
      </c>
      <c r="B68" t="s">
        <v>505</v>
      </c>
      <c r="C68" t="s">
        <v>760</v>
      </c>
      <c r="D68" t="s">
        <v>771</v>
      </c>
      <c r="E68">
        <v>2013</v>
      </c>
      <c r="F68" t="s">
        <v>921</v>
      </c>
      <c r="G68" t="s">
        <v>881</v>
      </c>
      <c r="H68">
        <v>47.7</v>
      </c>
      <c r="I68" t="s">
        <v>864</v>
      </c>
      <c r="J68">
        <v>5</v>
      </c>
    </row>
    <row r="69" spans="1:10">
      <c r="A69" t="s">
        <v>893</v>
      </c>
      <c r="B69" t="s">
        <v>885</v>
      </c>
      <c r="C69" t="s">
        <v>760</v>
      </c>
      <c r="D69" t="s">
        <v>771</v>
      </c>
      <c r="E69">
        <v>2015</v>
      </c>
      <c r="F69" t="s">
        <v>921</v>
      </c>
      <c r="G69" t="s">
        <v>881</v>
      </c>
      <c r="H69">
        <v>0.88</v>
      </c>
      <c r="I69" t="s">
        <v>864</v>
      </c>
      <c r="J69">
        <v>5</v>
      </c>
    </row>
    <row r="70" spans="1:10">
      <c r="A70" t="s">
        <v>120</v>
      </c>
      <c r="B70" t="s">
        <v>898</v>
      </c>
      <c r="C70" t="s">
        <v>779</v>
      </c>
      <c r="D70" t="s">
        <v>780</v>
      </c>
      <c r="E70">
        <v>2010</v>
      </c>
      <c r="F70" t="s">
        <v>921</v>
      </c>
      <c r="G70" t="s">
        <v>881</v>
      </c>
      <c r="H70">
        <v>10.65</v>
      </c>
      <c r="I70" t="s">
        <v>864</v>
      </c>
      <c r="J70">
        <v>5</v>
      </c>
    </row>
    <row r="71" spans="1:10">
      <c r="A71" t="s">
        <v>524</v>
      </c>
      <c r="B71" t="s">
        <v>525</v>
      </c>
      <c r="C71" t="s">
        <v>760</v>
      </c>
      <c r="D71" t="s">
        <v>816</v>
      </c>
      <c r="E71">
        <v>2013</v>
      </c>
      <c r="F71" t="s">
        <v>921</v>
      </c>
      <c r="G71" t="s">
        <v>881</v>
      </c>
      <c r="H71">
        <v>69.36</v>
      </c>
      <c r="I71" t="s">
        <v>864</v>
      </c>
      <c r="J71">
        <v>5</v>
      </c>
    </row>
    <row r="72" spans="1:10">
      <c r="A72" t="s">
        <v>670</v>
      </c>
      <c r="B72" t="s">
        <v>671</v>
      </c>
      <c r="C72" t="s">
        <v>791</v>
      </c>
      <c r="D72" t="s">
        <v>792</v>
      </c>
      <c r="E72">
        <v>2016</v>
      </c>
      <c r="F72" t="s">
        <v>921</v>
      </c>
      <c r="G72" t="s">
        <v>881</v>
      </c>
      <c r="H72">
        <v>25.29</v>
      </c>
      <c r="I72" t="s">
        <v>864</v>
      </c>
      <c r="J72">
        <v>5</v>
      </c>
    </row>
    <row r="73" spans="1:10">
      <c r="A73" t="s">
        <v>618</v>
      </c>
      <c r="B73" t="s">
        <v>894</v>
      </c>
      <c r="C73" t="s">
        <v>791</v>
      </c>
      <c r="D73" t="s">
        <v>820</v>
      </c>
      <c r="E73">
        <v>2013</v>
      </c>
      <c r="F73" t="s">
        <v>921</v>
      </c>
      <c r="G73" t="s">
        <v>881</v>
      </c>
      <c r="H73">
        <v>17.38</v>
      </c>
      <c r="I73" t="s">
        <v>864</v>
      </c>
      <c r="J73">
        <v>5</v>
      </c>
    </row>
    <row r="74" spans="1:10">
      <c r="A74" t="s">
        <v>299</v>
      </c>
      <c r="B74" t="s">
        <v>300</v>
      </c>
      <c r="C74" t="s">
        <v>791</v>
      </c>
      <c r="D74" t="s">
        <v>792</v>
      </c>
      <c r="E74">
        <v>2016</v>
      </c>
      <c r="F74" t="s">
        <v>921</v>
      </c>
      <c r="G74" t="s">
        <v>881</v>
      </c>
      <c r="H74">
        <v>6.72</v>
      </c>
      <c r="I74" t="s">
        <v>864</v>
      </c>
      <c r="J74">
        <v>5</v>
      </c>
    </row>
    <row r="75" spans="1:10">
      <c r="A75" t="s">
        <v>672</v>
      </c>
      <c r="B75" t="s">
        <v>439</v>
      </c>
      <c r="C75" t="s">
        <v>791</v>
      </c>
      <c r="D75" t="s">
        <v>792</v>
      </c>
      <c r="E75">
        <v>2013</v>
      </c>
      <c r="F75" t="s">
        <v>921</v>
      </c>
      <c r="G75" t="s">
        <v>881</v>
      </c>
      <c r="H75">
        <v>18.739999999999998</v>
      </c>
      <c r="I75" t="s">
        <v>864</v>
      </c>
      <c r="J75">
        <v>5</v>
      </c>
    </row>
    <row r="76" spans="1:10">
      <c r="A76" t="s">
        <v>588</v>
      </c>
      <c r="B76" t="s">
        <v>589</v>
      </c>
      <c r="C76" t="s">
        <v>760</v>
      </c>
      <c r="D76" t="s">
        <v>771</v>
      </c>
      <c r="E76">
        <v>2014</v>
      </c>
      <c r="F76" t="s">
        <v>921</v>
      </c>
      <c r="G76" t="s">
        <v>881</v>
      </c>
      <c r="H76">
        <v>22.66</v>
      </c>
      <c r="I76" t="s">
        <v>864</v>
      </c>
      <c r="J76">
        <v>5</v>
      </c>
    </row>
    <row r="77" spans="1:10">
      <c r="A77" t="s">
        <v>522</v>
      </c>
      <c r="B77" t="s">
        <v>523</v>
      </c>
      <c r="C77" t="s">
        <v>791</v>
      </c>
      <c r="D77" t="s">
        <v>792</v>
      </c>
      <c r="E77">
        <v>2013</v>
      </c>
      <c r="F77" t="s">
        <v>921</v>
      </c>
      <c r="G77" t="s">
        <v>881</v>
      </c>
      <c r="H77">
        <v>26.36</v>
      </c>
      <c r="I77" t="s">
        <v>864</v>
      </c>
      <c r="J77">
        <v>5</v>
      </c>
    </row>
    <row r="78" spans="1:10">
      <c r="A78" t="s">
        <v>208</v>
      </c>
      <c r="B78" t="s">
        <v>923</v>
      </c>
      <c r="C78" t="s">
        <v>760</v>
      </c>
      <c r="D78" t="s">
        <v>761</v>
      </c>
      <c r="E78">
        <v>2013</v>
      </c>
      <c r="F78" t="s">
        <v>921</v>
      </c>
      <c r="G78" t="s">
        <v>881</v>
      </c>
      <c r="H78">
        <v>56.58</v>
      </c>
      <c r="I78" t="s">
        <v>864</v>
      </c>
      <c r="J78">
        <v>5</v>
      </c>
    </row>
    <row r="79" spans="1:10">
      <c r="A79" t="s">
        <v>891</v>
      </c>
      <c r="B79" t="s">
        <v>892</v>
      </c>
      <c r="C79" t="s">
        <v>760</v>
      </c>
      <c r="D79" t="s">
        <v>816</v>
      </c>
      <c r="E79">
        <v>2012</v>
      </c>
      <c r="F79" t="s">
        <v>921</v>
      </c>
      <c r="G79" t="s">
        <v>881</v>
      </c>
      <c r="H79">
        <v>37.299999999999997</v>
      </c>
      <c r="I79" t="s">
        <v>864</v>
      </c>
      <c r="J79">
        <v>5</v>
      </c>
    </row>
    <row r="80" spans="1:10">
      <c r="A80" t="s">
        <v>278</v>
      </c>
      <c r="B80" t="s">
        <v>279</v>
      </c>
      <c r="C80" t="s">
        <v>791</v>
      </c>
      <c r="D80" t="s">
        <v>792</v>
      </c>
      <c r="E80">
        <v>2016</v>
      </c>
      <c r="F80" t="s">
        <v>921</v>
      </c>
      <c r="G80" t="s">
        <v>881</v>
      </c>
      <c r="H80">
        <v>14.63</v>
      </c>
      <c r="I80" t="s">
        <v>864</v>
      </c>
      <c r="J80">
        <v>5</v>
      </c>
    </row>
    <row r="81" spans="1:10">
      <c r="A81" t="s">
        <v>288</v>
      </c>
      <c r="B81" t="s">
        <v>289</v>
      </c>
      <c r="C81" t="s">
        <v>760</v>
      </c>
      <c r="D81" t="s">
        <v>814</v>
      </c>
      <c r="E81">
        <v>2013</v>
      </c>
      <c r="F81" t="s">
        <v>921</v>
      </c>
      <c r="G81" t="s">
        <v>881</v>
      </c>
      <c r="H81">
        <v>33.729999999999997</v>
      </c>
      <c r="I81" t="s">
        <v>864</v>
      </c>
      <c r="J81">
        <v>5</v>
      </c>
    </row>
    <row r="82" spans="1:10">
      <c r="A82" t="s">
        <v>620</v>
      </c>
      <c r="B82" t="s">
        <v>621</v>
      </c>
      <c r="C82" t="s">
        <v>791</v>
      </c>
      <c r="D82" t="s">
        <v>820</v>
      </c>
      <c r="E82">
        <v>2013</v>
      </c>
      <c r="F82" t="s">
        <v>921</v>
      </c>
      <c r="G82" t="s">
        <v>881</v>
      </c>
      <c r="H82">
        <v>37.25</v>
      </c>
      <c r="I82" t="s">
        <v>864</v>
      </c>
      <c r="J82">
        <v>5</v>
      </c>
    </row>
    <row r="83" spans="1:10">
      <c r="A83" t="s">
        <v>777</v>
      </c>
      <c r="B83" t="s">
        <v>778</v>
      </c>
      <c r="C83" t="s">
        <v>760</v>
      </c>
      <c r="D83" t="s">
        <v>771</v>
      </c>
      <c r="E83">
        <v>2013</v>
      </c>
      <c r="F83" t="s">
        <v>921</v>
      </c>
      <c r="G83" t="s">
        <v>881</v>
      </c>
      <c r="H83">
        <v>14.45</v>
      </c>
      <c r="I83" t="s">
        <v>864</v>
      </c>
      <c r="J83">
        <v>5</v>
      </c>
    </row>
    <row r="84" spans="1:10">
      <c r="A84" t="s">
        <v>294</v>
      </c>
      <c r="B84" t="s">
        <v>295</v>
      </c>
      <c r="C84" t="s">
        <v>760</v>
      </c>
      <c r="D84" t="s">
        <v>771</v>
      </c>
      <c r="E84">
        <v>2013</v>
      </c>
      <c r="F84" t="s">
        <v>921</v>
      </c>
      <c r="G84" t="s">
        <v>881</v>
      </c>
      <c r="H84">
        <v>30.84</v>
      </c>
      <c r="I84" t="s">
        <v>864</v>
      </c>
      <c r="J84">
        <v>5</v>
      </c>
    </row>
    <row r="85" spans="1:10">
      <c r="A85" t="s">
        <v>650</v>
      </c>
      <c r="B85" t="s">
        <v>651</v>
      </c>
      <c r="C85" t="s">
        <v>760</v>
      </c>
      <c r="D85" t="s">
        <v>816</v>
      </c>
      <c r="E85">
        <v>2015</v>
      </c>
      <c r="F85" t="s">
        <v>921</v>
      </c>
      <c r="G85" t="s">
        <v>881</v>
      </c>
      <c r="H85">
        <v>17.22</v>
      </c>
      <c r="I85" t="s">
        <v>864</v>
      </c>
      <c r="J85">
        <v>5</v>
      </c>
    </row>
    <row r="86" spans="1:10">
      <c r="A86" t="s">
        <v>550</v>
      </c>
      <c r="B86" t="s">
        <v>887</v>
      </c>
      <c r="C86" t="s">
        <v>791</v>
      </c>
      <c r="D86" t="s">
        <v>792</v>
      </c>
      <c r="E86">
        <v>2013</v>
      </c>
      <c r="F86" t="s">
        <v>921</v>
      </c>
      <c r="G86" t="s">
        <v>881</v>
      </c>
      <c r="H86">
        <v>20.84</v>
      </c>
      <c r="I86" t="s">
        <v>864</v>
      </c>
      <c r="J86">
        <v>5</v>
      </c>
    </row>
    <row r="87" spans="1:10">
      <c r="A87" t="s">
        <v>693</v>
      </c>
      <c r="B87" t="s">
        <v>694</v>
      </c>
      <c r="C87" t="s">
        <v>760</v>
      </c>
      <c r="D87" t="s">
        <v>816</v>
      </c>
      <c r="E87">
        <v>2015</v>
      </c>
      <c r="F87" t="s">
        <v>921</v>
      </c>
      <c r="G87" t="s">
        <v>881</v>
      </c>
      <c r="H87">
        <v>44.2</v>
      </c>
      <c r="I87" t="s">
        <v>864</v>
      </c>
      <c r="J87">
        <v>5</v>
      </c>
    </row>
    <row r="88" spans="1:10">
      <c r="A88" t="s">
        <v>308</v>
      </c>
      <c r="B88" t="s">
        <v>309</v>
      </c>
      <c r="C88" t="s">
        <v>791</v>
      </c>
      <c r="D88" t="s">
        <v>820</v>
      </c>
      <c r="E88">
        <v>2013</v>
      </c>
      <c r="F88" t="s">
        <v>921</v>
      </c>
      <c r="G88" t="s">
        <v>881</v>
      </c>
      <c r="H88">
        <v>10.33</v>
      </c>
      <c r="I88" t="s">
        <v>864</v>
      </c>
      <c r="J88">
        <v>5</v>
      </c>
    </row>
    <row r="89" spans="1:10">
      <c r="A89" t="s">
        <v>703</v>
      </c>
      <c r="B89" t="s">
        <v>704</v>
      </c>
      <c r="C89" t="s">
        <v>808</v>
      </c>
      <c r="D89" t="s">
        <v>809</v>
      </c>
      <c r="E89">
        <v>2013</v>
      </c>
      <c r="F89" t="s">
        <v>921</v>
      </c>
      <c r="G89" t="s">
        <v>881</v>
      </c>
      <c r="H89">
        <v>49.34</v>
      </c>
      <c r="I89" t="s">
        <v>864</v>
      </c>
      <c r="J89">
        <v>5</v>
      </c>
    </row>
    <row r="90" spans="1:10">
      <c r="A90" t="s">
        <v>769</v>
      </c>
      <c r="B90" t="s">
        <v>770</v>
      </c>
      <c r="C90" t="s">
        <v>760</v>
      </c>
      <c r="D90" t="s">
        <v>761</v>
      </c>
      <c r="E90">
        <v>2013</v>
      </c>
      <c r="F90" t="s">
        <v>921</v>
      </c>
      <c r="G90" t="s">
        <v>881</v>
      </c>
      <c r="H90">
        <v>6.01</v>
      </c>
      <c r="I90" t="s">
        <v>864</v>
      </c>
      <c r="J90">
        <v>5</v>
      </c>
    </row>
    <row r="91" spans="1:10">
      <c r="A91" t="s">
        <v>313</v>
      </c>
      <c r="B91" t="s">
        <v>314</v>
      </c>
      <c r="C91" t="s">
        <v>760</v>
      </c>
      <c r="D91" t="s">
        <v>816</v>
      </c>
      <c r="E91">
        <v>2015</v>
      </c>
      <c r="F91" t="s">
        <v>921</v>
      </c>
      <c r="G91" t="s">
        <v>881</v>
      </c>
      <c r="H91">
        <v>26.13</v>
      </c>
      <c r="I91" t="s">
        <v>864</v>
      </c>
      <c r="J91">
        <v>5</v>
      </c>
    </row>
    <row r="92" spans="1:10">
      <c r="A92" t="s">
        <v>215</v>
      </c>
      <c r="B92" t="s">
        <v>896</v>
      </c>
      <c r="C92" t="s">
        <v>760</v>
      </c>
      <c r="D92" t="s">
        <v>824</v>
      </c>
      <c r="E92">
        <v>2013</v>
      </c>
      <c r="F92" t="s">
        <v>921</v>
      </c>
      <c r="G92" t="s">
        <v>881</v>
      </c>
      <c r="H92">
        <v>6.57</v>
      </c>
      <c r="I92" t="s">
        <v>864</v>
      </c>
      <c r="J92">
        <v>5</v>
      </c>
    </row>
    <row r="93" spans="1:10">
      <c r="A93" s="48" t="s">
        <v>554</v>
      </c>
      <c r="B93" s="48" t="s">
        <v>555</v>
      </c>
      <c r="C93" s="48" t="s">
        <v>791</v>
      </c>
      <c r="D93" s="48" t="s">
        <v>792</v>
      </c>
      <c r="E93" s="48">
        <v>2013</v>
      </c>
      <c r="F93" s="48" t="s">
        <v>921</v>
      </c>
      <c r="G93" s="48" t="s">
        <v>881</v>
      </c>
      <c r="H93" s="48">
        <v>14.69</v>
      </c>
      <c r="I93" s="48" t="s">
        <v>864</v>
      </c>
      <c r="J93" s="48">
        <v>5</v>
      </c>
    </row>
    <row r="94" spans="1:10">
      <c r="A94" t="s">
        <v>504</v>
      </c>
      <c r="B94" t="s">
        <v>505</v>
      </c>
      <c r="C94" t="s">
        <v>760</v>
      </c>
      <c r="D94" t="s">
        <v>771</v>
      </c>
      <c r="E94">
        <v>2022</v>
      </c>
      <c r="F94" t="s">
        <v>922</v>
      </c>
      <c r="G94" t="s">
        <v>881</v>
      </c>
      <c r="H94">
        <v>22.99</v>
      </c>
      <c r="I94" t="s">
        <v>864</v>
      </c>
      <c r="J94">
        <v>6</v>
      </c>
    </row>
    <row r="95" spans="1:10">
      <c r="A95" t="s">
        <v>893</v>
      </c>
      <c r="B95" t="s">
        <v>885</v>
      </c>
      <c r="C95" t="s">
        <v>760</v>
      </c>
      <c r="D95" t="s">
        <v>771</v>
      </c>
      <c r="E95">
        <v>2024</v>
      </c>
      <c r="F95" t="s">
        <v>922</v>
      </c>
      <c r="G95" t="s">
        <v>881</v>
      </c>
      <c r="H95">
        <v>0.3</v>
      </c>
      <c r="I95" t="s">
        <v>864</v>
      </c>
      <c r="J95">
        <v>6</v>
      </c>
    </row>
    <row r="96" spans="1:10">
      <c r="A96" t="s">
        <v>120</v>
      </c>
      <c r="B96" t="s">
        <v>898</v>
      </c>
      <c r="C96" t="s">
        <v>779</v>
      </c>
      <c r="D96" t="s">
        <v>780</v>
      </c>
      <c r="E96">
        <v>2017</v>
      </c>
      <c r="F96" t="s">
        <v>922</v>
      </c>
      <c r="G96" t="s">
        <v>881</v>
      </c>
      <c r="H96">
        <v>9.1</v>
      </c>
      <c r="I96" t="s">
        <v>864</v>
      </c>
      <c r="J96">
        <v>6</v>
      </c>
    </row>
    <row r="97" spans="1:10">
      <c r="A97" t="s">
        <v>524</v>
      </c>
      <c r="B97" t="s">
        <v>525</v>
      </c>
      <c r="C97" t="s">
        <v>760</v>
      </c>
      <c r="D97" t="s">
        <v>816</v>
      </c>
      <c r="E97">
        <v>2023</v>
      </c>
      <c r="F97" t="s">
        <v>922</v>
      </c>
      <c r="G97" t="s">
        <v>881</v>
      </c>
      <c r="H97">
        <v>27.09</v>
      </c>
      <c r="I97" t="s">
        <v>864</v>
      </c>
      <c r="J97">
        <v>6</v>
      </c>
    </row>
    <row r="98" spans="1:10">
      <c r="A98" t="s">
        <v>670</v>
      </c>
      <c r="B98" t="s">
        <v>671</v>
      </c>
      <c r="C98" t="s">
        <v>791</v>
      </c>
      <c r="D98" t="s">
        <v>792</v>
      </c>
      <c r="E98">
        <v>2023</v>
      </c>
      <c r="F98" t="s">
        <v>922</v>
      </c>
      <c r="G98" t="s">
        <v>881</v>
      </c>
      <c r="H98">
        <v>19.850000000000001</v>
      </c>
      <c r="I98" t="s">
        <v>864</v>
      </c>
      <c r="J98">
        <v>6</v>
      </c>
    </row>
    <row r="99" spans="1:10">
      <c r="A99" t="s">
        <v>618</v>
      </c>
      <c r="B99" t="s">
        <v>894</v>
      </c>
      <c r="C99" t="s">
        <v>791</v>
      </c>
      <c r="D99" t="s">
        <v>820</v>
      </c>
      <c r="E99">
        <v>2020</v>
      </c>
      <c r="F99" t="s">
        <v>922</v>
      </c>
      <c r="G99" t="s">
        <v>881</v>
      </c>
      <c r="H99">
        <v>4.93</v>
      </c>
      <c r="I99" t="s">
        <v>864</v>
      </c>
      <c r="J99">
        <v>6</v>
      </c>
    </row>
    <row r="100" spans="1:10">
      <c r="A100" t="s">
        <v>299</v>
      </c>
      <c r="B100" t="s">
        <v>300</v>
      </c>
      <c r="C100" t="s">
        <v>791</v>
      </c>
      <c r="D100" t="s">
        <v>792</v>
      </c>
      <c r="E100">
        <v>2024</v>
      </c>
      <c r="F100" t="s">
        <v>922</v>
      </c>
      <c r="G100" t="s">
        <v>881</v>
      </c>
      <c r="H100">
        <v>7.59</v>
      </c>
      <c r="I100" t="s">
        <v>864</v>
      </c>
      <c r="J100">
        <v>6</v>
      </c>
    </row>
    <row r="101" spans="1:10">
      <c r="A101" t="s">
        <v>672</v>
      </c>
      <c r="B101" t="s">
        <v>439</v>
      </c>
      <c r="C101" t="s">
        <v>791</v>
      </c>
      <c r="D101" t="s">
        <v>792</v>
      </c>
      <c r="E101">
        <v>2023</v>
      </c>
      <c r="F101" t="s">
        <v>922</v>
      </c>
      <c r="G101" t="s">
        <v>881</v>
      </c>
      <c r="H101">
        <v>16.96</v>
      </c>
      <c r="I101" t="s">
        <v>864</v>
      </c>
      <c r="J101">
        <v>6</v>
      </c>
    </row>
    <row r="102" spans="1:10">
      <c r="A102" t="s">
        <v>588</v>
      </c>
      <c r="B102" t="s">
        <v>589</v>
      </c>
      <c r="C102" t="s">
        <v>760</v>
      </c>
      <c r="D102" t="s">
        <v>771</v>
      </c>
      <c r="E102">
        <v>2022</v>
      </c>
      <c r="F102" t="s">
        <v>922</v>
      </c>
      <c r="G102" t="s">
        <v>881</v>
      </c>
      <c r="H102">
        <v>27.23</v>
      </c>
      <c r="I102" t="s">
        <v>864</v>
      </c>
      <c r="J102">
        <v>6</v>
      </c>
    </row>
    <row r="103" spans="1:10">
      <c r="A103" t="s">
        <v>522</v>
      </c>
      <c r="B103" t="s">
        <v>523</v>
      </c>
      <c r="C103" t="s">
        <v>791</v>
      </c>
      <c r="D103" t="s">
        <v>792</v>
      </c>
      <c r="E103">
        <v>2018</v>
      </c>
      <c r="F103" t="s">
        <v>922</v>
      </c>
      <c r="G103" t="s">
        <v>881</v>
      </c>
      <c r="H103">
        <v>23.86</v>
      </c>
      <c r="I103" t="s">
        <v>864</v>
      </c>
      <c r="J103">
        <v>6</v>
      </c>
    </row>
    <row r="104" spans="1:10">
      <c r="A104" t="s">
        <v>208</v>
      </c>
      <c r="B104" t="s">
        <v>923</v>
      </c>
      <c r="C104" t="s">
        <v>760</v>
      </c>
      <c r="D104" t="s">
        <v>761</v>
      </c>
      <c r="E104">
        <v>2023</v>
      </c>
      <c r="F104" t="s">
        <v>922</v>
      </c>
      <c r="G104" t="s">
        <v>881</v>
      </c>
      <c r="H104">
        <v>31.41</v>
      </c>
      <c r="I104" t="s">
        <v>864</v>
      </c>
      <c r="J104">
        <v>6</v>
      </c>
    </row>
    <row r="105" spans="1:10">
      <c r="A105" t="s">
        <v>891</v>
      </c>
      <c r="B105" t="s">
        <v>892</v>
      </c>
      <c r="C105" t="s">
        <v>760</v>
      </c>
      <c r="D105" t="s">
        <v>816</v>
      </c>
      <c r="E105">
        <v>2018</v>
      </c>
      <c r="F105" t="s">
        <v>922</v>
      </c>
      <c r="G105" t="s">
        <v>881</v>
      </c>
      <c r="H105">
        <v>40.29</v>
      </c>
      <c r="I105" t="s">
        <v>864</v>
      </c>
      <c r="J105">
        <v>6</v>
      </c>
    </row>
    <row r="106" spans="1:10">
      <c r="A106" t="s">
        <v>278</v>
      </c>
      <c r="B106" t="s">
        <v>279</v>
      </c>
      <c r="C106" t="s">
        <v>791</v>
      </c>
      <c r="D106" t="s">
        <v>792</v>
      </c>
      <c r="E106">
        <v>2023</v>
      </c>
      <c r="F106" t="s">
        <v>922</v>
      </c>
      <c r="G106" t="s">
        <v>881</v>
      </c>
      <c r="H106">
        <v>7.27</v>
      </c>
      <c r="I106" t="s">
        <v>864</v>
      </c>
      <c r="J106">
        <v>6</v>
      </c>
    </row>
    <row r="107" spans="1:10">
      <c r="A107" t="s">
        <v>288</v>
      </c>
      <c r="B107" t="s">
        <v>289</v>
      </c>
      <c r="C107" t="s">
        <v>760</v>
      </c>
      <c r="D107" t="s">
        <v>814</v>
      </c>
      <c r="E107">
        <v>2019</v>
      </c>
      <c r="F107" t="s">
        <v>922</v>
      </c>
      <c r="G107" t="s">
        <v>881</v>
      </c>
      <c r="H107">
        <v>24.69</v>
      </c>
      <c r="I107" t="s">
        <v>864</v>
      </c>
      <c r="J107">
        <v>6</v>
      </c>
    </row>
    <row r="108" spans="1:10">
      <c r="A108" t="s">
        <v>620</v>
      </c>
      <c r="B108" t="s">
        <v>621</v>
      </c>
      <c r="C108" t="s">
        <v>791</v>
      </c>
      <c r="D108" t="s">
        <v>820</v>
      </c>
      <c r="E108">
        <v>2023</v>
      </c>
      <c r="F108" t="s">
        <v>922</v>
      </c>
      <c r="G108" t="s">
        <v>881</v>
      </c>
      <c r="H108">
        <v>29.62</v>
      </c>
      <c r="I108" t="s">
        <v>864</v>
      </c>
      <c r="J108">
        <v>6</v>
      </c>
    </row>
    <row r="109" spans="1:10">
      <c r="A109" t="s">
        <v>777</v>
      </c>
      <c r="B109" t="s">
        <v>778</v>
      </c>
      <c r="C109" t="s">
        <v>760</v>
      </c>
      <c r="D109" t="s">
        <v>771</v>
      </c>
      <c r="E109">
        <v>2023</v>
      </c>
      <c r="F109" t="s">
        <v>922</v>
      </c>
      <c r="G109" t="s">
        <v>881</v>
      </c>
      <c r="H109">
        <v>6.17</v>
      </c>
      <c r="I109" t="s">
        <v>864</v>
      </c>
      <c r="J109">
        <v>6</v>
      </c>
    </row>
    <row r="110" spans="1:10">
      <c r="A110" t="s">
        <v>294</v>
      </c>
      <c r="B110" t="s">
        <v>295</v>
      </c>
      <c r="C110" t="s">
        <v>760</v>
      </c>
      <c r="D110" t="s">
        <v>771</v>
      </c>
      <c r="E110">
        <v>2022</v>
      </c>
      <c r="F110" t="s">
        <v>922</v>
      </c>
      <c r="G110" t="s">
        <v>881</v>
      </c>
      <c r="H110">
        <v>15.9</v>
      </c>
      <c r="I110" t="s">
        <v>864</v>
      </c>
      <c r="J110">
        <v>6</v>
      </c>
    </row>
    <row r="111" spans="1:10">
      <c r="A111" t="s">
        <v>650</v>
      </c>
      <c r="B111" t="s">
        <v>651</v>
      </c>
      <c r="C111" t="s">
        <v>760</v>
      </c>
      <c r="D111" t="s">
        <v>816</v>
      </c>
      <c r="E111">
        <v>2023</v>
      </c>
      <c r="F111" t="s">
        <v>922</v>
      </c>
      <c r="G111" t="s">
        <v>881</v>
      </c>
      <c r="H111">
        <v>8.33</v>
      </c>
      <c r="I111" t="s">
        <v>864</v>
      </c>
      <c r="J111">
        <v>6</v>
      </c>
    </row>
    <row r="112" spans="1:10">
      <c r="A112" t="s">
        <v>550</v>
      </c>
      <c r="B112" t="s">
        <v>887</v>
      </c>
      <c r="C112" t="s">
        <v>791</v>
      </c>
      <c r="D112" t="s">
        <v>792</v>
      </c>
      <c r="E112">
        <v>2023</v>
      </c>
      <c r="F112" t="s">
        <v>922</v>
      </c>
      <c r="G112" t="s">
        <v>881</v>
      </c>
      <c r="H112">
        <v>6.89</v>
      </c>
      <c r="I112" t="s">
        <v>864</v>
      </c>
      <c r="J112">
        <v>6</v>
      </c>
    </row>
    <row r="113" spans="1:10">
      <c r="A113" t="s">
        <v>693</v>
      </c>
      <c r="B113" t="s">
        <v>694</v>
      </c>
      <c r="C113" t="s">
        <v>760</v>
      </c>
      <c r="D113" t="s">
        <v>816</v>
      </c>
      <c r="E113">
        <v>2021</v>
      </c>
      <c r="F113" t="s">
        <v>922</v>
      </c>
      <c r="G113" t="s">
        <v>881</v>
      </c>
      <c r="H113">
        <v>9.85</v>
      </c>
      <c r="I113" t="s">
        <v>864</v>
      </c>
      <c r="J113">
        <v>6</v>
      </c>
    </row>
    <row r="114" spans="1:10">
      <c r="A114" t="s">
        <v>308</v>
      </c>
      <c r="B114" t="s">
        <v>309</v>
      </c>
      <c r="C114" t="s">
        <v>791</v>
      </c>
      <c r="D114" t="s">
        <v>820</v>
      </c>
      <c r="E114">
        <v>2020</v>
      </c>
      <c r="F114" t="s">
        <v>922</v>
      </c>
      <c r="G114" t="s">
        <v>881</v>
      </c>
      <c r="H114">
        <v>11.91</v>
      </c>
      <c r="I114" t="s">
        <v>864</v>
      </c>
      <c r="J114">
        <v>6</v>
      </c>
    </row>
    <row r="115" spans="1:10">
      <c r="A115" t="s">
        <v>703</v>
      </c>
      <c r="B115" t="s">
        <v>704</v>
      </c>
      <c r="C115" t="s">
        <v>808</v>
      </c>
      <c r="D115" t="s">
        <v>809</v>
      </c>
      <c r="E115">
        <v>2019</v>
      </c>
      <c r="F115" t="s">
        <v>922</v>
      </c>
      <c r="G115" t="s">
        <v>881</v>
      </c>
      <c r="H115">
        <v>37.369999999999997</v>
      </c>
      <c r="I115" t="s">
        <v>864</v>
      </c>
      <c r="J115">
        <v>6</v>
      </c>
    </row>
    <row r="116" spans="1:10">
      <c r="A116" t="s">
        <v>769</v>
      </c>
      <c r="B116" t="s">
        <v>770</v>
      </c>
      <c r="C116" t="s">
        <v>760</v>
      </c>
      <c r="D116" t="s">
        <v>761</v>
      </c>
      <c r="E116">
        <v>2019</v>
      </c>
      <c r="F116" t="s">
        <v>922</v>
      </c>
      <c r="G116" t="s">
        <v>881</v>
      </c>
      <c r="H116">
        <v>5.94</v>
      </c>
      <c r="I116" t="s">
        <v>864</v>
      </c>
      <c r="J116">
        <v>6</v>
      </c>
    </row>
    <row r="117" spans="1:10">
      <c r="A117" t="s">
        <v>313</v>
      </c>
      <c r="B117" t="s">
        <v>314</v>
      </c>
      <c r="C117" t="s">
        <v>760</v>
      </c>
      <c r="D117" t="s">
        <v>816</v>
      </c>
      <c r="E117">
        <v>2023</v>
      </c>
      <c r="F117" t="s">
        <v>922</v>
      </c>
      <c r="G117" t="s">
        <v>881</v>
      </c>
      <c r="H117">
        <v>31.07</v>
      </c>
      <c r="I117" t="s">
        <v>864</v>
      </c>
      <c r="J117">
        <v>6</v>
      </c>
    </row>
    <row r="118" spans="1:10">
      <c r="A118" t="s">
        <v>215</v>
      </c>
      <c r="B118" t="s">
        <v>896</v>
      </c>
      <c r="C118" t="s">
        <v>760</v>
      </c>
      <c r="D118" t="s">
        <v>824</v>
      </c>
      <c r="E118">
        <v>2023</v>
      </c>
      <c r="F118" t="s">
        <v>922</v>
      </c>
      <c r="G118" t="s">
        <v>881</v>
      </c>
      <c r="H118">
        <v>1.07</v>
      </c>
      <c r="I118" t="s">
        <v>864</v>
      </c>
      <c r="J118">
        <v>6</v>
      </c>
    </row>
    <row r="119" spans="1:10">
      <c r="A119" s="48" t="s">
        <v>554</v>
      </c>
      <c r="B119" s="48" t="s">
        <v>555</v>
      </c>
      <c r="C119" s="48" t="s">
        <v>791</v>
      </c>
      <c r="D119" s="48" t="s">
        <v>792</v>
      </c>
      <c r="E119" s="48">
        <v>2019</v>
      </c>
      <c r="F119" s="48" t="s">
        <v>922</v>
      </c>
      <c r="G119" s="48" t="s">
        <v>881</v>
      </c>
      <c r="H119" s="48">
        <v>9.59</v>
      </c>
      <c r="I119" s="48" t="s">
        <v>864</v>
      </c>
      <c r="J119" s="48">
        <v>6</v>
      </c>
    </row>
    <row r="120" spans="1:10">
      <c r="A120" t="s">
        <v>488</v>
      </c>
      <c r="B120" t="s">
        <v>489</v>
      </c>
      <c r="C120" t="s">
        <v>808</v>
      </c>
      <c r="D120" t="s">
        <v>812</v>
      </c>
      <c r="E120">
        <v>2013</v>
      </c>
      <c r="F120" t="s">
        <v>921</v>
      </c>
      <c r="G120" t="s">
        <v>879</v>
      </c>
      <c r="H120">
        <v>20.399999999999999</v>
      </c>
      <c r="I120" t="s">
        <v>864</v>
      </c>
      <c r="J120">
        <v>3</v>
      </c>
    </row>
    <row r="121" spans="1:10">
      <c r="A121" t="s">
        <v>498</v>
      </c>
      <c r="B121" t="s">
        <v>499</v>
      </c>
      <c r="C121" t="s">
        <v>760</v>
      </c>
      <c r="D121" t="s">
        <v>824</v>
      </c>
      <c r="E121">
        <v>2013</v>
      </c>
      <c r="F121" t="s">
        <v>921</v>
      </c>
      <c r="G121" t="s">
        <v>879</v>
      </c>
      <c r="H121">
        <v>8.6999999999999993</v>
      </c>
      <c r="I121" t="s">
        <v>864</v>
      </c>
      <c r="J121">
        <v>3</v>
      </c>
    </row>
    <row r="122" spans="1:10">
      <c r="A122" t="s">
        <v>502</v>
      </c>
      <c r="B122" t="s">
        <v>503</v>
      </c>
      <c r="C122" t="s">
        <v>760</v>
      </c>
      <c r="D122" t="s">
        <v>824</v>
      </c>
      <c r="E122">
        <v>2013</v>
      </c>
      <c r="F122" t="s">
        <v>921</v>
      </c>
      <c r="G122" t="s">
        <v>879</v>
      </c>
      <c r="H122">
        <v>16.04</v>
      </c>
      <c r="I122" t="s">
        <v>864</v>
      </c>
      <c r="J122">
        <v>3</v>
      </c>
    </row>
    <row r="123" spans="1:10">
      <c r="A123" t="s">
        <v>249</v>
      </c>
      <c r="B123" t="s">
        <v>250</v>
      </c>
      <c r="C123" t="s">
        <v>808</v>
      </c>
      <c r="D123" t="s">
        <v>809</v>
      </c>
      <c r="E123">
        <v>2013</v>
      </c>
      <c r="F123" t="s">
        <v>921</v>
      </c>
      <c r="G123" t="s">
        <v>879</v>
      </c>
      <c r="H123">
        <v>7.86</v>
      </c>
      <c r="I123" t="s">
        <v>864</v>
      </c>
      <c r="J123">
        <v>3</v>
      </c>
    </row>
    <row r="124" spans="1:10">
      <c r="A124" t="s">
        <v>514</v>
      </c>
      <c r="B124" t="s">
        <v>515</v>
      </c>
      <c r="C124" t="s">
        <v>808</v>
      </c>
      <c r="D124" t="s">
        <v>812</v>
      </c>
      <c r="E124">
        <v>2013</v>
      </c>
      <c r="F124" t="s">
        <v>921</v>
      </c>
      <c r="G124" t="s">
        <v>879</v>
      </c>
      <c r="H124">
        <v>13</v>
      </c>
      <c r="I124" t="s">
        <v>864</v>
      </c>
      <c r="J124">
        <v>3</v>
      </c>
    </row>
    <row r="125" spans="1:10">
      <c r="A125" t="s">
        <v>624</v>
      </c>
      <c r="B125" t="s">
        <v>625</v>
      </c>
      <c r="C125" t="s">
        <v>791</v>
      </c>
      <c r="D125" t="s">
        <v>792</v>
      </c>
      <c r="E125">
        <v>2010</v>
      </c>
      <c r="F125" t="s">
        <v>921</v>
      </c>
      <c r="G125" t="s">
        <v>879</v>
      </c>
      <c r="H125">
        <v>8.3699999999999992</v>
      </c>
      <c r="I125" t="s">
        <v>864</v>
      </c>
      <c r="J125">
        <v>3</v>
      </c>
    </row>
    <row r="126" spans="1:10">
      <c r="A126" t="s">
        <v>125</v>
      </c>
      <c r="B126" t="s">
        <v>126</v>
      </c>
      <c r="C126" t="s">
        <v>779</v>
      </c>
      <c r="D126" t="s">
        <v>780</v>
      </c>
      <c r="E126">
        <v>2010</v>
      </c>
      <c r="F126" t="s">
        <v>921</v>
      </c>
      <c r="G126" t="s">
        <v>879</v>
      </c>
      <c r="H126">
        <v>2.2200000000000002</v>
      </c>
      <c r="I126" t="s">
        <v>864</v>
      </c>
      <c r="J126">
        <v>3</v>
      </c>
    </row>
    <row r="127" spans="1:10">
      <c r="A127" t="s">
        <v>377</v>
      </c>
      <c r="B127" t="s">
        <v>378</v>
      </c>
      <c r="C127" t="s">
        <v>779</v>
      </c>
      <c r="D127" t="s">
        <v>780</v>
      </c>
      <c r="E127">
        <v>2010</v>
      </c>
      <c r="F127" t="s">
        <v>921</v>
      </c>
      <c r="G127" t="s">
        <v>879</v>
      </c>
      <c r="H127">
        <v>8.6999999999999993</v>
      </c>
      <c r="I127" t="s">
        <v>864</v>
      </c>
      <c r="J127">
        <v>3</v>
      </c>
    </row>
    <row r="128" spans="1:10">
      <c r="A128" t="s">
        <v>584</v>
      </c>
      <c r="B128" t="s">
        <v>585</v>
      </c>
      <c r="C128" t="s">
        <v>779</v>
      </c>
      <c r="D128" t="s">
        <v>780</v>
      </c>
      <c r="E128">
        <v>2010</v>
      </c>
      <c r="F128" t="s">
        <v>921</v>
      </c>
      <c r="G128" t="s">
        <v>879</v>
      </c>
      <c r="H128">
        <v>1.72</v>
      </c>
      <c r="I128" t="s">
        <v>864</v>
      </c>
      <c r="J128">
        <v>3</v>
      </c>
    </row>
    <row r="129" spans="1:10">
      <c r="A129" t="s">
        <v>147</v>
      </c>
      <c r="B129" t="s">
        <v>148</v>
      </c>
      <c r="C129" t="s">
        <v>779</v>
      </c>
      <c r="D129" t="s">
        <v>780</v>
      </c>
      <c r="E129">
        <v>2010</v>
      </c>
      <c r="F129" t="s">
        <v>921</v>
      </c>
      <c r="G129" t="s">
        <v>879</v>
      </c>
      <c r="H129">
        <v>4.34</v>
      </c>
      <c r="I129" t="s">
        <v>864</v>
      </c>
      <c r="J129">
        <v>3</v>
      </c>
    </row>
    <row r="130" spans="1:10">
      <c r="A130" t="s">
        <v>269</v>
      </c>
      <c r="B130" t="s">
        <v>270</v>
      </c>
      <c r="C130" t="s">
        <v>760</v>
      </c>
      <c r="D130" t="s">
        <v>824</v>
      </c>
      <c r="E130">
        <v>2013</v>
      </c>
      <c r="F130" t="s">
        <v>921</v>
      </c>
      <c r="G130" t="s">
        <v>879</v>
      </c>
      <c r="H130">
        <v>1.43</v>
      </c>
      <c r="I130" t="s">
        <v>864</v>
      </c>
      <c r="J130">
        <v>3</v>
      </c>
    </row>
    <row r="131" spans="1:10">
      <c r="A131" t="s">
        <v>325</v>
      </c>
      <c r="B131" t="s">
        <v>326</v>
      </c>
      <c r="C131" t="s">
        <v>779</v>
      </c>
      <c r="D131" t="s">
        <v>780</v>
      </c>
      <c r="E131">
        <v>2010</v>
      </c>
      <c r="F131" t="s">
        <v>921</v>
      </c>
      <c r="G131" t="s">
        <v>879</v>
      </c>
      <c r="H131">
        <v>11.29</v>
      </c>
      <c r="I131" t="s">
        <v>864</v>
      </c>
      <c r="J131">
        <v>3</v>
      </c>
    </row>
    <row r="132" spans="1:10">
      <c r="A132" t="s">
        <v>200</v>
      </c>
      <c r="B132" t="s">
        <v>201</v>
      </c>
      <c r="C132" t="s">
        <v>760</v>
      </c>
      <c r="D132" t="s">
        <v>816</v>
      </c>
      <c r="E132">
        <v>2015</v>
      </c>
      <c r="F132" t="s">
        <v>921</v>
      </c>
      <c r="G132" t="s">
        <v>879</v>
      </c>
      <c r="H132">
        <v>30.62</v>
      </c>
      <c r="I132" t="s">
        <v>864</v>
      </c>
      <c r="J132">
        <v>3</v>
      </c>
    </row>
    <row r="133" spans="1:10">
      <c r="A133" t="s">
        <v>895</v>
      </c>
      <c r="B133" t="s">
        <v>889</v>
      </c>
      <c r="C133" t="s">
        <v>760</v>
      </c>
      <c r="D133" t="s">
        <v>824</v>
      </c>
      <c r="E133">
        <v>2011</v>
      </c>
      <c r="F133" t="s">
        <v>921</v>
      </c>
      <c r="G133" t="s">
        <v>879</v>
      </c>
      <c r="H133">
        <v>37.270000000000003</v>
      </c>
      <c r="I133" t="s">
        <v>864</v>
      </c>
      <c r="J133">
        <v>3</v>
      </c>
    </row>
    <row r="134" spans="1:10">
      <c r="A134" t="s">
        <v>596</v>
      </c>
      <c r="B134" t="s">
        <v>597</v>
      </c>
      <c r="C134" t="s">
        <v>760</v>
      </c>
      <c r="D134" t="s">
        <v>824</v>
      </c>
      <c r="E134">
        <v>2013</v>
      </c>
      <c r="F134" t="s">
        <v>921</v>
      </c>
      <c r="G134" t="s">
        <v>879</v>
      </c>
      <c r="H134">
        <v>12.68</v>
      </c>
      <c r="I134" t="s">
        <v>864</v>
      </c>
      <c r="J134">
        <v>3</v>
      </c>
    </row>
    <row r="135" spans="1:10">
      <c r="A135" t="s">
        <v>598</v>
      </c>
      <c r="B135" t="s">
        <v>599</v>
      </c>
      <c r="C135" t="s">
        <v>760</v>
      </c>
      <c r="D135" t="s">
        <v>761</v>
      </c>
      <c r="E135">
        <v>2013</v>
      </c>
      <c r="F135" t="s">
        <v>921</v>
      </c>
      <c r="G135" t="s">
        <v>879</v>
      </c>
      <c r="H135">
        <v>25.61</v>
      </c>
      <c r="I135" t="s">
        <v>864</v>
      </c>
      <c r="J135">
        <v>3</v>
      </c>
    </row>
    <row r="136" spans="1:10">
      <c r="A136" t="s">
        <v>602</v>
      </c>
      <c r="B136" t="s">
        <v>900</v>
      </c>
      <c r="C136" t="s">
        <v>808</v>
      </c>
      <c r="D136" t="s">
        <v>812</v>
      </c>
      <c r="E136">
        <v>2013</v>
      </c>
      <c r="F136" t="s">
        <v>921</v>
      </c>
      <c r="G136" t="s">
        <v>879</v>
      </c>
      <c r="H136">
        <v>8.18</v>
      </c>
      <c r="I136" t="s">
        <v>864</v>
      </c>
      <c r="J136">
        <v>3</v>
      </c>
    </row>
    <row r="137" spans="1:10">
      <c r="A137" t="s">
        <v>606</v>
      </c>
      <c r="B137" t="s">
        <v>607</v>
      </c>
      <c r="C137" t="s">
        <v>760</v>
      </c>
      <c r="D137" t="s">
        <v>824</v>
      </c>
      <c r="E137">
        <v>2013</v>
      </c>
      <c r="F137" t="s">
        <v>921</v>
      </c>
      <c r="G137" t="s">
        <v>879</v>
      </c>
      <c r="H137">
        <v>19.170000000000002</v>
      </c>
      <c r="I137" t="s">
        <v>864</v>
      </c>
      <c r="J137">
        <v>3</v>
      </c>
    </row>
    <row r="138" spans="1:10">
      <c r="A138" t="s">
        <v>614</v>
      </c>
      <c r="B138" t="s">
        <v>615</v>
      </c>
      <c r="C138" t="s">
        <v>760</v>
      </c>
      <c r="D138" t="s">
        <v>816</v>
      </c>
      <c r="E138">
        <v>2015</v>
      </c>
      <c r="F138" t="s">
        <v>921</v>
      </c>
      <c r="G138" t="s">
        <v>879</v>
      </c>
      <c r="H138">
        <v>28.21</v>
      </c>
      <c r="I138" t="s">
        <v>864</v>
      </c>
      <c r="J138">
        <v>3</v>
      </c>
    </row>
    <row r="139" spans="1:10">
      <c r="A139" t="s">
        <v>134</v>
      </c>
      <c r="B139" t="s">
        <v>135</v>
      </c>
      <c r="C139" t="s">
        <v>779</v>
      </c>
      <c r="D139" t="s">
        <v>780</v>
      </c>
      <c r="E139">
        <v>2010</v>
      </c>
      <c r="F139" t="s">
        <v>921</v>
      </c>
      <c r="G139" t="s">
        <v>879</v>
      </c>
      <c r="H139">
        <v>17.600000000000001</v>
      </c>
      <c r="I139" t="s">
        <v>864</v>
      </c>
      <c r="J139">
        <v>3</v>
      </c>
    </row>
    <row r="140" spans="1:10">
      <c r="A140" t="s">
        <v>656</v>
      </c>
      <c r="B140" t="s">
        <v>901</v>
      </c>
      <c r="C140" t="s">
        <v>808</v>
      </c>
      <c r="D140" t="s">
        <v>809</v>
      </c>
      <c r="E140">
        <v>2013</v>
      </c>
      <c r="F140" t="s">
        <v>921</v>
      </c>
      <c r="G140" t="s">
        <v>879</v>
      </c>
      <c r="H140">
        <v>30.3</v>
      </c>
      <c r="I140" t="s">
        <v>864</v>
      </c>
      <c r="J140">
        <v>3</v>
      </c>
    </row>
    <row r="141" spans="1:10">
      <c r="A141" t="s">
        <v>286</v>
      </c>
      <c r="B141" t="s">
        <v>287</v>
      </c>
      <c r="C141" t="s">
        <v>808</v>
      </c>
      <c r="D141" t="s">
        <v>812</v>
      </c>
      <c r="E141">
        <v>2013</v>
      </c>
      <c r="F141" t="s">
        <v>921</v>
      </c>
      <c r="G141" t="s">
        <v>879</v>
      </c>
      <c r="H141">
        <v>17.02</v>
      </c>
      <c r="I141" t="s">
        <v>864</v>
      </c>
      <c r="J141">
        <v>3</v>
      </c>
    </row>
    <row r="142" spans="1:10">
      <c r="A142" t="s">
        <v>634</v>
      </c>
      <c r="B142" t="s">
        <v>635</v>
      </c>
      <c r="C142" t="s">
        <v>808</v>
      </c>
      <c r="D142" t="s">
        <v>812</v>
      </c>
      <c r="E142">
        <v>2013</v>
      </c>
      <c r="F142" t="s">
        <v>921</v>
      </c>
      <c r="G142" t="s">
        <v>879</v>
      </c>
      <c r="H142">
        <v>9.34</v>
      </c>
      <c r="I142" t="s">
        <v>864</v>
      </c>
      <c r="J142">
        <v>3</v>
      </c>
    </row>
    <row r="143" spans="1:10">
      <c r="A143" t="s">
        <v>145</v>
      </c>
      <c r="B143" t="s">
        <v>146</v>
      </c>
      <c r="C143" t="s">
        <v>779</v>
      </c>
      <c r="D143" t="s">
        <v>780</v>
      </c>
      <c r="E143">
        <v>2010</v>
      </c>
      <c r="F143" t="s">
        <v>921</v>
      </c>
      <c r="G143" t="s">
        <v>879</v>
      </c>
      <c r="H143">
        <v>31.52</v>
      </c>
      <c r="I143" t="s">
        <v>864</v>
      </c>
      <c r="J143">
        <v>3</v>
      </c>
    </row>
    <row r="144" spans="1:10">
      <c r="A144" t="s">
        <v>142</v>
      </c>
      <c r="B144" t="s">
        <v>143</v>
      </c>
      <c r="C144" t="s">
        <v>779</v>
      </c>
      <c r="D144" t="s">
        <v>780</v>
      </c>
      <c r="E144">
        <v>2010</v>
      </c>
      <c r="F144" t="s">
        <v>921</v>
      </c>
      <c r="G144" t="s">
        <v>879</v>
      </c>
      <c r="H144">
        <v>15.88</v>
      </c>
      <c r="I144" t="s">
        <v>864</v>
      </c>
      <c r="J144">
        <v>3</v>
      </c>
    </row>
    <row r="145" spans="1:10">
      <c r="A145" t="s">
        <v>660</v>
      </c>
      <c r="B145" t="s">
        <v>661</v>
      </c>
      <c r="C145" t="s">
        <v>808</v>
      </c>
      <c r="D145" t="s">
        <v>809</v>
      </c>
      <c r="E145">
        <v>2012</v>
      </c>
      <c r="F145" t="s">
        <v>921</v>
      </c>
      <c r="G145" t="s">
        <v>879</v>
      </c>
      <c r="H145">
        <v>14.22</v>
      </c>
      <c r="I145" t="s">
        <v>864</v>
      </c>
      <c r="J145">
        <v>3</v>
      </c>
    </row>
    <row r="146" spans="1:10">
      <c r="A146" t="s">
        <v>673</v>
      </c>
      <c r="B146" t="s">
        <v>674</v>
      </c>
      <c r="C146" t="s">
        <v>808</v>
      </c>
      <c r="D146" t="s">
        <v>812</v>
      </c>
      <c r="E146">
        <v>2013</v>
      </c>
      <c r="F146" t="s">
        <v>921</v>
      </c>
      <c r="G146" t="s">
        <v>879</v>
      </c>
      <c r="H146">
        <v>8.9499999999999993</v>
      </c>
      <c r="I146" t="s">
        <v>864</v>
      </c>
      <c r="J146">
        <v>3</v>
      </c>
    </row>
    <row r="147" spans="1:10">
      <c r="A147" t="s">
        <v>297</v>
      </c>
      <c r="B147" t="s">
        <v>298</v>
      </c>
      <c r="C147" t="s">
        <v>779</v>
      </c>
      <c r="D147" t="s">
        <v>780</v>
      </c>
      <c r="E147">
        <v>2010</v>
      </c>
      <c r="F147" t="s">
        <v>921</v>
      </c>
      <c r="G147" t="s">
        <v>879</v>
      </c>
      <c r="H147">
        <v>4.8600000000000003</v>
      </c>
      <c r="I147" t="s">
        <v>864</v>
      </c>
      <c r="J147">
        <v>3</v>
      </c>
    </row>
    <row r="148" spans="1:10">
      <c r="A148" s="48" t="s">
        <v>701</v>
      </c>
      <c r="B148" s="48" t="s">
        <v>702</v>
      </c>
      <c r="C148" s="48" t="s">
        <v>760</v>
      </c>
      <c r="D148" s="48" t="s">
        <v>824</v>
      </c>
      <c r="E148" s="48">
        <v>2013</v>
      </c>
      <c r="F148" s="48" t="s">
        <v>921</v>
      </c>
      <c r="G148" s="48" t="s">
        <v>879</v>
      </c>
      <c r="H148" s="48">
        <v>4.67</v>
      </c>
      <c r="I148" s="48" t="s">
        <v>864</v>
      </c>
      <c r="J148" s="48">
        <v>3</v>
      </c>
    </row>
    <row r="149" spans="1:10">
      <c r="A149" t="s">
        <v>488</v>
      </c>
      <c r="B149" t="s">
        <v>489</v>
      </c>
      <c r="C149" t="s">
        <v>808</v>
      </c>
      <c r="D149" t="s">
        <v>812</v>
      </c>
      <c r="E149">
        <v>2019</v>
      </c>
      <c r="F149" t="s">
        <v>922</v>
      </c>
      <c r="G149" t="s">
        <v>879</v>
      </c>
      <c r="H149">
        <v>36.1</v>
      </c>
      <c r="I149" t="s">
        <v>864</v>
      </c>
      <c r="J149">
        <v>4</v>
      </c>
    </row>
    <row r="150" spans="1:10">
      <c r="A150" t="s">
        <v>498</v>
      </c>
      <c r="B150" t="s">
        <v>499</v>
      </c>
      <c r="C150" t="s">
        <v>760</v>
      </c>
      <c r="D150" t="s">
        <v>824</v>
      </c>
      <c r="E150">
        <v>2020</v>
      </c>
      <c r="F150" t="s">
        <v>922</v>
      </c>
      <c r="G150" t="s">
        <v>879</v>
      </c>
      <c r="H150">
        <v>1.45</v>
      </c>
      <c r="I150" t="s">
        <v>864</v>
      </c>
      <c r="J150">
        <v>4</v>
      </c>
    </row>
    <row r="151" spans="1:10">
      <c r="A151" t="s">
        <v>502</v>
      </c>
      <c r="B151" t="s">
        <v>503</v>
      </c>
      <c r="C151" t="s">
        <v>760</v>
      </c>
      <c r="D151" t="s">
        <v>824</v>
      </c>
      <c r="E151">
        <v>2019</v>
      </c>
      <c r="F151" t="s">
        <v>922</v>
      </c>
      <c r="G151" t="s">
        <v>879</v>
      </c>
      <c r="H151">
        <v>12.06</v>
      </c>
      <c r="I151" t="s">
        <v>864</v>
      </c>
      <c r="J151">
        <v>4</v>
      </c>
    </row>
    <row r="152" spans="1:10">
      <c r="A152" t="s">
        <v>249</v>
      </c>
      <c r="B152" t="s">
        <v>250</v>
      </c>
      <c r="C152" t="s">
        <v>808</v>
      </c>
      <c r="D152" t="s">
        <v>809</v>
      </c>
      <c r="E152">
        <v>2018</v>
      </c>
      <c r="F152" t="s">
        <v>922</v>
      </c>
      <c r="G152" t="s">
        <v>879</v>
      </c>
      <c r="H152">
        <v>4.91</v>
      </c>
      <c r="I152" t="s">
        <v>864</v>
      </c>
      <c r="J152">
        <v>4</v>
      </c>
    </row>
    <row r="153" spans="1:10">
      <c r="A153" t="s">
        <v>514</v>
      </c>
      <c r="B153" t="s">
        <v>515</v>
      </c>
      <c r="C153" t="s">
        <v>808</v>
      </c>
      <c r="D153" t="s">
        <v>812</v>
      </c>
      <c r="E153">
        <v>2023</v>
      </c>
      <c r="F153" t="s">
        <v>922</v>
      </c>
      <c r="G153" t="s">
        <v>879</v>
      </c>
      <c r="H153">
        <v>3.51</v>
      </c>
      <c r="I153" t="s">
        <v>864</v>
      </c>
      <c r="J153">
        <v>4</v>
      </c>
    </row>
    <row r="154" spans="1:10">
      <c r="A154" t="s">
        <v>624</v>
      </c>
      <c r="B154" t="s">
        <v>625</v>
      </c>
      <c r="C154" t="s">
        <v>791</v>
      </c>
      <c r="D154" t="s">
        <v>792</v>
      </c>
      <c r="E154">
        <v>2023</v>
      </c>
      <c r="F154" t="s">
        <v>922</v>
      </c>
      <c r="G154" t="s">
        <v>879</v>
      </c>
      <c r="H154">
        <v>6.14</v>
      </c>
      <c r="I154" t="s">
        <v>864</v>
      </c>
      <c r="J154">
        <v>4</v>
      </c>
    </row>
    <row r="155" spans="1:10">
      <c r="A155" t="s">
        <v>125</v>
      </c>
      <c r="B155" t="s">
        <v>126</v>
      </c>
      <c r="C155" t="s">
        <v>779</v>
      </c>
      <c r="D155" t="s">
        <v>780</v>
      </c>
      <c r="E155">
        <v>2023</v>
      </c>
      <c r="F155" t="s">
        <v>922</v>
      </c>
      <c r="G155" t="s">
        <v>879</v>
      </c>
      <c r="H155">
        <v>2.75</v>
      </c>
      <c r="I155" t="s">
        <v>864</v>
      </c>
      <c r="J155">
        <v>4</v>
      </c>
    </row>
    <row r="156" spans="1:10">
      <c r="A156" t="s">
        <v>377</v>
      </c>
      <c r="B156" t="s">
        <v>378</v>
      </c>
      <c r="C156" t="s">
        <v>779</v>
      </c>
      <c r="D156" t="s">
        <v>780</v>
      </c>
      <c r="E156">
        <v>2023</v>
      </c>
      <c r="F156" t="s">
        <v>922</v>
      </c>
      <c r="G156" t="s">
        <v>879</v>
      </c>
      <c r="H156">
        <v>5.6</v>
      </c>
      <c r="I156" t="s">
        <v>864</v>
      </c>
      <c r="J156">
        <v>4</v>
      </c>
    </row>
    <row r="157" spans="1:10">
      <c r="A157" t="s">
        <v>584</v>
      </c>
      <c r="B157" t="s">
        <v>585</v>
      </c>
      <c r="C157" t="s">
        <v>779</v>
      </c>
      <c r="D157" t="s">
        <v>780</v>
      </c>
      <c r="E157">
        <v>2017</v>
      </c>
      <c r="F157" t="s">
        <v>922</v>
      </c>
      <c r="G157" t="s">
        <v>879</v>
      </c>
      <c r="H157">
        <v>5.94</v>
      </c>
      <c r="I157" t="s">
        <v>864</v>
      </c>
      <c r="J157">
        <v>4</v>
      </c>
    </row>
    <row r="158" spans="1:10">
      <c r="A158" t="s">
        <v>147</v>
      </c>
      <c r="B158" t="s">
        <v>148</v>
      </c>
      <c r="C158" t="s">
        <v>779</v>
      </c>
      <c r="D158" t="s">
        <v>780</v>
      </c>
      <c r="E158">
        <v>2023</v>
      </c>
      <c r="F158" t="s">
        <v>922</v>
      </c>
      <c r="G158" t="s">
        <v>879</v>
      </c>
      <c r="H158">
        <v>3.12</v>
      </c>
      <c r="I158" t="s">
        <v>864</v>
      </c>
      <c r="J158">
        <v>4</v>
      </c>
    </row>
    <row r="159" spans="1:10">
      <c r="A159" t="s">
        <v>269</v>
      </c>
      <c r="B159" t="s">
        <v>270</v>
      </c>
      <c r="C159" t="s">
        <v>760</v>
      </c>
      <c r="D159" t="s">
        <v>824</v>
      </c>
      <c r="E159">
        <v>2023</v>
      </c>
      <c r="F159" t="s">
        <v>922</v>
      </c>
      <c r="G159" t="s">
        <v>879</v>
      </c>
      <c r="H159">
        <v>1</v>
      </c>
      <c r="I159" t="s">
        <v>864</v>
      </c>
      <c r="J159">
        <v>4</v>
      </c>
    </row>
    <row r="160" spans="1:10">
      <c r="A160" t="s">
        <v>325</v>
      </c>
      <c r="B160" t="s">
        <v>326</v>
      </c>
      <c r="C160" t="s">
        <v>779</v>
      </c>
      <c r="D160" t="s">
        <v>780</v>
      </c>
      <c r="E160">
        <v>2017</v>
      </c>
      <c r="F160" t="s">
        <v>922</v>
      </c>
      <c r="G160" t="s">
        <v>879</v>
      </c>
      <c r="H160">
        <v>2.84</v>
      </c>
      <c r="I160" t="s">
        <v>864</v>
      </c>
      <c r="J160">
        <v>4</v>
      </c>
    </row>
    <row r="161" spans="1:10">
      <c r="A161" t="s">
        <v>200</v>
      </c>
      <c r="B161" t="s">
        <v>201</v>
      </c>
      <c r="C161" t="s">
        <v>760</v>
      </c>
      <c r="D161" t="s">
        <v>816</v>
      </c>
      <c r="E161">
        <v>2023</v>
      </c>
      <c r="F161" t="s">
        <v>922</v>
      </c>
      <c r="G161" t="s">
        <v>879</v>
      </c>
      <c r="H161">
        <v>20.34</v>
      </c>
      <c r="I161" t="s">
        <v>864</v>
      </c>
      <c r="J161">
        <v>4</v>
      </c>
    </row>
    <row r="162" spans="1:10">
      <c r="A162" t="s">
        <v>895</v>
      </c>
      <c r="B162" t="s">
        <v>889</v>
      </c>
      <c r="C162" t="s">
        <v>760</v>
      </c>
      <c r="D162" t="s">
        <v>824</v>
      </c>
      <c r="E162">
        <v>2022</v>
      </c>
      <c r="F162" t="s">
        <v>922</v>
      </c>
      <c r="G162" t="s">
        <v>879</v>
      </c>
      <c r="H162">
        <v>50.47</v>
      </c>
      <c r="I162" t="s">
        <v>864</v>
      </c>
      <c r="J162">
        <v>4</v>
      </c>
    </row>
    <row r="163" spans="1:10">
      <c r="A163" t="s">
        <v>596</v>
      </c>
      <c r="B163" t="s">
        <v>597</v>
      </c>
      <c r="C163" t="s">
        <v>760</v>
      </c>
      <c r="D163" t="s">
        <v>824</v>
      </c>
      <c r="E163">
        <v>2019</v>
      </c>
      <c r="F163" t="s">
        <v>922</v>
      </c>
      <c r="G163" t="s">
        <v>879</v>
      </c>
      <c r="H163">
        <v>2.5</v>
      </c>
      <c r="I163" t="s">
        <v>864</v>
      </c>
      <c r="J163">
        <v>4</v>
      </c>
    </row>
    <row r="164" spans="1:10">
      <c r="A164" t="s">
        <v>598</v>
      </c>
      <c r="B164" t="s">
        <v>599</v>
      </c>
      <c r="C164" t="s">
        <v>760</v>
      </c>
      <c r="D164" t="s">
        <v>761</v>
      </c>
      <c r="E164">
        <v>2019</v>
      </c>
      <c r="F164" t="s">
        <v>922</v>
      </c>
      <c r="G164" t="s">
        <v>879</v>
      </c>
      <c r="H164">
        <v>11.59</v>
      </c>
      <c r="I164" t="s">
        <v>864</v>
      </c>
      <c r="J164">
        <v>4</v>
      </c>
    </row>
    <row r="165" spans="1:10">
      <c r="A165" t="s">
        <v>602</v>
      </c>
      <c r="B165" t="s">
        <v>900</v>
      </c>
      <c r="C165" t="s">
        <v>808</v>
      </c>
      <c r="D165" t="s">
        <v>812</v>
      </c>
      <c r="E165">
        <v>2019</v>
      </c>
      <c r="F165" t="s">
        <v>922</v>
      </c>
      <c r="G165" t="s">
        <v>879</v>
      </c>
      <c r="H165">
        <v>3.16</v>
      </c>
      <c r="I165" t="s">
        <v>864</v>
      </c>
      <c r="J165">
        <v>4</v>
      </c>
    </row>
    <row r="166" spans="1:10">
      <c r="A166" t="s">
        <v>606</v>
      </c>
      <c r="B166" t="s">
        <v>607</v>
      </c>
      <c r="C166" t="s">
        <v>760</v>
      </c>
      <c r="D166" t="s">
        <v>824</v>
      </c>
      <c r="E166">
        <v>2019</v>
      </c>
      <c r="F166" t="s">
        <v>922</v>
      </c>
      <c r="G166" t="s">
        <v>879</v>
      </c>
      <c r="H166">
        <v>21.79</v>
      </c>
      <c r="I166" t="s">
        <v>864</v>
      </c>
      <c r="J166">
        <v>4</v>
      </c>
    </row>
    <row r="167" spans="1:10">
      <c r="A167" t="s">
        <v>614</v>
      </c>
      <c r="B167" t="s">
        <v>615</v>
      </c>
      <c r="C167" t="s">
        <v>760</v>
      </c>
      <c r="D167" t="s">
        <v>816</v>
      </c>
      <c r="E167">
        <v>2019</v>
      </c>
      <c r="F167" t="s">
        <v>922</v>
      </c>
      <c r="G167" t="s">
        <v>879</v>
      </c>
      <c r="H167">
        <v>0.43</v>
      </c>
      <c r="I167" t="s">
        <v>864</v>
      </c>
      <c r="J167">
        <v>4</v>
      </c>
    </row>
    <row r="168" spans="1:10">
      <c r="A168" t="s">
        <v>134</v>
      </c>
      <c r="B168" t="s">
        <v>135</v>
      </c>
      <c r="C168" t="s">
        <v>779</v>
      </c>
      <c r="D168" t="s">
        <v>780</v>
      </c>
      <c r="E168">
        <v>2023</v>
      </c>
      <c r="F168" t="s">
        <v>922</v>
      </c>
      <c r="G168" t="s">
        <v>879</v>
      </c>
      <c r="H168">
        <v>15.82</v>
      </c>
      <c r="I168" t="s">
        <v>864</v>
      </c>
      <c r="J168">
        <v>4</v>
      </c>
    </row>
    <row r="169" spans="1:10">
      <c r="A169" t="s">
        <v>656</v>
      </c>
      <c r="B169" t="s">
        <v>901</v>
      </c>
      <c r="C169" t="s">
        <v>808</v>
      </c>
      <c r="D169" t="s">
        <v>809</v>
      </c>
      <c r="E169">
        <v>2024</v>
      </c>
      <c r="F169" t="s">
        <v>922</v>
      </c>
      <c r="G169" t="s">
        <v>879</v>
      </c>
      <c r="H169">
        <v>7.11</v>
      </c>
      <c r="I169" t="s">
        <v>864</v>
      </c>
      <c r="J169">
        <v>4</v>
      </c>
    </row>
    <row r="170" spans="1:10">
      <c r="A170" t="s">
        <v>286</v>
      </c>
      <c r="B170" t="s">
        <v>287</v>
      </c>
      <c r="C170" t="s">
        <v>808</v>
      </c>
      <c r="D170" t="s">
        <v>812</v>
      </c>
      <c r="E170">
        <v>2023</v>
      </c>
      <c r="F170" t="s">
        <v>922</v>
      </c>
      <c r="G170" t="s">
        <v>879</v>
      </c>
      <c r="H170">
        <v>8</v>
      </c>
      <c r="I170" t="s">
        <v>864</v>
      </c>
      <c r="J170">
        <v>4</v>
      </c>
    </row>
    <row r="171" spans="1:10">
      <c r="A171" t="s">
        <v>634</v>
      </c>
      <c r="B171" t="s">
        <v>635</v>
      </c>
      <c r="C171" t="s">
        <v>808</v>
      </c>
      <c r="D171" t="s">
        <v>812</v>
      </c>
      <c r="E171">
        <v>2023</v>
      </c>
      <c r="F171" t="s">
        <v>922</v>
      </c>
      <c r="G171" t="s">
        <v>879</v>
      </c>
      <c r="H171">
        <v>9.56</v>
      </c>
      <c r="I171" t="s">
        <v>864</v>
      </c>
      <c r="J171">
        <v>4</v>
      </c>
    </row>
    <row r="172" spans="1:10">
      <c r="A172" t="s">
        <v>145</v>
      </c>
      <c r="B172" t="s">
        <v>146</v>
      </c>
      <c r="C172" t="s">
        <v>779</v>
      </c>
      <c r="D172" t="s">
        <v>780</v>
      </c>
      <c r="E172">
        <v>2023</v>
      </c>
      <c r="F172" t="s">
        <v>922</v>
      </c>
      <c r="G172" t="s">
        <v>879</v>
      </c>
      <c r="H172">
        <v>16.079999999999998</v>
      </c>
      <c r="I172" t="s">
        <v>864</v>
      </c>
      <c r="J172">
        <v>4</v>
      </c>
    </row>
    <row r="173" spans="1:10">
      <c r="A173" t="s">
        <v>142</v>
      </c>
      <c r="B173" t="s">
        <v>143</v>
      </c>
      <c r="C173" t="s">
        <v>779</v>
      </c>
      <c r="D173" t="s">
        <v>780</v>
      </c>
      <c r="E173">
        <v>2023</v>
      </c>
      <c r="F173" t="s">
        <v>922</v>
      </c>
      <c r="G173" t="s">
        <v>879</v>
      </c>
      <c r="H173">
        <v>7.6</v>
      </c>
      <c r="I173" t="s">
        <v>864</v>
      </c>
      <c r="J173">
        <v>4</v>
      </c>
    </row>
    <row r="174" spans="1:10">
      <c r="A174" t="s">
        <v>660</v>
      </c>
      <c r="B174" t="s">
        <v>661</v>
      </c>
      <c r="C174" t="s">
        <v>808</v>
      </c>
      <c r="D174" t="s">
        <v>809</v>
      </c>
      <c r="E174">
        <v>2019</v>
      </c>
      <c r="F174" t="s">
        <v>922</v>
      </c>
      <c r="G174" t="s">
        <v>879</v>
      </c>
      <c r="H174">
        <v>26.8</v>
      </c>
      <c r="I174" t="s">
        <v>864</v>
      </c>
      <c r="J174">
        <v>4</v>
      </c>
    </row>
    <row r="175" spans="1:10">
      <c r="A175" t="s">
        <v>673</v>
      </c>
      <c r="B175" t="s">
        <v>674</v>
      </c>
      <c r="C175" t="s">
        <v>808</v>
      </c>
      <c r="D175" t="s">
        <v>812</v>
      </c>
      <c r="E175">
        <v>2024</v>
      </c>
      <c r="F175" t="s">
        <v>922</v>
      </c>
      <c r="G175" t="s">
        <v>879</v>
      </c>
      <c r="H175">
        <v>2.04</v>
      </c>
      <c r="I175" t="s">
        <v>864</v>
      </c>
      <c r="J175">
        <v>4</v>
      </c>
    </row>
    <row r="176" spans="1:10">
      <c r="A176" t="s">
        <v>297</v>
      </c>
      <c r="B176" t="s">
        <v>298</v>
      </c>
      <c r="C176" t="s">
        <v>779</v>
      </c>
      <c r="D176" t="s">
        <v>780</v>
      </c>
      <c r="E176">
        <v>2018</v>
      </c>
      <c r="F176" t="s">
        <v>922</v>
      </c>
      <c r="G176" t="s">
        <v>879</v>
      </c>
      <c r="H176">
        <v>12.65</v>
      </c>
      <c r="I176" t="s">
        <v>864</v>
      </c>
      <c r="J176">
        <v>4</v>
      </c>
    </row>
    <row r="177" spans="1:10">
      <c r="A177" t="s">
        <v>701</v>
      </c>
      <c r="B177" t="s">
        <v>702</v>
      </c>
      <c r="C177" t="s">
        <v>760</v>
      </c>
      <c r="D177" t="s">
        <v>824</v>
      </c>
      <c r="E177">
        <v>2019</v>
      </c>
      <c r="F177" t="s">
        <v>922</v>
      </c>
      <c r="G177" t="s">
        <v>879</v>
      </c>
      <c r="H177">
        <v>1.36</v>
      </c>
      <c r="I177" t="s">
        <v>864</v>
      </c>
      <c r="J177">
        <v>4</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10C1A-0C40-4827-8EDE-907AD9CCB2CD}">
  <dimension ref="A2:AE235"/>
  <sheetViews>
    <sheetView zoomScale="101" zoomScaleNormal="84" workbookViewId="0">
      <selection activeCell="K44" sqref="K44"/>
    </sheetView>
  </sheetViews>
  <sheetFormatPr defaultColWidth="9.140625" defaultRowHeight="12.75"/>
  <cols>
    <col min="1" max="1" width="22.85546875" style="91" customWidth="1"/>
    <col min="2" max="7" width="11.42578125" style="91" customWidth="1"/>
    <col min="8" max="9" width="9.140625" style="91"/>
    <col min="10" max="10" width="17.28515625" style="91" customWidth="1"/>
    <col min="11" max="16384" width="9.140625" style="91"/>
  </cols>
  <sheetData>
    <row r="2" spans="1:8">
      <c r="A2" s="272" t="s">
        <v>924</v>
      </c>
      <c r="B2" s="273"/>
      <c r="C2" s="273"/>
      <c r="D2" s="273"/>
      <c r="E2" s="273"/>
      <c r="F2" s="273"/>
      <c r="G2" s="337"/>
      <c r="H2" s="337"/>
    </row>
    <row r="3" spans="1:8">
      <c r="A3" s="274" t="s">
        <v>925</v>
      </c>
      <c r="B3" s="274"/>
      <c r="C3" s="274"/>
      <c r="D3" s="274"/>
      <c r="E3" s="274"/>
      <c r="F3" s="274"/>
      <c r="G3" s="274"/>
      <c r="H3" s="274"/>
    </row>
    <row r="4" spans="1:8" ht="12.75" customHeight="1">
      <c r="A4" s="274" t="s">
        <v>926</v>
      </c>
      <c r="B4" s="272" t="s">
        <v>927</v>
      </c>
      <c r="C4" s="274"/>
      <c r="D4" s="274"/>
      <c r="E4" s="274"/>
      <c r="F4" s="274"/>
      <c r="G4" s="274"/>
      <c r="H4" s="274"/>
    </row>
    <row r="5" spans="1:8" ht="4.5" customHeight="1"/>
    <row r="6" spans="1:8" hidden="1"/>
    <row r="7" spans="1:8" ht="12.95" customHeight="1"/>
    <row r="8" spans="1:8" ht="12.95" customHeight="1"/>
    <row r="9" spans="1:8" ht="12.95" customHeight="1"/>
    <row r="10" spans="1:8" ht="12.95" customHeight="1"/>
    <row r="11" spans="1:8" ht="12.95" customHeight="1"/>
    <row r="12" spans="1:8" ht="12.95" customHeight="1"/>
    <row r="14" spans="1:8" ht="15">
      <c r="A14" s="97"/>
      <c r="B14" s="99"/>
      <c r="C14" s="99"/>
      <c r="D14" s="99"/>
      <c r="E14" s="99"/>
      <c r="F14" s="99"/>
      <c r="G14" s="99"/>
      <c r="H14" s="102"/>
    </row>
    <row r="15" spans="1:8">
      <c r="B15" s="93"/>
      <c r="C15" s="93"/>
      <c r="D15" s="93"/>
      <c r="E15" s="93"/>
      <c r="F15" s="93"/>
      <c r="G15" s="93"/>
    </row>
    <row r="16" spans="1:8">
      <c r="B16" s="93"/>
      <c r="C16" s="93"/>
      <c r="D16" s="93"/>
      <c r="E16" s="93"/>
      <c r="F16" s="93"/>
      <c r="G16" s="93"/>
    </row>
    <row r="17" spans="1:10" ht="15">
      <c r="A17" s="97"/>
      <c r="B17" s="99"/>
      <c r="C17" s="99"/>
      <c r="D17" s="99"/>
      <c r="E17" s="99"/>
      <c r="F17" s="99"/>
      <c r="G17" s="99"/>
    </row>
    <row r="18" spans="1:10" ht="15">
      <c r="A18" s="97"/>
      <c r="B18" s="99"/>
      <c r="C18" s="99"/>
      <c r="D18" s="99"/>
      <c r="E18" s="99"/>
      <c r="F18" s="99"/>
      <c r="G18" s="99"/>
    </row>
    <row r="19" spans="1:10">
      <c r="B19" s="101"/>
      <c r="C19" s="101"/>
      <c r="D19" s="101"/>
      <c r="E19" s="101"/>
      <c r="F19" s="101"/>
      <c r="G19" s="93"/>
    </row>
    <row r="20" spans="1:10">
      <c r="B20" s="100"/>
      <c r="C20" s="100"/>
    </row>
    <row r="21" spans="1:10">
      <c r="B21" s="98"/>
      <c r="C21" s="98"/>
    </row>
    <row r="22" spans="1:10">
      <c r="B22" s="98"/>
      <c r="C22" s="99"/>
    </row>
    <row r="23" spans="1:10">
      <c r="B23" s="98"/>
      <c r="C23" s="98"/>
    </row>
    <row r="24" spans="1:10">
      <c r="B24" s="98"/>
      <c r="C24" s="99"/>
    </row>
    <row r="28" spans="1:10" ht="15">
      <c r="A28" s="103" t="s">
        <v>928</v>
      </c>
      <c r="B28" s="93"/>
      <c r="C28" s="93"/>
      <c r="D28" s="93"/>
      <c r="E28" s="93"/>
      <c r="F28" s="93"/>
      <c r="G28" s="265">
        <v>2025</v>
      </c>
      <c r="H28" s="266"/>
      <c r="I28" s="266"/>
      <c r="J28" s="266" t="s">
        <v>929</v>
      </c>
    </row>
    <row r="29" spans="1:10">
      <c r="A29" s="335"/>
      <c r="B29" s="333">
        <v>2000</v>
      </c>
      <c r="C29" s="333">
        <v>2005</v>
      </c>
      <c r="D29" s="333">
        <v>2010</v>
      </c>
      <c r="E29" s="333">
        <v>2015</v>
      </c>
      <c r="F29" s="333">
        <v>2020</v>
      </c>
      <c r="G29" s="332" t="s">
        <v>930</v>
      </c>
      <c r="H29" s="332" t="s">
        <v>931</v>
      </c>
      <c r="I29" s="332" t="s">
        <v>932</v>
      </c>
      <c r="J29" s="267"/>
    </row>
    <row r="30" spans="1:10">
      <c r="A30" s="336"/>
      <c r="B30" s="334"/>
      <c r="C30" s="334"/>
      <c r="D30" s="334"/>
      <c r="E30" s="334"/>
      <c r="F30" s="334"/>
      <c r="G30" s="332"/>
      <c r="H30" s="332"/>
      <c r="I30" s="332"/>
      <c r="J30" s="267"/>
    </row>
    <row r="31" spans="1:10" ht="15">
      <c r="A31" s="94" t="s">
        <v>15</v>
      </c>
      <c r="B31" s="99">
        <v>0.1641025641025641</v>
      </c>
      <c r="C31" s="99">
        <v>0.28205128205128205</v>
      </c>
      <c r="D31" s="99">
        <v>0.33333333333333331</v>
      </c>
      <c r="E31" s="99">
        <v>0.35897435897435898</v>
      </c>
      <c r="F31" s="99">
        <v>0.42051282051282052</v>
      </c>
      <c r="G31" s="268">
        <v>0.4564102564102564</v>
      </c>
      <c r="H31" s="268">
        <v>0.10869565217391304</v>
      </c>
      <c r="I31" s="270">
        <f>G31+H31</f>
        <v>0.56510590858416943</v>
      </c>
      <c r="J31" s="267"/>
    </row>
    <row r="32" spans="1:10" ht="30">
      <c r="A32" s="97" t="s">
        <v>55</v>
      </c>
      <c r="B32" s="99">
        <v>0.15217391304347827</v>
      </c>
      <c r="C32" s="99">
        <v>0.28260869565217389</v>
      </c>
      <c r="D32" s="99">
        <v>0.39130434782608697</v>
      </c>
      <c r="E32" s="99">
        <v>0.45652173913043476</v>
      </c>
      <c r="F32" s="99">
        <v>0.58695652173913049</v>
      </c>
      <c r="G32" s="269">
        <v>0.58695652173913049</v>
      </c>
      <c r="H32" s="269">
        <v>0.10869565217391304</v>
      </c>
      <c r="I32" s="270">
        <f t="shared" ref="I32:I38" si="0">G32+H32</f>
        <v>0.69565217391304357</v>
      </c>
      <c r="J32" s="271">
        <v>0.72463768115941496</v>
      </c>
    </row>
    <row r="33" spans="1:31" ht="15">
      <c r="A33" s="97" t="s">
        <v>77</v>
      </c>
      <c r="B33" s="99">
        <v>0.1875</v>
      </c>
      <c r="C33" s="99">
        <v>0.35416666666666669</v>
      </c>
      <c r="D33" s="99">
        <v>0.27083333333333331</v>
      </c>
      <c r="E33" s="99">
        <v>0.33333333333333331</v>
      </c>
      <c r="F33" s="99">
        <v>0.4375</v>
      </c>
      <c r="G33" s="269">
        <v>0.52083333333333337</v>
      </c>
      <c r="H33" s="268">
        <v>6.25E-2</v>
      </c>
      <c r="I33" s="270">
        <f t="shared" si="0"/>
        <v>0.58333333333333337</v>
      </c>
      <c r="J33" s="271">
        <v>0.54861111111111105</v>
      </c>
    </row>
    <row r="34" spans="1:31" ht="30">
      <c r="A34" s="97" t="s">
        <v>76</v>
      </c>
      <c r="B34" s="99">
        <v>0.24242424242424243</v>
      </c>
      <c r="C34" s="99">
        <v>0.33333333333333331</v>
      </c>
      <c r="D34" s="99">
        <v>0.42424242424242425</v>
      </c>
      <c r="E34" s="99">
        <v>0.42424242424242425</v>
      </c>
      <c r="F34" s="99">
        <v>0.42424242424242425</v>
      </c>
      <c r="G34" s="269">
        <v>0.45454545454545453</v>
      </c>
      <c r="H34" s="268">
        <v>6.0606060606060608E-2</v>
      </c>
      <c r="I34" s="270">
        <f t="shared" si="0"/>
        <v>0.51515151515151514</v>
      </c>
      <c r="J34" s="271">
        <v>0.51717171717171695</v>
      </c>
    </row>
    <row r="35" spans="1:31" ht="30">
      <c r="A35" s="97" t="s">
        <v>933</v>
      </c>
      <c r="B35" s="99">
        <v>0.125</v>
      </c>
      <c r="C35" s="99">
        <v>0.375</v>
      </c>
      <c r="D35" s="99">
        <v>0.4375</v>
      </c>
      <c r="E35" s="99">
        <v>0.375</v>
      </c>
      <c r="F35" s="99">
        <v>0.375</v>
      </c>
      <c r="G35" s="269">
        <v>0.4375</v>
      </c>
      <c r="H35" s="269">
        <v>0</v>
      </c>
      <c r="I35" s="270">
        <f t="shared" si="0"/>
        <v>0.4375</v>
      </c>
      <c r="J35" s="271">
        <v>0.50416666666666998</v>
      </c>
      <c r="K35" s="92"/>
    </row>
    <row r="36" spans="1:31" ht="30">
      <c r="A36" s="97" t="s">
        <v>934</v>
      </c>
      <c r="B36" s="99">
        <v>8.3333333333333329E-2</v>
      </c>
      <c r="C36" s="99">
        <v>0.125</v>
      </c>
      <c r="D36" s="99">
        <v>0.33333333333333331</v>
      </c>
      <c r="E36" s="99">
        <v>0.33333333333333331</v>
      </c>
      <c r="F36" s="99">
        <v>0.29166666666666669</v>
      </c>
      <c r="G36" s="269">
        <v>0.33333333333333331</v>
      </c>
      <c r="H36" s="268">
        <v>0.33333333333333331</v>
      </c>
      <c r="I36" s="270">
        <f t="shared" si="0"/>
        <v>0.66666666666666663</v>
      </c>
      <c r="J36" s="271">
        <v>0.42500000000000099</v>
      </c>
    </row>
    <row r="37" spans="1:31" ht="30">
      <c r="A37" s="97" t="s">
        <v>743</v>
      </c>
      <c r="B37" s="99">
        <v>7.1428571428571425E-2</v>
      </c>
      <c r="C37" s="99">
        <v>0.14285714285714285</v>
      </c>
      <c r="D37" s="99">
        <v>0.21428571428571427</v>
      </c>
      <c r="E37" s="99">
        <v>0.21428571428571427</v>
      </c>
      <c r="F37" s="99">
        <v>0.2857142857142857</v>
      </c>
      <c r="G37" s="269">
        <v>0.2857142857142857</v>
      </c>
      <c r="H37" s="269">
        <v>0.5</v>
      </c>
      <c r="I37" s="270">
        <f t="shared" si="0"/>
        <v>0.7857142857142857</v>
      </c>
      <c r="J37" s="271">
        <v>0.35238095238095501</v>
      </c>
    </row>
    <row r="38" spans="1:31" ht="15">
      <c r="A38" s="97" t="s">
        <v>71</v>
      </c>
      <c r="B38" s="99">
        <v>0.21428571428571427</v>
      </c>
      <c r="C38" s="99">
        <v>0.21428571428571427</v>
      </c>
      <c r="D38" s="99">
        <v>0.14285714285714285</v>
      </c>
      <c r="E38" s="99">
        <v>0.14285714285714285</v>
      </c>
      <c r="F38" s="99">
        <v>0.21428571428571427</v>
      </c>
      <c r="G38" s="269">
        <v>0.21428571428571427</v>
      </c>
      <c r="H38" s="269">
        <v>7.1428571428571425E-2</v>
      </c>
      <c r="I38" s="270">
        <f t="shared" si="0"/>
        <v>0.2857142857142857</v>
      </c>
      <c r="J38" s="271">
        <v>0.19047619047618999</v>
      </c>
    </row>
    <row r="40" spans="1:31" ht="75">
      <c r="A40" s="249" t="s">
        <v>935</v>
      </c>
      <c r="B40" s="250" t="s">
        <v>936</v>
      </c>
      <c r="C40" s="250" t="s">
        <v>937</v>
      </c>
      <c r="D40" s="250" t="s">
        <v>938</v>
      </c>
      <c r="E40" s="251" t="s">
        <v>939</v>
      </c>
      <c r="F40" s="250" t="s">
        <v>940</v>
      </c>
      <c r="G40" s="250" t="s">
        <v>941</v>
      </c>
      <c r="H40" s="250" t="s">
        <v>942</v>
      </c>
      <c r="I40" s="250" t="s">
        <v>3</v>
      </c>
      <c r="J40" s="250" t="s">
        <v>4</v>
      </c>
      <c r="K40" s="250" t="s">
        <v>5</v>
      </c>
      <c r="L40" s="250" t="s">
        <v>6</v>
      </c>
      <c r="M40" s="250" t="s">
        <v>7</v>
      </c>
      <c r="N40" s="250" t="s">
        <v>8</v>
      </c>
      <c r="O40" s="250" t="s">
        <v>9</v>
      </c>
      <c r="P40" s="250" t="s">
        <v>10</v>
      </c>
      <c r="Q40" s="250" t="s">
        <v>11</v>
      </c>
      <c r="R40" s="250" t="s">
        <v>12</v>
      </c>
      <c r="S40" s="250" t="s">
        <v>13</v>
      </c>
      <c r="T40" s="251" t="s">
        <v>943</v>
      </c>
      <c r="U40" s="250" t="s">
        <v>944</v>
      </c>
      <c r="V40" s="251" t="s">
        <v>945</v>
      </c>
      <c r="W40" s="250" t="s">
        <v>946</v>
      </c>
      <c r="X40" s="251" t="s">
        <v>947</v>
      </c>
      <c r="Y40" s="250" t="s">
        <v>948</v>
      </c>
      <c r="Z40" s="252" t="s">
        <v>949</v>
      </c>
      <c r="AA40" s="253" t="s">
        <v>950</v>
      </c>
      <c r="AB40" s="251" t="s">
        <v>951</v>
      </c>
      <c r="AC40" s="250" t="s">
        <v>952</v>
      </c>
      <c r="AD40" s="251" t="s">
        <v>953</v>
      </c>
      <c r="AE40" s="254" t="s">
        <v>954</v>
      </c>
    </row>
    <row r="41" spans="1:31" ht="15">
      <c r="A41" s="255">
        <v>4</v>
      </c>
      <c r="B41" s="256" t="s">
        <v>486</v>
      </c>
      <c r="C41" s="256" t="s">
        <v>487</v>
      </c>
      <c r="D41" s="256" t="s">
        <v>487</v>
      </c>
      <c r="E41" s="256" t="s">
        <v>955</v>
      </c>
      <c r="F41" s="256" t="s">
        <v>956</v>
      </c>
      <c r="G41" s="256" t="s">
        <v>956</v>
      </c>
      <c r="H41" s="256" t="s">
        <v>957</v>
      </c>
      <c r="I41" s="256" t="s">
        <v>957</v>
      </c>
      <c r="J41" s="256" t="s">
        <v>957</v>
      </c>
      <c r="K41" s="256" t="s">
        <v>957</v>
      </c>
      <c r="L41" s="256" t="s">
        <v>957</v>
      </c>
      <c r="M41" s="256" t="s">
        <v>957</v>
      </c>
      <c r="N41" s="256" t="s">
        <v>957</v>
      </c>
      <c r="O41" s="256" t="s">
        <v>957</v>
      </c>
      <c r="P41" s="256" t="s">
        <v>956</v>
      </c>
      <c r="Q41" s="256" t="s">
        <v>956</v>
      </c>
      <c r="R41" s="256" t="s">
        <v>956</v>
      </c>
      <c r="S41" s="256" t="s">
        <v>956</v>
      </c>
      <c r="T41" s="256">
        <v>62</v>
      </c>
      <c r="U41" s="256" t="s">
        <v>743</v>
      </c>
      <c r="V41" s="256">
        <v>142</v>
      </c>
      <c r="W41" s="256" t="s">
        <v>958</v>
      </c>
      <c r="X41" s="256">
        <v>34</v>
      </c>
      <c r="Y41" s="257" t="s">
        <v>959</v>
      </c>
      <c r="Z41" s="256">
        <v>515</v>
      </c>
      <c r="AA41" s="256" t="s">
        <v>960</v>
      </c>
      <c r="AB41" s="256">
        <v>199</v>
      </c>
      <c r="AC41" s="256" t="s">
        <v>961</v>
      </c>
      <c r="AD41" s="256">
        <v>432</v>
      </c>
      <c r="AE41" s="258" t="s">
        <v>962</v>
      </c>
    </row>
    <row r="42" spans="1:31" ht="15">
      <c r="A42" s="259">
        <v>8</v>
      </c>
      <c r="B42" s="260" t="s">
        <v>488</v>
      </c>
      <c r="C42" s="260" t="s">
        <v>489</v>
      </c>
      <c r="D42" s="260" t="s">
        <v>489</v>
      </c>
      <c r="E42" s="260" t="s">
        <v>963</v>
      </c>
      <c r="F42" s="260" t="s">
        <v>956</v>
      </c>
      <c r="G42" s="260" t="s">
        <v>957</v>
      </c>
      <c r="H42" s="260" t="s">
        <v>957</v>
      </c>
      <c r="I42" s="260" t="s">
        <v>957</v>
      </c>
      <c r="J42" s="260" t="s">
        <v>957</v>
      </c>
      <c r="K42" s="260" t="s">
        <v>957</v>
      </c>
      <c r="L42" s="260" t="s">
        <v>957</v>
      </c>
      <c r="M42" s="260" t="s">
        <v>957</v>
      </c>
      <c r="N42" s="260" t="s">
        <v>957</v>
      </c>
      <c r="O42" s="260" t="s">
        <v>957</v>
      </c>
      <c r="P42" s="260" t="s">
        <v>957</v>
      </c>
      <c r="Q42" s="260" t="s">
        <v>957</v>
      </c>
      <c r="R42" s="260" t="s">
        <v>957</v>
      </c>
      <c r="S42" s="260" t="s">
        <v>957</v>
      </c>
      <c r="T42" s="260">
        <v>513</v>
      </c>
      <c r="U42" s="260" t="s">
        <v>55</v>
      </c>
      <c r="V42" s="260">
        <v>150</v>
      </c>
      <c r="W42" s="260" t="s">
        <v>964</v>
      </c>
      <c r="X42" s="260">
        <v>39</v>
      </c>
      <c r="Y42" s="261" t="s">
        <v>965</v>
      </c>
      <c r="Z42" s="260">
        <v>514</v>
      </c>
      <c r="AA42" s="260" t="s">
        <v>966</v>
      </c>
      <c r="AB42" s="260"/>
      <c r="AC42" s="260"/>
      <c r="AD42" s="260"/>
      <c r="AE42" s="262"/>
    </row>
    <row r="43" spans="1:31" ht="15">
      <c r="A43" s="255">
        <v>12</v>
      </c>
      <c r="B43" s="256" t="s">
        <v>612</v>
      </c>
      <c r="C43" s="256" t="s">
        <v>613</v>
      </c>
      <c r="D43" s="256" t="s">
        <v>613</v>
      </c>
      <c r="E43" s="256" t="s">
        <v>967</v>
      </c>
      <c r="F43" s="256" t="s">
        <v>957</v>
      </c>
      <c r="G43" s="256" t="s">
        <v>957</v>
      </c>
      <c r="H43" s="256" t="s">
        <v>968</v>
      </c>
      <c r="I43" s="256" t="s">
        <v>968</v>
      </c>
      <c r="J43" s="256" t="s">
        <v>968</v>
      </c>
      <c r="K43" s="256" t="s">
        <v>968</v>
      </c>
      <c r="L43" s="256" t="s">
        <v>968</v>
      </c>
      <c r="M43" s="256" t="s">
        <v>968</v>
      </c>
      <c r="N43" s="256" t="s">
        <v>968</v>
      </c>
      <c r="O43" s="256" t="s">
        <v>968</v>
      </c>
      <c r="P43" s="256" t="s">
        <v>968</v>
      </c>
      <c r="Q43" s="256" t="s">
        <v>968</v>
      </c>
      <c r="R43" s="256" t="s">
        <v>968</v>
      </c>
      <c r="S43" s="256" t="s">
        <v>968</v>
      </c>
      <c r="T43" s="256">
        <v>747</v>
      </c>
      <c r="U43" s="256" t="s">
        <v>969</v>
      </c>
      <c r="V43" s="256">
        <v>15</v>
      </c>
      <c r="W43" s="256" t="s">
        <v>970</v>
      </c>
      <c r="X43" s="256">
        <v>15</v>
      </c>
      <c r="Y43" s="257" t="s">
        <v>970</v>
      </c>
      <c r="Z43" s="256">
        <v>515</v>
      </c>
      <c r="AA43" s="256" t="s">
        <v>960</v>
      </c>
      <c r="AB43" s="256"/>
      <c r="AC43" s="256"/>
      <c r="AD43" s="256"/>
      <c r="AE43" s="258"/>
    </row>
    <row r="44" spans="1:31" ht="15">
      <c r="A44" s="259">
        <v>20</v>
      </c>
      <c r="B44" s="260" t="s">
        <v>492</v>
      </c>
      <c r="C44" s="260" t="s">
        <v>493</v>
      </c>
      <c r="D44" s="260" t="s">
        <v>493</v>
      </c>
      <c r="E44" s="260" t="s">
        <v>971</v>
      </c>
      <c r="F44" s="260" t="s">
        <v>956</v>
      </c>
      <c r="G44" s="260" t="s">
        <v>956</v>
      </c>
      <c r="H44" s="260" t="s">
        <v>956</v>
      </c>
      <c r="I44" s="260" t="s">
        <v>956</v>
      </c>
      <c r="J44" s="260" t="s">
        <v>956</v>
      </c>
      <c r="K44" s="260" t="s">
        <v>956</v>
      </c>
      <c r="L44" s="260" t="s">
        <v>956</v>
      </c>
      <c r="M44" s="260" t="s">
        <v>956</v>
      </c>
      <c r="N44" s="260" t="s">
        <v>956</v>
      </c>
      <c r="O44" s="260" t="s">
        <v>956</v>
      </c>
      <c r="P44" s="260" t="s">
        <v>956</v>
      </c>
      <c r="Q44" s="260" t="s">
        <v>956</v>
      </c>
      <c r="R44" s="260" t="s">
        <v>956</v>
      </c>
      <c r="S44" s="260" t="s">
        <v>956</v>
      </c>
      <c r="T44" s="260">
        <v>513</v>
      </c>
      <c r="U44" s="260" t="s">
        <v>55</v>
      </c>
      <c r="V44" s="260">
        <v>150</v>
      </c>
      <c r="W44" s="260" t="s">
        <v>964</v>
      </c>
      <c r="X44" s="260">
        <v>39</v>
      </c>
      <c r="Y44" s="261" t="s">
        <v>965</v>
      </c>
      <c r="Z44" s="260">
        <v>514</v>
      </c>
      <c r="AA44" s="260" t="s">
        <v>966</v>
      </c>
      <c r="AB44" s="260"/>
      <c r="AC44" s="260"/>
      <c r="AD44" s="260"/>
      <c r="AE44" s="262"/>
    </row>
    <row r="45" spans="1:31" ht="15">
      <c r="A45" s="255">
        <v>24</v>
      </c>
      <c r="B45" s="256" t="s">
        <v>562</v>
      </c>
      <c r="C45" s="256" t="s">
        <v>563</v>
      </c>
      <c r="D45" s="256" t="s">
        <v>563</v>
      </c>
      <c r="E45" s="256" t="s">
        <v>972</v>
      </c>
      <c r="F45" s="256" t="s">
        <v>956</v>
      </c>
      <c r="G45" s="256" t="s">
        <v>956</v>
      </c>
      <c r="H45" s="256" t="s">
        <v>956</v>
      </c>
      <c r="I45" s="256" t="s">
        <v>956</v>
      </c>
      <c r="J45" s="256" t="s">
        <v>956</v>
      </c>
      <c r="K45" s="256" t="s">
        <v>956</v>
      </c>
      <c r="L45" s="256" t="s">
        <v>956</v>
      </c>
      <c r="M45" s="256" t="s">
        <v>956</v>
      </c>
      <c r="N45" s="256" t="s">
        <v>956</v>
      </c>
      <c r="O45" s="256" t="s">
        <v>956</v>
      </c>
      <c r="P45" s="256" t="s">
        <v>956</v>
      </c>
      <c r="Q45" s="256" t="s">
        <v>956</v>
      </c>
      <c r="R45" s="256" t="s">
        <v>956</v>
      </c>
      <c r="S45" s="256" t="s">
        <v>956</v>
      </c>
      <c r="T45" s="256">
        <v>202</v>
      </c>
      <c r="U45" s="256" t="s">
        <v>224</v>
      </c>
      <c r="V45" s="256">
        <v>202</v>
      </c>
      <c r="W45" s="256" t="s">
        <v>224</v>
      </c>
      <c r="X45" s="256">
        <v>17</v>
      </c>
      <c r="Y45" s="256" t="s">
        <v>973</v>
      </c>
      <c r="Z45" s="256">
        <v>515</v>
      </c>
      <c r="AA45" s="256" t="s">
        <v>960</v>
      </c>
      <c r="AB45" s="256">
        <v>199</v>
      </c>
      <c r="AC45" s="256" t="s">
        <v>961</v>
      </c>
      <c r="AD45" s="256"/>
      <c r="AE45" s="258"/>
    </row>
    <row r="46" spans="1:31" ht="15">
      <c r="A46" s="259">
        <v>28</v>
      </c>
      <c r="B46" s="260" t="s">
        <v>494</v>
      </c>
      <c r="C46" s="260" t="s">
        <v>495</v>
      </c>
      <c r="D46" s="260" t="s">
        <v>495</v>
      </c>
      <c r="E46" s="260" t="s">
        <v>974</v>
      </c>
      <c r="F46" s="260" t="s">
        <v>956</v>
      </c>
      <c r="G46" s="260" t="s">
        <v>956</v>
      </c>
      <c r="H46" s="260" t="s">
        <v>956</v>
      </c>
      <c r="I46" s="260" t="s">
        <v>956</v>
      </c>
      <c r="J46" s="260" t="s">
        <v>956</v>
      </c>
      <c r="K46" s="260" t="s">
        <v>956</v>
      </c>
      <c r="L46" s="260" t="s">
        <v>956</v>
      </c>
      <c r="M46" s="260" t="s">
        <v>956</v>
      </c>
      <c r="N46" s="260" t="s">
        <v>956</v>
      </c>
      <c r="O46" s="260" t="s">
        <v>956</v>
      </c>
      <c r="P46" s="260" t="s">
        <v>956</v>
      </c>
      <c r="Q46" s="260" t="s">
        <v>956</v>
      </c>
      <c r="R46" s="260" t="s">
        <v>956</v>
      </c>
      <c r="S46" s="260" t="s">
        <v>956</v>
      </c>
      <c r="T46" s="260">
        <v>419</v>
      </c>
      <c r="U46" s="260" t="s">
        <v>116</v>
      </c>
      <c r="V46" s="260">
        <v>419</v>
      </c>
      <c r="W46" s="260" t="s">
        <v>116</v>
      </c>
      <c r="X46" s="260">
        <v>29</v>
      </c>
      <c r="Y46" s="260" t="s">
        <v>975</v>
      </c>
      <c r="Z46" s="260">
        <v>515</v>
      </c>
      <c r="AA46" s="260" t="s">
        <v>960</v>
      </c>
      <c r="AB46" s="260"/>
      <c r="AC46" s="260"/>
      <c r="AD46" s="260">
        <v>722</v>
      </c>
      <c r="AE46" s="262" t="s">
        <v>976</v>
      </c>
    </row>
    <row r="47" spans="1:31" ht="15">
      <c r="A47" s="255">
        <v>32</v>
      </c>
      <c r="B47" s="256" t="s">
        <v>113</v>
      </c>
      <c r="C47" s="256" t="s">
        <v>114</v>
      </c>
      <c r="D47" s="256" t="s">
        <v>114</v>
      </c>
      <c r="E47" s="256" t="s">
        <v>977</v>
      </c>
      <c r="F47" s="256" t="s">
        <v>957</v>
      </c>
      <c r="G47" s="256" t="s">
        <v>957</v>
      </c>
      <c r="H47" s="256" t="s">
        <v>957</v>
      </c>
      <c r="I47" s="256" t="s">
        <v>957</v>
      </c>
      <c r="J47" s="256" t="s">
        <v>957</v>
      </c>
      <c r="K47" s="256" t="s">
        <v>957</v>
      </c>
      <c r="L47" s="256" t="s">
        <v>957</v>
      </c>
      <c r="M47" s="256" t="s">
        <v>957</v>
      </c>
      <c r="N47" s="256" t="s">
        <v>957</v>
      </c>
      <c r="O47" s="256" t="s">
        <v>957</v>
      </c>
      <c r="P47" s="256" t="s">
        <v>957</v>
      </c>
      <c r="Q47" s="256" t="s">
        <v>957</v>
      </c>
      <c r="R47" s="256" t="s">
        <v>957</v>
      </c>
      <c r="S47" s="256" t="s">
        <v>957</v>
      </c>
      <c r="T47" s="256">
        <v>419</v>
      </c>
      <c r="U47" s="256" t="s">
        <v>116</v>
      </c>
      <c r="V47" s="256">
        <v>419</v>
      </c>
      <c r="W47" s="256" t="s">
        <v>116</v>
      </c>
      <c r="X47" s="256">
        <v>5</v>
      </c>
      <c r="Y47" s="256" t="s">
        <v>978</v>
      </c>
      <c r="Z47" s="256">
        <v>515</v>
      </c>
      <c r="AA47" s="256" t="s">
        <v>960</v>
      </c>
      <c r="AB47" s="256"/>
      <c r="AC47" s="256"/>
      <c r="AD47" s="256"/>
      <c r="AE47" s="258"/>
    </row>
    <row r="48" spans="1:31" ht="15">
      <c r="A48" s="259">
        <v>51</v>
      </c>
      <c r="B48" s="260" t="s">
        <v>498</v>
      </c>
      <c r="C48" s="260" t="s">
        <v>499</v>
      </c>
      <c r="D48" s="260" t="s">
        <v>499</v>
      </c>
      <c r="E48" s="260" t="s">
        <v>979</v>
      </c>
      <c r="F48" s="260" t="s">
        <v>956</v>
      </c>
      <c r="G48" s="260" t="s">
        <v>956</v>
      </c>
      <c r="H48" s="260" t="s">
        <v>957</v>
      </c>
      <c r="I48" s="260" t="s">
        <v>957</v>
      </c>
      <c r="J48" s="260" t="s">
        <v>957</v>
      </c>
      <c r="K48" s="260" t="s">
        <v>957</v>
      </c>
      <c r="L48" s="260" t="s">
        <v>957</v>
      </c>
      <c r="M48" s="260" t="s">
        <v>957</v>
      </c>
      <c r="N48" s="260" t="s">
        <v>957</v>
      </c>
      <c r="O48" s="260" t="s">
        <v>957</v>
      </c>
      <c r="P48" s="260" t="s">
        <v>957</v>
      </c>
      <c r="Q48" s="260" t="s">
        <v>957</v>
      </c>
      <c r="R48" s="260" t="s">
        <v>957</v>
      </c>
      <c r="S48" s="260" t="s">
        <v>957</v>
      </c>
      <c r="T48" s="260">
        <v>747</v>
      </c>
      <c r="U48" s="260" t="s">
        <v>969</v>
      </c>
      <c r="V48" s="260">
        <v>142</v>
      </c>
      <c r="W48" s="260" t="s">
        <v>958</v>
      </c>
      <c r="X48" s="260">
        <v>145</v>
      </c>
      <c r="Y48" s="261" t="s">
        <v>980</v>
      </c>
      <c r="Z48" s="260">
        <v>515</v>
      </c>
      <c r="AA48" s="260" t="s">
        <v>960</v>
      </c>
      <c r="AB48" s="260"/>
      <c r="AC48" s="260"/>
      <c r="AD48" s="260">
        <v>432</v>
      </c>
      <c r="AE48" s="262" t="s">
        <v>962</v>
      </c>
    </row>
    <row r="49" spans="1:31" ht="15">
      <c r="A49" s="255">
        <v>36</v>
      </c>
      <c r="B49" s="256" t="s">
        <v>195</v>
      </c>
      <c r="C49" s="256" t="s">
        <v>196</v>
      </c>
      <c r="D49" s="256" t="s">
        <v>196</v>
      </c>
      <c r="E49" s="256" t="s">
        <v>981</v>
      </c>
      <c r="F49" s="256" t="s">
        <v>957</v>
      </c>
      <c r="G49" s="256" t="s">
        <v>957</v>
      </c>
      <c r="H49" s="256" t="s">
        <v>957</v>
      </c>
      <c r="I49" s="256" t="s">
        <v>957</v>
      </c>
      <c r="J49" s="256" t="s">
        <v>957</v>
      </c>
      <c r="K49" s="256" t="s">
        <v>957</v>
      </c>
      <c r="L49" s="256" t="s">
        <v>957</v>
      </c>
      <c r="M49" s="256" t="s">
        <v>957</v>
      </c>
      <c r="N49" s="256" t="s">
        <v>957</v>
      </c>
      <c r="O49" s="256" t="s">
        <v>957</v>
      </c>
      <c r="P49" s="256" t="s">
        <v>957</v>
      </c>
      <c r="Q49" s="256" t="s">
        <v>957</v>
      </c>
      <c r="R49" s="256" t="s">
        <v>957</v>
      </c>
      <c r="S49" s="256" t="s">
        <v>957</v>
      </c>
      <c r="T49" s="256">
        <v>53</v>
      </c>
      <c r="U49" s="256" t="s">
        <v>198</v>
      </c>
      <c r="V49" s="256">
        <v>9</v>
      </c>
      <c r="W49" s="256" t="s">
        <v>731</v>
      </c>
      <c r="X49" s="256">
        <v>53</v>
      </c>
      <c r="Y49" s="256" t="s">
        <v>198</v>
      </c>
      <c r="Z49" s="256">
        <v>514</v>
      </c>
      <c r="AA49" s="256" t="s">
        <v>966</v>
      </c>
      <c r="AB49" s="256"/>
      <c r="AC49" s="256"/>
      <c r="AD49" s="256"/>
      <c r="AE49" s="258"/>
    </row>
    <row r="50" spans="1:31" ht="15">
      <c r="A50" s="259">
        <v>40</v>
      </c>
      <c r="B50" s="260" t="s">
        <v>500</v>
      </c>
      <c r="C50" s="260" t="s">
        <v>501</v>
      </c>
      <c r="D50" s="260" t="s">
        <v>501</v>
      </c>
      <c r="E50" s="260" t="s">
        <v>982</v>
      </c>
      <c r="F50" s="260" t="s">
        <v>968</v>
      </c>
      <c r="G50" s="260" t="s">
        <v>968</v>
      </c>
      <c r="H50" s="260" t="s">
        <v>968</v>
      </c>
      <c r="I50" s="260" t="s">
        <v>968</v>
      </c>
      <c r="J50" s="260" t="s">
        <v>968</v>
      </c>
      <c r="K50" s="260" t="s">
        <v>968</v>
      </c>
      <c r="L50" s="260" t="s">
        <v>968</v>
      </c>
      <c r="M50" s="260" t="s">
        <v>968</v>
      </c>
      <c r="N50" s="260" t="s">
        <v>968</v>
      </c>
      <c r="O50" s="260" t="s">
        <v>968</v>
      </c>
      <c r="P50" s="260" t="s">
        <v>957</v>
      </c>
      <c r="Q50" s="260" t="s">
        <v>957</v>
      </c>
      <c r="R50" s="260" t="s">
        <v>957</v>
      </c>
      <c r="S50" s="260" t="s">
        <v>957</v>
      </c>
      <c r="T50" s="260">
        <v>513</v>
      </c>
      <c r="U50" s="260" t="s">
        <v>55</v>
      </c>
      <c r="V50" s="260">
        <v>150</v>
      </c>
      <c r="W50" s="260" t="s">
        <v>964</v>
      </c>
      <c r="X50" s="260">
        <v>155</v>
      </c>
      <c r="Y50" s="261" t="s">
        <v>983</v>
      </c>
      <c r="Z50" s="260">
        <v>514</v>
      </c>
      <c r="AA50" s="260" t="s">
        <v>966</v>
      </c>
      <c r="AB50" s="260"/>
      <c r="AC50" s="260"/>
      <c r="AD50" s="260"/>
      <c r="AE50" s="262"/>
    </row>
    <row r="51" spans="1:31" ht="15">
      <c r="A51" s="255">
        <v>31</v>
      </c>
      <c r="B51" s="256" t="s">
        <v>502</v>
      </c>
      <c r="C51" s="256" t="s">
        <v>503</v>
      </c>
      <c r="D51" s="256" t="s">
        <v>503</v>
      </c>
      <c r="E51" s="256" t="s">
        <v>984</v>
      </c>
      <c r="F51" s="256" t="s">
        <v>956</v>
      </c>
      <c r="G51" s="256" t="s">
        <v>956</v>
      </c>
      <c r="H51" s="256" t="s">
        <v>957</v>
      </c>
      <c r="I51" s="256" t="s">
        <v>957</v>
      </c>
      <c r="J51" s="256" t="s">
        <v>957</v>
      </c>
      <c r="K51" s="256" t="s">
        <v>957</v>
      </c>
      <c r="L51" s="256" t="s">
        <v>968</v>
      </c>
      <c r="M51" s="256" t="s">
        <v>968</v>
      </c>
      <c r="N51" s="256" t="s">
        <v>968</v>
      </c>
      <c r="O51" s="256" t="s">
        <v>968</v>
      </c>
      <c r="P51" s="256" t="s">
        <v>968</v>
      </c>
      <c r="Q51" s="256" t="s">
        <v>968</v>
      </c>
      <c r="R51" s="256" t="s">
        <v>968</v>
      </c>
      <c r="S51" s="256" t="s">
        <v>968</v>
      </c>
      <c r="T51" s="256">
        <v>747</v>
      </c>
      <c r="U51" s="256" t="s">
        <v>969</v>
      </c>
      <c r="V51" s="256">
        <v>142</v>
      </c>
      <c r="W51" s="256" t="s">
        <v>958</v>
      </c>
      <c r="X51" s="256">
        <v>145</v>
      </c>
      <c r="Y51" s="257" t="s">
        <v>980</v>
      </c>
      <c r="Z51" s="256">
        <v>515</v>
      </c>
      <c r="AA51" s="256" t="s">
        <v>960</v>
      </c>
      <c r="AB51" s="256"/>
      <c r="AC51" s="256"/>
      <c r="AD51" s="256">
        <v>432</v>
      </c>
      <c r="AE51" s="258" t="s">
        <v>962</v>
      </c>
    </row>
    <row r="52" spans="1:31" ht="15">
      <c r="A52" s="259">
        <v>44</v>
      </c>
      <c r="B52" s="260" t="s">
        <v>560</v>
      </c>
      <c r="C52" s="260" t="s">
        <v>561</v>
      </c>
      <c r="D52" s="260" t="s">
        <v>561</v>
      </c>
      <c r="E52" s="260"/>
      <c r="F52" s="260" t="s">
        <v>956</v>
      </c>
      <c r="G52" s="260" t="s">
        <v>956</v>
      </c>
      <c r="H52" s="260" t="s">
        <v>956</v>
      </c>
      <c r="I52" s="260" t="s">
        <v>956</v>
      </c>
      <c r="J52" s="260" t="s">
        <v>956</v>
      </c>
      <c r="K52" s="260" t="s">
        <v>956</v>
      </c>
      <c r="L52" s="260" t="s">
        <v>956</v>
      </c>
      <c r="M52" s="260" t="s">
        <v>956</v>
      </c>
      <c r="N52" s="260" t="s">
        <v>956</v>
      </c>
      <c r="O52" s="260" t="s">
        <v>956</v>
      </c>
      <c r="P52" s="260" t="s">
        <v>956</v>
      </c>
      <c r="Q52" s="260" t="s">
        <v>956</v>
      </c>
      <c r="R52" s="260" t="s">
        <v>956</v>
      </c>
      <c r="S52" s="260" t="s">
        <v>956</v>
      </c>
      <c r="T52" s="260">
        <v>419</v>
      </c>
      <c r="U52" s="260" t="s">
        <v>116</v>
      </c>
      <c r="V52" s="260">
        <v>419</v>
      </c>
      <c r="W52" s="260" t="s">
        <v>116</v>
      </c>
      <c r="X52" s="260">
        <v>29</v>
      </c>
      <c r="Y52" s="260" t="s">
        <v>975</v>
      </c>
      <c r="Z52" s="260">
        <v>515</v>
      </c>
      <c r="AA52" s="260" t="s">
        <v>960</v>
      </c>
      <c r="AB52" s="260"/>
      <c r="AC52" s="260"/>
      <c r="AD52" s="260">
        <v>722</v>
      </c>
      <c r="AE52" s="262" t="s">
        <v>976</v>
      </c>
    </row>
    <row r="53" spans="1:31" ht="15">
      <c r="A53" s="255">
        <v>48</v>
      </c>
      <c r="B53" s="256" t="s">
        <v>985</v>
      </c>
      <c r="C53" s="256" t="s">
        <v>986</v>
      </c>
      <c r="D53" s="256" t="s">
        <v>986</v>
      </c>
      <c r="E53" s="256" t="s">
        <v>987</v>
      </c>
      <c r="F53" s="256" t="s">
        <v>956</v>
      </c>
      <c r="G53" s="256" t="s">
        <v>956</v>
      </c>
      <c r="H53" s="256" t="s">
        <v>956</v>
      </c>
      <c r="I53" s="256" t="s">
        <v>956</v>
      </c>
      <c r="J53" s="256" t="s">
        <v>968</v>
      </c>
      <c r="K53" s="256" t="s">
        <v>968</v>
      </c>
      <c r="L53" s="256" t="s">
        <v>968</v>
      </c>
      <c r="M53" s="256" t="s">
        <v>968</v>
      </c>
      <c r="N53" s="256" t="s">
        <v>968</v>
      </c>
      <c r="O53" s="256" t="s">
        <v>968</v>
      </c>
      <c r="P53" s="256" t="s">
        <v>968</v>
      </c>
      <c r="Q53" s="256" t="s">
        <v>968</v>
      </c>
      <c r="R53" s="256" t="s">
        <v>968</v>
      </c>
      <c r="S53" s="256" t="s">
        <v>968</v>
      </c>
      <c r="T53" s="256">
        <v>747</v>
      </c>
      <c r="U53" s="256" t="s">
        <v>969</v>
      </c>
      <c r="V53" s="256">
        <v>142</v>
      </c>
      <c r="W53" s="256" t="s">
        <v>958</v>
      </c>
      <c r="X53" s="256">
        <v>145</v>
      </c>
      <c r="Y53" s="257" t="s">
        <v>980</v>
      </c>
      <c r="Z53" s="256">
        <v>515</v>
      </c>
      <c r="AA53" s="256" t="s">
        <v>960</v>
      </c>
      <c r="AB53" s="256"/>
      <c r="AC53" s="256"/>
      <c r="AD53" s="256"/>
      <c r="AE53" s="258"/>
    </row>
    <row r="54" spans="1:31" ht="15">
      <c r="A54" s="259">
        <v>50</v>
      </c>
      <c r="B54" s="260" t="s">
        <v>504</v>
      </c>
      <c r="C54" s="260" t="s">
        <v>505</v>
      </c>
      <c r="D54" s="260" t="s">
        <v>505</v>
      </c>
      <c r="E54" s="260" t="s">
        <v>988</v>
      </c>
      <c r="F54" s="260" t="s">
        <v>956</v>
      </c>
      <c r="G54" s="260" t="s">
        <v>956</v>
      </c>
      <c r="H54" s="260" t="s">
        <v>956</v>
      </c>
      <c r="I54" s="260" t="s">
        <v>968</v>
      </c>
      <c r="J54" s="260" t="s">
        <v>968</v>
      </c>
      <c r="K54" s="260" t="s">
        <v>968</v>
      </c>
      <c r="L54" s="260" t="s">
        <v>968</v>
      </c>
      <c r="M54" s="260" t="s">
        <v>968</v>
      </c>
      <c r="N54" s="260" t="s">
        <v>968</v>
      </c>
      <c r="O54" s="260" t="s">
        <v>968</v>
      </c>
      <c r="P54" s="260" t="s">
        <v>968</v>
      </c>
      <c r="Q54" s="260" t="s">
        <v>968</v>
      </c>
      <c r="R54" s="260" t="s">
        <v>968</v>
      </c>
      <c r="S54" s="260" t="s">
        <v>968</v>
      </c>
      <c r="T54" s="260">
        <v>62</v>
      </c>
      <c r="U54" s="260" t="s">
        <v>743</v>
      </c>
      <c r="V54" s="260">
        <v>142</v>
      </c>
      <c r="W54" s="260" t="s">
        <v>958</v>
      </c>
      <c r="X54" s="260">
        <v>34</v>
      </c>
      <c r="Y54" s="261" t="s">
        <v>959</v>
      </c>
      <c r="Z54" s="260">
        <v>515</v>
      </c>
      <c r="AA54" s="260" t="s">
        <v>960</v>
      </c>
      <c r="AB54" s="260">
        <v>199</v>
      </c>
      <c r="AC54" s="260" t="s">
        <v>961</v>
      </c>
      <c r="AD54" s="260"/>
      <c r="AE54" s="262"/>
    </row>
    <row r="55" spans="1:31" ht="15">
      <c r="A55" s="255">
        <v>52</v>
      </c>
      <c r="B55" s="256" t="s">
        <v>652</v>
      </c>
      <c r="C55" s="256" t="s">
        <v>653</v>
      </c>
      <c r="D55" s="256" t="s">
        <v>653</v>
      </c>
      <c r="E55" s="256" t="s">
        <v>974</v>
      </c>
      <c r="F55" s="256" t="s">
        <v>956</v>
      </c>
      <c r="G55" s="256" t="s">
        <v>956</v>
      </c>
      <c r="H55" s="256" t="s">
        <v>956</v>
      </c>
      <c r="I55" s="256" t="s">
        <v>956</v>
      </c>
      <c r="J55" s="256" t="s">
        <v>956</v>
      </c>
      <c r="K55" s="256" t="s">
        <v>956</v>
      </c>
      <c r="L55" s="256" t="s">
        <v>956</v>
      </c>
      <c r="M55" s="256" t="s">
        <v>956</v>
      </c>
      <c r="N55" s="256" t="s">
        <v>956</v>
      </c>
      <c r="O55" s="256" t="s">
        <v>956</v>
      </c>
      <c r="P55" s="256" t="s">
        <v>956</v>
      </c>
      <c r="Q55" s="256" t="s">
        <v>956</v>
      </c>
      <c r="R55" s="256" t="s">
        <v>956</v>
      </c>
      <c r="S55" s="256" t="s">
        <v>956</v>
      </c>
      <c r="T55" s="256">
        <v>419</v>
      </c>
      <c r="U55" s="256" t="s">
        <v>116</v>
      </c>
      <c r="V55" s="256">
        <v>419</v>
      </c>
      <c r="W55" s="256" t="s">
        <v>116</v>
      </c>
      <c r="X55" s="256">
        <v>29</v>
      </c>
      <c r="Y55" s="256" t="s">
        <v>975</v>
      </c>
      <c r="Z55" s="256">
        <v>515</v>
      </c>
      <c r="AA55" s="256" t="s">
        <v>960</v>
      </c>
      <c r="AB55" s="256"/>
      <c r="AC55" s="256"/>
      <c r="AD55" s="256">
        <v>722</v>
      </c>
      <c r="AE55" s="258" t="s">
        <v>976</v>
      </c>
    </row>
    <row r="56" spans="1:31" ht="15">
      <c r="A56" s="259">
        <v>112</v>
      </c>
      <c r="B56" s="260" t="s">
        <v>249</v>
      </c>
      <c r="C56" s="260" t="s">
        <v>250</v>
      </c>
      <c r="D56" s="260" t="s">
        <v>250</v>
      </c>
      <c r="E56" s="260"/>
      <c r="F56" s="260" t="s">
        <v>956</v>
      </c>
      <c r="G56" s="260" t="s">
        <v>956</v>
      </c>
      <c r="H56" s="260" t="s">
        <v>956</v>
      </c>
      <c r="I56" s="260" t="s">
        <v>956</v>
      </c>
      <c r="J56" s="260" t="s">
        <v>956</v>
      </c>
      <c r="K56" s="260" t="s">
        <v>956</v>
      </c>
      <c r="L56" s="260" t="s">
        <v>956</v>
      </c>
      <c r="M56" s="260" t="s">
        <v>956</v>
      </c>
      <c r="N56" s="260" t="s">
        <v>956</v>
      </c>
      <c r="O56" s="260" t="s">
        <v>956</v>
      </c>
      <c r="P56" s="260" t="s">
        <v>956</v>
      </c>
      <c r="Q56" s="260" t="s">
        <v>956</v>
      </c>
      <c r="R56" s="260" t="s">
        <v>956</v>
      </c>
      <c r="S56" s="260" t="s">
        <v>956</v>
      </c>
      <c r="T56" s="260">
        <v>513</v>
      </c>
      <c r="U56" s="260" t="s">
        <v>55</v>
      </c>
      <c r="V56" s="260">
        <v>150</v>
      </c>
      <c r="W56" s="260" t="s">
        <v>964</v>
      </c>
      <c r="X56" s="260">
        <v>151</v>
      </c>
      <c r="Y56" s="261" t="s">
        <v>989</v>
      </c>
      <c r="Z56" s="260">
        <v>514</v>
      </c>
      <c r="AA56" s="260" t="s">
        <v>966</v>
      </c>
      <c r="AB56" s="260"/>
      <c r="AC56" s="260"/>
      <c r="AD56" s="260"/>
      <c r="AE56" s="262"/>
    </row>
    <row r="57" spans="1:31" ht="15">
      <c r="A57" s="255">
        <v>56</v>
      </c>
      <c r="B57" s="256" t="s">
        <v>244</v>
      </c>
      <c r="C57" s="256" t="s">
        <v>245</v>
      </c>
      <c r="D57" s="256" t="s">
        <v>245</v>
      </c>
      <c r="E57" s="256" t="s">
        <v>990</v>
      </c>
      <c r="F57" s="256" t="s">
        <v>968</v>
      </c>
      <c r="G57" s="256" t="s">
        <v>968</v>
      </c>
      <c r="H57" s="256" t="s">
        <v>968</v>
      </c>
      <c r="I57" s="256" t="s">
        <v>956</v>
      </c>
      <c r="J57" s="256" t="s">
        <v>956</v>
      </c>
      <c r="K57" s="256" t="s">
        <v>956</v>
      </c>
      <c r="L57" s="256" t="s">
        <v>968</v>
      </c>
      <c r="M57" s="256" t="s">
        <v>968</v>
      </c>
      <c r="N57" s="256" t="s">
        <v>968</v>
      </c>
      <c r="O57" s="256" t="s">
        <v>968</v>
      </c>
      <c r="P57" s="256" t="s">
        <v>968</v>
      </c>
      <c r="Q57" s="256" t="s">
        <v>968</v>
      </c>
      <c r="R57" s="256" t="s">
        <v>968</v>
      </c>
      <c r="S57" s="256" t="s">
        <v>968</v>
      </c>
      <c r="T57" s="256">
        <v>513</v>
      </c>
      <c r="U57" s="256" t="s">
        <v>55</v>
      </c>
      <c r="V57" s="256">
        <v>150</v>
      </c>
      <c r="W57" s="256" t="s">
        <v>964</v>
      </c>
      <c r="X57" s="256">
        <v>155</v>
      </c>
      <c r="Y57" s="257" t="s">
        <v>983</v>
      </c>
      <c r="Z57" s="256">
        <v>514</v>
      </c>
      <c r="AA57" s="256" t="s">
        <v>966</v>
      </c>
      <c r="AB57" s="256"/>
      <c r="AC57" s="256"/>
      <c r="AD57" s="256"/>
      <c r="AE57" s="258"/>
    </row>
    <row r="58" spans="1:31" ht="15">
      <c r="A58" s="259">
        <v>84</v>
      </c>
      <c r="B58" s="260" t="s">
        <v>664</v>
      </c>
      <c r="C58" s="260" t="s">
        <v>665</v>
      </c>
      <c r="D58" s="260" t="s">
        <v>665</v>
      </c>
      <c r="E58" s="260" t="s">
        <v>991</v>
      </c>
      <c r="F58" s="260" t="s">
        <v>956</v>
      </c>
      <c r="G58" s="260" t="s">
        <v>956</v>
      </c>
      <c r="H58" s="260" t="s">
        <v>956</v>
      </c>
      <c r="I58" s="260" t="s">
        <v>956</v>
      </c>
      <c r="J58" s="260" t="s">
        <v>956</v>
      </c>
      <c r="K58" s="260" t="s">
        <v>956</v>
      </c>
      <c r="L58" s="260" t="s">
        <v>956</v>
      </c>
      <c r="M58" s="260" t="s">
        <v>956</v>
      </c>
      <c r="N58" s="260" t="s">
        <v>956</v>
      </c>
      <c r="O58" s="260" t="s">
        <v>956</v>
      </c>
      <c r="P58" s="260" t="s">
        <v>956</v>
      </c>
      <c r="Q58" s="260" t="s">
        <v>956</v>
      </c>
      <c r="R58" s="260" t="s">
        <v>956</v>
      </c>
      <c r="S58" s="260" t="s">
        <v>956</v>
      </c>
      <c r="T58" s="260">
        <v>419</v>
      </c>
      <c r="U58" s="260" t="s">
        <v>116</v>
      </c>
      <c r="V58" s="260">
        <v>419</v>
      </c>
      <c r="W58" s="260" t="s">
        <v>116</v>
      </c>
      <c r="X58" s="260">
        <v>13</v>
      </c>
      <c r="Y58" s="260" t="s">
        <v>992</v>
      </c>
      <c r="Z58" s="260">
        <v>515</v>
      </c>
      <c r="AA58" s="260" t="s">
        <v>960</v>
      </c>
      <c r="AB58" s="260"/>
      <c r="AC58" s="260"/>
      <c r="AD58" s="260">
        <v>722</v>
      </c>
      <c r="AE58" s="262" t="s">
        <v>976</v>
      </c>
    </row>
    <row r="59" spans="1:31" ht="15">
      <c r="A59" s="255">
        <v>204</v>
      </c>
      <c r="B59" s="256" t="s">
        <v>246</v>
      </c>
      <c r="C59" s="256" t="s">
        <v>247</v>
      </c>
      <c r="D59" s="256" t="s">
        <v>247</v>
      </c>
      <c r="E59" s="256" t="s">
        <v>993</v>
      </c>
      <c r="F59" s="256" t="s">
        <v>956</v>
      </c>
      <c r="G59" s="256" t="s">
        <v>956</v>
      </c>
      <c r="H59" s="256" t="s">
        <v>956</v>
      </c>
      <c r="I59" s="256" t="s">
        <v>956</v>
      </c>
      <c r="J59" s="256" t="s">
        <v>956</v>
      </c>
      <c r="K59" s="256" t="s">
        <v>956</v>
      </c>
      <c r="L59" s="256" t="s">
        <v>956</v>
      </c>
      <c r="M59" s="256" t="s">
        <v>956</v>
      </c>
      <c r="N59" s="256" t="s">
        <v>956</v>
      </c>
      <c r="O59" s="256" t="s">
        <v>956</v>
      </c>
      <c r="P59" s="256" t="s">
        <v>957</v>
      </c>
      <c r="Q59" s="256" t="s">
        <v>957</v>
      </c>
      <c r="R59" s="256" t="s">
        <v>957</v>
      </c>
      <c r="S59" s="256" t="s">
        <v>957</v>
      </c>
      <c r="T59" s="256">
        <v>202</v>
      </c>
      <c r="U59" s="256" t="s">
        <v>224</v>
      </c>
      <c r="V59" s="256">
        <v>202</v>
      </c>
      <c r="W59" s="256" t="s">
        <v>224</v>
      </c>
      <c r="X59" s="256">
        <v>11</v>
      </c>
      <c r="Y59" s="256" t="s">
        <v>994</v>
      </c>
      <c r="Z59" s="256">
        <v>515</v>
      </c>
      <c r="AA59" s="256" t="s">
        <v>960</v>
      </c>
      <c r="AB59" s="256">
        <v>199</v>
      </c>
      <c r="AC59" s="256" t="s">
        <v>961</v>
      </c>
      <c r="AD59" s="256"/>
      <c r="AE59" s="258"/>
    </row>
    <row r="60" spans="1:31" ht="15">
      <c r="A60" s="259">
        <v>64</v>
      </c>
      <c r="B60" s="260" t="s">
        <v>893</v>
      </c>
      <c r="C60" s="260" t="s">
        <v>885</v>
      </c>
      <c r="D60" s="260" t="s">
        <v>885</v>
      </c>
      <c r="E60" s="260"/>
      <c r="F60" s="260" t="s">
        <v>956</v>
      </c>
      <c r="G60" s="260" t="s">
        <v>956</v>
      </c>
      <c r="H60" s="260" t="s">
        <v>956</v>
      </c>
      <c r="I60" s="260" t="s">
        <v>956</v>
      </c>
      <c r="J60" s="260" t="s">
        <v>956</v>
      </c>
      <c r="K60" s="260" t="s">
        <v>956</v>
      </c>
      <c r="L60" s="260" t="s">
        <v>956</v>
      </c>
      <c r="M60" s="260" t="s">
        <v>956</v>
      </c>
      <c r="N60" s="260" t="s">
        <v>956</v>
      </c>
      <c r="O60" s="260" t="s">
        <v>956</v>
      </c>
      <c r="P60" s="260" t="s">
        <v>956</v>
      </c>
      <c r="Q60" s="260" t="s">
        <v>956</v>
      </c>
      <c r="R60" s="260" t="s">
        <v>956</v>
      </c>
      <c r="S60" s="260" t="s">
        <v>956</v>
      </c>
      <c r="T60" s="260">
        <v>62</v>
      </c>
      <c r="U60" s="260" t="s">
        <v>743</v>
      </c>
      <c r="V60" s="260">
        <v>142</v>
      </c>
      <c r="W60" s="260" t="s">
        <v>958</v>
      </c>
      <c r="X60" s="260">
        <v>34</v>
      </c>
      <c r="Y60" s="261" t="s">
        <v>959</v>
      </c>
      <c r="Z60" s="260">
        <v>515</v>
      </c>
      <c r="AA60" s="260" t="s">
        <v>960</v>
      </c>
      <c r="AB60" s="260"/>
      <c r="AC60" s="260"/>
      <c r="AD60" s="260">
        <v>432</v>
      </c>
      <c r="AE60" s="262" t="s">
        <v>962</v>
      </c>
    </row>
    <row r="61" spans="1:31" ht="15">
      <c r="A61" s="255">
        <v>68</v>
      </c>
      <c r="B61" s="256" t="s">
        <v>120</v>
      </c>
      <c r="C61" s="256" t="s">
        <v>121</v>
      </c>
      <c r="D61" s="256" t="s">
        <v>898</v>
      </c>
      <c r="E61" s="256" t="s">
        <v>995</v>
      </c>
      <c r="F61" s="256" t="s">
        <v>957</v>
      </c>
      <c r="G61" s="256" t="s">
        <v>957</v>
      </c>
      <c r="H61" s="256" t="s">
        <v>957</v>
      </c>
      <c r="I61" s="256" t="s">
        <v>957</v>
      </c>
      <c r="J61" s="256" t="s">
        <v>957</v>
      </c>
      <c r="K61" s="256" t="s">
        <v>957</v>
      </c>
      <c r="L61" s="256" t="s">
        <v>957</v>
      </c>
      <c r="M61" s="256" t="s">
        <v>957</v>
      </c>
      <c r="N61" s="256" t="s">
        <v>957</v>
      </c>
      <c r="O61" s="256" t="s">
        <v>957</v>
      </c>
      <c r="P61" s="256" t="s">
        <v>957</v>
      </c>
      <c r="Q61" s="256" t="s">
        <v>957</v>
      </c>
      <c r="R61" s="256" t="s">
        <v>957</v>
      </c>
      <c r="S61" s="256" t="s">
        <v>957</v>
      </c>
      <c r="T61" s="256">
        <v>419</v>
      </c>
      <c r="U61" s="256" t="s">
        <v>116</v>
      </c>
      <c r="V61" s="256">
        <v>419</v>
      </c>
      <c r="W61" s="256" t="s">
        <v>116</v>
      </c>
      <c r="X61" s="256">
        <v>5</v>
      </c>
      <c r="Y61" s="256" t="s">
        <v>978</v>
      </c>
      <c r="Z61" s="256">
        <v>515</v>
      </c>
      <c r="AA61" s="256" t="s">
        <v>960</v>
      </c>
      <c r="AB61" s="256"/>
      <c r="AC61" s="256"/>
      <c r="AD61" s="256">
        <v>432</v>
      </c>
      <c r="AE61" s="258" t="s">
        <v>962</v>
      </c>
    </row>
    <row r="62" spans="1:31" ht="15">
      <c r="A62" s="259">
        <v>70</v>
      </c>
      <c r="B62" s="260" t="s">
        <v>514</v>
      </c>
      <c r="C62" s="260" t="s">
        <v>515</v>
      </c>
      <c r="D62" s="260" t="s">
        <v>515</v>
      </c>
      <c r="E62" s="260" t="s">
        <v>996</v>
      </c>
      <c r="F62" s="260" t="s">
        <v>956</v>
      </c>
      <c r="G62" s="260" t="s">
        <v>957</v>
      </c>
      <c r="H62" s="260" t="s">
        <v>957</v>
      </c>
      <c r="I62" s="260" t="s">
        <v>957</v>
      </c>
      <c r="J62" s="260" t="s">
        <v>957</v>
      </c>
      <c r="K62" s="260" t="s">
        <v>957</v>
      </c>
      <c r="L62" s="260" t="s">
        <v>957</v>
      </c>
      <c r="M62" s="260" t="s">
        <v>957</v>
      </c>
      <c r="N62" s="260" t="s">
        <v>957</v>
      </c>
      <c r="O62" s="260" t="s">
        <v>957</v>
      </c>
      <c r="P62" s="260" t="s">
        <v>957</v>
      </c>
      <c r="Q62" s="260" t="s">
        <v>957</v>
      </c>
      <c r="R62" s="260" t="s">
        <v>957</v>
      </c>
      <c r="S62" s="260" t="s">
        <v>957</v>
      </c>
      <c r="T62" s="260">
        <v>513</v>
      </c>
      <c r="U62" s="260" t="s">
        <v>55</v>
      </c>
      <c r="V62" s="260">
        <v>150</v>
      </c>
      <c r="W62" s="260" t="s">
        <v>964</v>
      </c>
      <c r="X62" s="260">
        <v>39</v>
      </c>
      <c r="Y62" s="261" t="s">
        <v>965</v>
      </c>
      <c r="Z62" s="260">
        <v>514</v>
      </c>
      <c r="AA62" s="260" t="s">
        <v>966</v>
      </c>
      <c r="AB62" s="260"/>
      <c r="AC62" s="260"/>
      <c r="AD62" s="260"/>
      <c r="AE62" s="262"/>
    </row>
    <row r="63" spans="1:31" ht="15">
      <c r="A63" s="255">
        <v>72</v>
      </c>
      <c r="B63" s="256" t="s">
        <v>624</v>
      </c>
      <c r="C63" s="256" t="s">
        <v>625</v>
      </c>
      <c r="D63" s="256" t="s">
        <v>625</v>
      </c>
      <c r="E63" s="256"/>
      <c r="F63" s="256" t="s">
        <v>956</v>
      </c>
      <c r="G63" s="256" t="s">
        <v>956</v>
      </c>
      <c r="H63" s="256" t="s">
        <v>956</v>
      </c>
      <c r="I63" s="256" t="s">
        <v>956</v>
      </c>
      <c r="J63" s="256" t="s">
        <v>956</v>
      </c>
      <c r="K63" s="256" t="s">
        <v>956</v>
      </c>
      <c r="L63" s="256" t="s">
        <v>956</v>
      </c>
      <c r="M63" s="256" t="s">
        <v>956</v>
      </c>
      <c r="N63" s="256" t="s">
        <v>956</v>
      </c>
      <c r="O63" s="256" t="s">
        <v>956</v>
      </c>
      <c r="P63" s="256" t="s">
        <v>956</v>
      </c>
      <c r="Q63" s="256" t="s">
        <v>956</v>
      </c>
      <c r="R63" s="256" t="s">
        <v>956</v>
      </c>
      <c r="S63" s="256" t="s">
        <v>956</v>
      </c>
      <c r="T63" s="256">
        <v>202</v>
      </c>
      <c r="U63" s="256" t="s">
        <v>224</v>
      </c>
      <c r="V63" s="256">
        <v>202</v>
      </c>
      <c r="W63" s="256" t="s">
        <v>224</v>
      </c>
      <c r="X63" s="256">
        <v>18</v>
      </c>
      <c r="Y63" s="256" t="s">
        <v>997</v>
      </c>
      <c r="Z63" s="256">
        <v>515</v>
      </c>
      <c r="AA63" s="256" t="s">
        <v>960</v>
      </c>
      <c r="AB63" s="256"/>
      <c r="AC63" s="256"/>
      <c r="AD63" s="256">
        <v>432</v>
      </c>
      <c r="AE63" s="258" t="s">
        <v>962</v>
      </c>
    </row>
    <row r="64" spans="1:31" ht="15">
      <c r="A64" s="259">
        <v>76</v>
      </c>
      <c r="B64" s="260" t="s">
        <v>252</v>
      </c>
      <c r="C64" s="260" t="s">
        <v>253</v>
      </c>
      <c r="D64" s="260" t="s">
        <v>253</v>
      </c>
      <c r="E64" s="260"/>
      <c r="F64" s="260" t="s">
        <v>956</v>
      </c>
      <c r="G64" s="260" t="s">
        <v>956</v>
      </c>
      <c r="H64" s="260" t="s">
        <v>956</v>
      </c>
      <c r="I64" s="260" t="s">
        <v>956</v>
      </c>
      <c r="J64" s="260" t="s">
        <v>956</v>
      </c>
      <c r="K64" s="260" t="s">
        <v>956</v>
      </c>
      <c r="L64" s="260" t="s">
        <v>956</v>
      </c>
      <c r="M64" s="260" t="s">
        <v>956</v>
      </c>
      <c r="N64" s="260" t="s">
        <v>956</v>
      </c>
      <c r="O64" s="260" t="s">
        <v>956</v>
      </c>
      <c r="P64" s="260" t="s">
        <v>956</v>
      </c>
      <c r="Q64" s="260" t="s">
        <v>956</v>
      </c>
      <c r="R64" s="260" t="s">
        <v>956</v>
      </c>
      <c r="S64" s="260" t="s">
        <v>956</v>
      </c>
      <c r="T64" s="260">
        <v>419</v>
      </c>
      <c r="U64" s="260" t="s">
        <v>116</v>
      </c>
      <c r="V64" s="260">
        <v>419</v>
      </c>
      <c r="W64" s="260" t="s">
        <v>116</v>
      </c>
      <c r="X64" s="260">
        <v>5</v>
      </c>
      <c r="Y64" s="260" t="s">
        <v>978</v>
      </c>
      <c r="Z64" s="260">
        <v>515</v>
      </c>
      <c r="AA64" s="260" t="s">
        <v>960</v>
      </c>
      <c r="AB64" s="260"/>
      <c r="AC64" s="260"/>
      <c r="AD64" s="260"/>
      <c r="AE64" s="262"/>
    </row>
    <row r="65" spans="1:31" ht="15">
      <c r="A65" s="255">
        <v>96</v>
      </c>
      <c r="B65" s="256" t="s">
        <v>518</v>
      </c>
      <c r="C65" s="256" t="s">
        <v>519</v>
      </c>
      <c r="D65" s="256" t="s">
        <v>519</v>
      </c>
      <c r="E65" s="256"/>
      <c r="F65" s="256" t="s">
        <v>956</v>
      </c>
      <c r="G65" s="256" t="s">
        <v>956</v>
      </c>
      <c r="H65" s="256" t="s">
        <v>956</v>
      </c>
      <c r="I65" s="256" t="s">
        <v>956</v>
      </c>
      <c r="J65" s="256" t="s">
        <v>956</v>
      </c>
      <c r="K65" s="256" t="s">
        <v>956</v>
      </c>
      <c r="L65" s="256" t="s">
        <v>956</v>
      </c>
      <c r="M65" s="256" t="s">
        <v>956</v>
      </c>
      <c r="N65" s="256" t="s">
        <v>956</v>
      </c>
      <c r="O65" s="256" t="s">
        <v>956</v>
      </c>
      <c r="P65" s="256" t="s">
        <v>956</v>
      </c>
      <c r="Q65" s="256" t="s">
        <v>956</v>
      </c>
      <c r="R65" s="256" t="s">
        <v>956</v>
      </c>
      <c r="S65" s="256" t="s">
        <v>956</v>
      </c>
      <c r="T65" s="256">
        <v>753</v>
      </c>
      <c r="U65" s="256" t="s">
        <v>75</v>
      </c>
      <c r="V65" s="256">
        <v>142</v>
      </c>
      <c r="W65" s="256" t="s">
        <v>958</v>
      </c>
      <c r="X65" s="256">
        <v>35</v>
      </c>
      <c r="Y65" s="257" t="s">
        <v>998</v>
      </c>
      <c r="Z65" s="256">
        <v>515</v>
      </c>
      <c r="AA65" s="256" t="s">
        <v>960</v>
      </c>
      <c r="AB65" s="256"/>
      <c r="AC65" s="256"/>
      <c r="AD65" s="256"/>
      <c r="AE65" s="258"/>
    </row>
    <row r="66" spans="1:31" ht="15">
      <c r="A66" s="259">
        <v>100</v>
      </c>
      <c r="B66" s="260" t="s">
        <v>520</v>
      </c>
      <c r="C66" s="260" t="s">
        <v>521</v>
      </c>
      <c r="D66" s="260" t="s">
        <v>521</v>
      </c>
      <c r="E66" s="260" t="s">
        <v>999</v>
      </c>
      <c r="F66" s="260" t="s">
        <v>956</v>
      </c>
      <c r="G66" s="260" t="s">
        <v>956</v>
      </c>
      <c r="H66" s="260" t="s">
        <v>956</v>
      </c>
      <c r="I66" s="260" t="s">
        <v>968</v>
      </c>
      <c r="J66" s="260" t="s">
        <v>968</v>
      </c>
      <c r="K66" s="260" t="s">
        <v>968</v>
      </c>
      <c r="L66" s="260" t="s">
        <v>968</v>
      </c>
      <c r="M66" s="260" t="s">
        <v>957</v>
      </c>
      <c r="N66" s="260" t="s">
        <v>957</v>
      </c>
      <c r="O66" s="260" t="s">
        <v>957</v>
      </c>
      <c r="P66" s="260" t="s">
        <v>957</v>
      </c>
      <c r="Q66" s="260" t="s">
        <v>957</v>
      </c>
      <c r="R66" s="260" t="s">
        <v>957</v>
      </c>
      <c r="S66" s="260" t="s">
        <v>957</v>
      </c>
      <c r="T66" s="260">
        <v>513</v>
      </c>
      <c r="U66" s="260" t="s">
        <v>55</v>
      </c>
      <c r="V66" s="260">
        <v>150</v>
      </c>
      <c r="W66" s="260" t="s">
        <v>964</v>
      </c>
      <c r="X66" s="260">
        <v>151</v>
      </c>
      <c r="Y66" s="261" t="s">
        <v>989</v>
      </c>
      <c r="Z66" s="260">
        <v>514</v>
      </c>
      <c r="AA66" s="260" t="s">
        <v>966</v>
      </c>
      <c r="AB66" s="260"/>
      <c r="AC66" s="260"/>
      <c r="AD66" s="260"/>
      <c r="AE66" s="262"/>
    </row>
    <row r="67" spans="1:31" ht="15">
      <c r="A67" s="255">
        <v>854</v>
      </c>
      <c r="B67" s="256" t="s">
        <v>662</v>
      </c>
      <c r="C67" s="256" t="s">
        <v>663</v>
      </c>
      <c r="D67" s="256" t="s">
        <v>663</v>
      </c>
      <c r="E67" s="256" t="s">
        <v>1000</v>
      </c>
      <c r="F67" s="256" t="s">
        <v>956</v>
      </c>
      <c r="G67" s="256" t="s">
        <v>968</v>
      </c>
      <c r="H67" s="256" t="s">
        <v>968</v>
      </c>
      <c r="I67" s="256" t="s">
        <v>956</v>
      </c>
      <c r="J67" s="256" t="s">
        <v>956</v>
      </c>
      <c r="K67" s="256" t="s">
        <v>956</v>
      </c>
      <c r="L67" s="256" t="s">
        <v>956</v>
      </c>
      <c r="M67" s="256" t="s">
        <v>956</v>
      </c>
      <c r="N67" s="256" t="s">
        <v>956</v>
      </c>
      <c r="O67" s="256" t="s">
        <v>956</v>
      </c>
      <c r="P67" s="256" t="s">
        <v>956</v>
      </c>
      <c r="Q67" s="256" t="s">
        <v>956</v>
      </c>
      <c r="R67" s="256" t="s">
        <v>956</v>
      </c>
      <c r="S67" s="256" t="s">
        <v>956</v>
      </c>
      <c r="T67" s="256">
        <v>202</v>
      </c>
      <c r="U67" s="256" t="s">
        <v>224</v>
      </c>
      <c r="V67" s="256">
        <v>202</v>
      </c>
      <c r="W67" s="256" t="s">
        <v>224</v>
      </c>
      <c r="X67" s="256">
        <v>11</v>
      </c>
      <c r="Y67" s="256" t="s">
        <v>994</v>
      </c>
      <c r="Z67" s="256">
        <v>515</v>
      </c>
      <c r="AA67" s="256" t="s">
        <v>960</v>
      </c>
      <c r="AB67" s="256">
        <v>199</v>
      </c>
      <c r="AC67" s="256" t="s">
        <v>961</v>
      </c>
      <c r="AD67" s="256">
        <v>432</v>
      </c>
      <c r="AE67" s="258" t="s">
        <v>962</v>
      </c>
    </row>
    <row r="68" spans="1:31" ht="15">
      <c r="A68" s="259">
        <v>108</v>
      </c>
      <c r="B68" s="260" t="s">
        <v>490</v>
      </c>
      <c r="C68" s="260" t="s">
        <v>491</v>
      </c>
      <c r="D68" s="260" t="s">
        <v>491</v>
      </c>
      <c r="E68" s="260" t="s">
        <v>1001</v>
      </c>
      <c r="F68" s="260" t="s">
        <v>956</v>
      </c>
      <c r="G68" s="260" t="s">
        <v>956</v>
      </c>
      <c r="H68" s="260" t="s">
        <v>956</v>
      </c>
      <c r="I68" s="260" t="s">
        <v>957</v>
      </c>
      <c r="J68" s="260" t="s">
        <v>957</v>
      </c>
      <c r="K68" s="260" t="s">
        <v>968</v>
      </c>
      <c r="L68" s="260" t="s">
        <v>968</v>
      </c>
      <c r="M68" s="260" t="s">
        <v>968</v>
      </c>
      <c r="N68" s="260" t="s">
        <v>968</v>
      </c>
      <c r="O68" s="260" t="s">
        <v>957</v>
      </c>
      <c r="P68" s="260" t="s">
        <v>957</v>
      </c>
      <c r="Q68" s="260" t="s">
        <v>957</v>
      </c>
      <c r="R68" s="260" t="s">
        <v>957</v>
      </c>
      <c r="S68" s="260" t="s">
        <v>957</v>
      </c>
      <c r="T68" s="260">
        <v>202</v>
      </c>
      <c r="U68" s="260" t="s">
        <v>224</v>
      </c>
      <c r="V68" s="260">
        <v>202</v>
      </c>
      <c r="W68" s="260" t="s">
        <v>224</v>
      </c>
      <c r="X68" s="260">
        <v>14</v>
      </c>
      <c r="Y68" s="260" t="s">
        <v>1002</v>
      </c>
      <c r="Z68" s="260">
        <v>515</v>
      </c>
      <c r="AA68" s="260" t="s">
        <v>960</v>
      </c>
      <c r="AB68" s="260">
        <v>199</v>
      </c>
      <c r="AC68" s="260" t="s">
        <v>961</v>
      </c>
      <c r="AD68" s="260">
        <v>432</v>
      </c>
      <c r="AE68" s="262" t="s">
        <v>962</v>
      </c>
    </row>
    <row r="69" spans="1:31" ht="15">
      <c r="A69" s="255">
        <v>132</v>
      </c>
      <c r="B69" s="256" t="s">
        <v>221</v>
      </c>
      <c r="C69" s="256" t="s">
        <v>222</v>
      </c>
      <c r="D69" s="256" t="s">
        <v>222</v>
      </c>
      <c r="E69" s="256" t="s">
        <v>1003</v>
      </c>
      <c r="F69" s="256" t="s">
        <v>956</v>
      </c>
      <c r="G69" s="256" t="s">
        <v>956</v>
      </c>
      <c r="H69" s="256" t="s">
        <v>956</v>
      </c>
      <c r="I69" s="256" t="s">
        <v>956</v>
      </c>
      <c r="J69" s="256" t="s">
        <v>956</v>
      </c>
      <c r="K69" s="256" t="s">
        <v>956</v>
      </c>
      <c r="L69" s="256" t="s">
        <v>956</v>
      </c>
      <c r="M69" s="256" t="s">
        <v>956</v>
      </c>
      <c r="N69" s="256" t="s">
        <v>956</v>
      </c>
      <c r="O69" s="256" t="s">
        <v>956</v>
      </c>
      <c r="P69" s="256" t="s">
        <v>956</v>
      </c>
      <c r="Q69" s="256" t="s">
        <v>956</v>
      </c>
      <c r="R69" s="256" t="s">
        <v>956</v>
      </c>
      <c r="S69" s="256" t="s">
        <v>956</v>
      </c>
      <c r="T69" s="256">
        <v>202</v>
      </c>
      <c r="U69" s="256" t="s">
        <v>224</v>
      </c>
      <c r="V69" s="256">
        <v>202</v>
      </c>
      <c r="W69" s="256" t="s">
        <v>224</v>
      </c>
      <c r="X69" s="256">
        <v>11</v>
      </c>
      <c r="Y69" s="256" t="s">
        <v>994</v>
      </c>
      <c r="Z69" s="256">
        <v>515</v>
      </c>
      <c r="AA69" s="256" t="s">
        <v>960</v>
      </c>
      <c r="AB69" s="256"/>
      <c r="AC69" s="256"/>
      <c r="AD69" s="256">
        <v>722</v>
      </c>
      <c r="AE69" s="258" t="s">
        <v>976</v>
      </c>
    </row>
    <row r="70" spans="1:31" ht="15">
      <c r="A70" s="259">
        <v>116</v>
      </c>
      <c r="B70" s="260" t="s">
        <v>524</v>
      </c>
      <c r="C70" s="260" t="s">
        <v>525</v>
      </c>
      <c r="D70" s="260" t="s">
        <v>525</v>
      </c>
      <c r="E70" s="260"/>
      <c r="F70" s="260" t="s">
        <v>956</v>
      </c>
      <c r="G70" s="260" t="s">
        <v>956</v>
      </c>
      <c r="H70" s="260" t="s">
        <v>956</v>
      </c>
      <c r="I70" s="260" t="s">
        <v>956</v>
      </c>
      <c r="J70" s="260" t="s">
        <v>956</v>
      </c>
      <c r="K70" s="260" t="s">
        <v>956</v>
      </c>
      <c r="L70" s="260" t="s">
        <v>956</v>
      </c>
      <c r="M70" s="260" t="s">
        <v>956</v>
      </c>
      <c r="N70" s="260" t="s">
        <v>956</v>
      </c>
      <c r="O70" s="260" t="s">
        <v>956</v>
      </c>
      <c r="P70" s="260" t="s">
        <v>956</v>
      </c>
      <c r="Q70" s="260" t="s">
        <v>956</v>
      </c>
      <c r="R70" s="260" t="s">
        <v>956</v>
      </c>
      <c r="S70" s="260" t="s">
        <v>956</v>
      </c>
      <c r="T70" s="260">
        <v>753</v>
      </c>
      <c r="U70" s="260" t="s">
        <v>75</v>
      </c>
      <c r="V70" s="260">
        <v>142</v>
      </c>
      <c r="W70" s="260" t="s">
        <v>958</v>
      </c>
      <c r="X70" s="260">
        <v>35</v>
      </c>
      <c r="Y70" s="261" t="s">
        <v>998</v>
      </c>
      <c r="Z70" s="260">
        <v>515</v>
      </c>
      <c r="AA70" s="260" t="s">
        <v>960</v>
      </c>
      <c r="AB70" s="260">
        <v>199</v>
      </c>
      <c r="AC70" s="260" t="s">
        <v>961</v>
      </c>
      <c r="AD70" s="260"/>
      <c r="AE70" s="262"/>
    </row>
    <row r="71" spans="1:31" ht="15">
      <c r="A71" s="255">
        <v>120</v>
      </c>
      <c r="B71" s="256" t="s">
        <v>257</v>
      </c>
      <c r="C71" s="256" t="s">
        <v>258</v>
      </c>
      <c r="D71" s="256" t="s">
        <v>258</v>
      </c>
      <c r="E71" s="256" t="s">
        <v>1004</v>
      </c>
      <c r="F71" s="256" t="s">
        <v>957</v>
      </c>
      <c r="G71" s="256" t="s">
        <v>957</v>
      </c>
      <c r="H71" s="256" t="s">
        <v>957</v>
      </c>
      <c r="I71" s="256" t="s">
        <v>957</v>
      </c>
      <c r="J71" s="256" t="s">
        <v>957</v>
      </c>
      <c r="K71" s="256" t="s">
        <v>957</v>
      </c>
      <c r="L71" s="256" t="s">
        <v>957</v>
      </c>
      <c r="M71" s="256" t="s">
        <v>957</v>
      </c>
      <c r="N71" s="256" t="s">
        <v>957</v>
      </c>
      <c r="O71" s="256" t="s">
        <v>957</v>
      </c>
      <c r="P71" s="256" t="s">
        <v>957</v>
      </c>
      <c r="Q71" s="256" t="s">
        <v>957</v>
      </c>
      <c r="R71" s="256" t="s">
        <v>957</v>
      </c>
      <c r="S71" s="256" t="s">
        <v>957</v>
      </c>
      <c r="T71" s="256">
        <v>202</v>
      </c>
      <c r="U71" s="256" t="s">
        <v>224</v>
      </c>
      <c r="V71" s="256">
        <v>202</v>
      </c>
      <c r="W71" s="256" t="s">
        <v>224</v>
      </c>
      <c r="X71" s="256">
        <v>17</v>
      </c>
      <c r="Y71" s="256" t="s">
        <v>973</v>
      </c>
      <c r="Z71" s="256">
        <v>515</v>
      </c>
      <c r="AA71" s="256" t="s">
        <v>960</v>
      </c>
      <c r="AB71" s="256"/>
      <c r="AC71" s="256"/>
      <c r="AD71" s="256"/>
      <c r="AE71" s="258"/>
    </row>
    <row r="72" spans="1:31" ht="15">
      <c r="A72" s="259">
        <v>124</v>
      </c>
      <c r="B72" s="260" t="s">
        <v>155</v>
      </c>
      <c r="C72" s="260" t="s">
        <v>156</v>
      </c>
      <c r="D72" s="260" t="s">
        <v>156</v>
      </c>
      <c r="E72" s="260" t="s">
        <v>1005</v>
      </c>
      <c r="F72" s="260" t="s">
        <v>957</v>
      </c>
      <c r="G72" s="260" t="s">
        <v>957</v>
      </c>
      <c r="H72" s="260" t="s">
        <v>957</v>
      </c>
      <c r="I72" s="260" t="s">
        <v>957</v>
      </c>
      <c r="J72" s="260" t="s">
        <v>957</v>
      </c>
      <c r="K72" s="260" t="s">
        <v>957</v>
      </c>
      <c r="L72" s="260" t="s">
        <v>957</v>
      </c>
      <c r="M72" s="260" t="s">
        <v>957</v>
      </c>
      <c r="N72" s="260" t="s">
        <v>957</v>
      </c>
      <c r="O72" s="260" t="s">
        <v>957</v>
      </c>
      <c r="P72" s="260" t="s">
        <v>957</v>
      </c>
      <c r="Q72" s="260" t="s">
        <v>957</v>
      </c>
      <c r="R72" s="260" t="s">
        <v>957</v>
      </c>
      <c r="S72" s="260" t="s">
        <v>957</v>
      </c>
      <c r="T72" s="260">
        <v>513</v>
      </c>
      <c r="U72" s="260" t="s">
        <v>55</v>
      </c>
      <c r="V72" s="260">
        <v>21</v>
      </c>
      <c r="W72" s="260" t="s">
        <v>1006</v>
      </c>
      <c r="X72" s="260">
        <v>21</v>
      </c>
      <c r="Y72" s="261" t="s">
        <v>1006</v>
      </c>
      <c r="Z72" s="260">
        <v>514</v>
      </c>
      <c r="AA72" s="260" t="s">
        <v>966</v>
      </c>
      <c r="AB72" s="260"/>
      <c r="AC72" s="260"/>
      <c r="AD72" s="260"/>
      <c r="AE72" s="262"/>
    </row>
    <row r="73" spans="1:31" ht="15">
      <c r="A73" s="255">
        <v>140</v>
      </c>
      <c r="B73" s="256" t="s">
        <v>254</v>
      </c>
      <c r="C73" s="256" t="s">
        <v>255</v>
      </c>
      <c r="D73" s="256" t="s">
        <v>255</v>
      </c>
      <c r="E73" s="256"/>
      <c r="F73" s="256" t="s">
        <v>956</v>
      </c>
      <c r="G73" s="256" t="s">
        <v>956</v>
      </c>
      <c r="H73" s="256" t="s">
        <v>956</v>
      </c>
      <c r="I73" s="256" t="s">
        <v>956</v>
      </c>
      <c r="J73" s="256" t="s">
        <v>956</v>
      </c>
      <c r="K73" s="256" t="s">
        <v>956</v>
      </c>
      <c r="L73" s="256" t="s">
        <v>956</v>
      </c>
      <c r="M73" s="256" t="s">
        <v>956</v>
      </c>
      <c r="N73" s="256" t="s">
        <v>956</v>
      </c>
      <c r="O73" s="256" t="s">
        <v>956</v>
      </c>
      <c r="P73" s="256" t="s">
        <v>956</v>
      </c>
      <c r="Q73" s="256" t="s">
        <v>956</v>
      </c>
      <c r="R73" s="256" t="s">
        <v>956</v>
      </c>
      <c r="S73" s="256" t="s">
        <v>956</v>
      </c>
      <c r="T73" s="256">
        <v>202</v>
      </c>
      <c r="U73" s="256" t="s">
        <v>224</v>
      </c>
      <c r="V73" s="256">
        <v>202</v>
      </c>
      <c r="W73" s="256" t="s">
        <v>224</v>
      </c>
      <c r="X73" s="256">
        <v>17</v>
      </c>
      <c r="Y73" s="256" t="s">
        <v>973</v>
      </c>
      <c r="Z73" s="256">
        <v>515</v>
      </c>
      <c r="AA73" s="256" t="s">
        <v>960</v>
      </c>
      <c r="AB73" s="256">
        <v>199</v>
      </c>
      <c r="AC73" s="256" t="s">
        <v>961</v>
      </c>
      <c r="AD73" s="256">
        <v>432</v>
      </c>
      <c r="AE73" s="258" t="s">
        <v>962</v>
      </c>
    </row>
    <row r="74" spans="1:31" ht="15">
      <c r="A74" s="259">
        <v>148</v>
      </c>
      <c r="B74" s="260" t="s">
        <v>303</v>
      </c>
      <c r="C74" s="260" t="s">
        <v>304</v>
      </c>
      <c r="D74" s="260" t="s">
        <v>304</v>
      </c>
      <c r="E74" s="260" t="s">
        <v>1000</v>
      </c>
      <c r="F74" s="260" t="s">
        <v>957</v>
      </c>
      <c r="G74" s="260" t="s">
        <v>957</v>
      </c>
      <c r="H74" s="260" t="s">
        <v>968</v>
      </c>
      <c r="I74" s="260" t="s">
        <v>968</v>
      </c>
      <c r="J74" s="260" t="s">
        <v>968</v>
      </c>
      <c r="K74" s="260" t="s">
        <v>968</v>
      </c>
      <c r="L74" s="260" t="s">
        <v>968</v>
      </c>
      <c r="M74" s="260" t="s">
        <v>968</v>
      </c>
      <c r="N74" s="260" t="s">
        <v>968</v>
      </c>
      <c r="O74" s="260" t="s">
        <v>968</v>
      </c>
      <c r="P74" s="260" t="s">
        <v>968</v>
      </c>
      <c r="Q74" s="260" t="s">
        <v>968</v>
      </c>
      <c r="R74" s="260" t="s">
        <v>956</v>
      </c>
      <c r="S74" s="260" t="s">
        <v>968</v>
      </c>
      <c r="T74" s="260">
        <v>202</v>
      </c>
      <c r="U74" s="260" t="s">
        <v>224</v>
      </c>
      <c r="V74" s="260">
        <v>202</v>
      </c>
      <c r="W74" s="260" t="s">
        <v>224</v>
      </c>
      <c r="X74" s="260">
        <v>17</v>
      </c>
      <c r="Y74" s="260" t="s">
        <v>973</v>
      </c>
      <c r="Z74" s="260">
        <v>515</v>
      </c>
      <c r="AA74" s="260" t="s">
        <v>960</v>
      </c>
      <c r="AB74" s="260">
        <v>199</v>
      </c>
      <c r="AC74" s="260" t="s">
        <v>961</v>
      </c>
      <c r="AD74" s="260">
        <v>432</v>
      </c>
      <c r="AE74" s="262" t="s">
        <v>962</v>
      </c>
    </row>
    <row r="75" spans="1:31" ht="15">
      <c r="A75" s="255">
        <v>152</v>
      </c>
      <c r="B75" s="256" t="s">
        <v>122</v>
      </c>
      <c r="C75" s="256" t="s">
        <v>123</v>
      </c>
      <c r="D75" s="256" t="s">
        <v>123</v>
      </c>
      <c r="E75" s="256" t="s">
        <v>1007</v>
      </c>
      <c r="F75" s="256" t="s">
        <v>956</v>
      </c>
      <c r="G75" s="256" t="s">
        <v>956</v>
      </c>
      <c r="H75" s="256" t="s">
        <v>956</v>
      </c>
      <c r="I75" s="256" t="s">
        <v>957</v>
      </c>
      <c r="J75" s="256" t="s">
        <v>957</v>
      </c>
      <c r="K75" s="256" t="s">
        <v>957</v>
      </c>
      <c r="L75" s="256" t="s">
        <v>957</v>
      </c>
      <c r="M75" s="256" t="s">
        <v>957</v>
      </c>
      <c r="N75" s="256" t="s">
        <v>957</v>
      </c>
      <c r="O75" s="256" t="s">
        <v>957</v>
      </c>
      <c r="P75" s="256" t="s">
        <v>957</v>
      </c>
      <c r="Q75" s="256" t="s">
        <v>957</v>
      </c>
      <c r="R75" s="256" t="s">
        <v>957</v>
      </c>
      <c r="S75" s="256" t="s">
        <v>957</v>
      </c>
      <c r="T75" s="256">
        <v>419</v>
      </c>
      <c r="U75" s="256" t="s">
        <v>116</v>
      </c>
      <c r="V75" s="256">
        <v>419</v>
      </c>
      <c r="W75" s="256" t="s">
        <v>116</v>
      </c>
      <c r="X75" s="256">
        <v>5</v>
      </c>
      <c r="Y75" s="256" t="s">
        <v>978</v>
      </c>
      <c r="Z75" s="256">
        <v>515</v>
      </c>
      <c r="AA75" s="256" t="s">
        <v>960</v>
      </c>
      <c r="AB75" s="256"/>
      <c r="AC75" s="256"/>
      <c r="AD75" s="256"/>
      <c r="AE75" s="258"/>
    </row>
    <row r="76" spans="1:31" ht="15">
      <c r="A76" s="259">
        <v>156</v>
      </c>
      <c r="B76" s="260" t="s">
        <v>1008</v>
      </c>
      <c r="C76" s="260" t="s">
        <v>1009</v>
      </c>
      <c r="D76" s="260" t="s">
        <v>1009</v>
      </c>
      <c r="E76" s="260"/>
      <c r="F76" s="260" t="s">
        <v>956</v>
      </c>
      <c r="G76" s="260" t="s">
        <v>956</v>
      </c>
      <c r="H76" s="260" t="s">
        <v>956</v>
      </c>
      <c r="I76" s="260" t="s">
        <v>956</v>
      </c>
      <c r="J76" s="260" t="s">
        <v>956</v>
      </c>
      <c r="K76" s="260" t="s">
        <v>956</v>
      </c>
      <c r="L76" s="260" t="s">
        <v>956</v>
      </c>
      <c r="M76" s="260" t="s">
        <v>956</v>
      </c>
      <c r="N76" s="260" t="s">
        <v>956</v>
      </c>
      <c r="O76" s="260" t="s">
        <v>956</v>
      </c>
      <c r="P76" s="260" t="s">
        <v>956</v>
      </c>
      <c r="Q76" s="260" t="s">
        <v>956</v>
      </c>
      <c r="R76" s="260" t="s">
        <v>956</v>
      </c>
      <c r="S76" s="260" t="s">
        <v>956</v>
      </c>
      <c r="T76" s="260">
        <v>753</v>
      </c>
      <c r="U76" s="260" t="s">
        <v>75</v>
      </c>
      <c r="V76" s="260">
        <v>142</v>
      </c>
      <c r="W76" s="260" t="s">
        <v>958</v>
      </c>
      <c r="X76" s="260">
        <v>30</v>
      </c>
      <c r="Y76" s="261" t="s">
        <v>1010</v>
      </c>
      <c r="Z76" s="260">
        <v>515</v>
      </c>
      <c r="AA76" s="260" t="s">
        <v>960</v>
      </c>
      <c r="AB76" s="260"/>
      <c r="AC76" s="260"/>
      <c r="AD76" s="260"/>
      <c r="AE76" s="262"/>
    </row>
    <row r="77" spans="1:31" ht="15">
      <c r="A77" s="255">
        <v>170</v>
      </c>
      <c r="B77" s="256" t="s">
        <v>125</v>
      </c>
      <c r="C77" s="256" t="s">
        <v>126</v>
      </c>
      <c r="D77" s="256" t="s">
        <v>126</v>
      </c>
      <c r="E77" s="256" t="s">
        <v>1011</v>
      </c>
      <c r="F77" s="256" t="s">
        <v>956</v>
      </c>
      <c r="G77" s="256" t="s">
        <v>957</v>
      </c>
      <c r="H77" s="256" t="s">
        <v>957</v>
      </c>
      <c r="I77" s="256" t="s">
        <v>957</v>
      </c>
      <c r="J77" s="256" t="s">
        <v>957</v>
      </c>
      <c r="K77" s="256" t="s">
        <v>957</v>
      </c>
      <c r="L77" s="256" t="s">
        <v>957</v>
      </c>
      <c r="M77" s="256" t="s">
        <v>957</v>
      </c>
      <c r="N77" s="256" t="s">
        <v>957</v>
      </c>
      <c r="O77" s="256" t="s">
        <v>957</v>
      </c>
      <c r="P77" s="256" t="s">
        <v>957</v>
      </c>
      <c r="Q77" s="256" t="s">
        <v>957</v>
      </c>
      <c r="R77" s="256" t="s">
        <v>957</v>
      </c>
      <c r="S77" s="256" t="s">
        <v>957</v>
      </c>
      <c r="T77" s="256">
        <v>419</v>
      </c>
      <c r="U77" s="256" t="s">
        <v>116</v>
      </c>
      <c r="V77" s="256">
        <v>419</v>
      </c>
      <c r="W77" s="256" t="s">
        <v>116</v>
      </c>
      <c r="X77" s="256">
        <v>5</v>
      </c>
      <c r="Y77" s="256" t="s">
        <v>978</v>
      </c>
      <c r="Z77" s="256">
        <v>515</v>
      </c>
      <c r="AA77" s="256" t="s">
        <v>960</v>
      </c>
      <c r="AB77" s="256"/>
      <c r="AC77" s="256"/>
      <c r="AD77" s="256"/>
      <c r="AE77" s="258"/>
    </row>
    <row r="78" spans="1:31" ht="15">
      <c r="A78" s="259">
        <v>174</v>
      </c>
      <c r="B78" s="260" t="s">
        <v>261</v>
      </c>
      <c r="C78" s="260" t="s">
        <v>262</v>
      </c>
      <c r="D78" s="260" t="s">
        <v>262</v>
      </c>
      <c r="E78" s="260"/>
      <c r="F78" s="260" t="s">
        <v>956</v>
      </c>
      <c r="G78" s="260" t="s">
        <v>956</v>
      </c>
      <c r="H78" s="260" t="s">
        <v>956</v>
      </c>
      <c r="I78" s="260" t="s">
        <v>956</v>
      </c>
      <c r="J78" s="260" t="s">
        <v>956</v>
      </c>
      <c r="K78" s="260" t="s">
        <v>956</v>
      </c>
      <c r="L78" s="260" t="s">
        <v>956</v>
      </c>
      <c r="M78" s="260" t="s">
        <v>956</v>
      </c>
      <c r="N78" s="260" t="s">
        <v>956</v>
      </c>
      <c r="O78" s="260" t="s">
        <v>956</v>
      </c>
      <c r="P78" s="260" t="s">
        <v>956</v>
      </c>
      <c r="Q78" s="260" t="s">
        <v>956</v>
      </c>
      <c r="R78" s="260" t="s">
        <v>956</v>
      </c>
      <c r="S78" s="260" t="s">
        <v>956</v>
      </c>
      <c r="T78" s="260">
        <v>202</v>
      </c>
      <c r="U78" s="260" t="s">
        <v>224</v>
      </c>
      <c r="V78" s="260">
        <v>202</v>
      </c>
      <c r="W78" s="260" t="s">
        <v>224</v>
      </c>
      <c r="X78" s="260">
        <v>14</v>
      </c>
      <c r="Y78" s="260" t="s">
        <v>1002</v>
      </c>
      <c r="Z78" s="260">
        <v>515</v>
      </c>
      <c r="AA78" s="260" t="s">
        <v>960</v>
      </c>
      <c r="AB78" s="260">
        <v>199</v>
      </c>
      <c r="AC78" s="260" t="s">
        <v>961</v>
      </c>
      <c r="AD78" s="260">
        <v>722</v>
      </c>
      <c r="AE78" s="262" t="s">
        <v>976</v>
      </c>
    </row>
    <row r="79" spans="1:31" ht="15">
      <c r="A79" s="255">
        <v>178</v>
      </c>
      <c r="B79" s="256" t="s">
        <v>600</v>
      </c>
      <c r="C79" s="256" t="s">
        <v>601</v>
      </c>
      <c r="D79" s="256" t="s">
        <v>601</v>
      </c>
      <c r="E79" s="256" t="s">
        <v>1012</v>
      </c>
      <c r="F79" s="256" t="s">
        <v>956</v>
      </c>
      <c r="G79" s="256" t="s">
        <v>956</v>
      </c>
      <c r="H79" s="256" t="s">
        <v>968</v>
      </c>
      <c r="I79" s="256" t="s">
        <v>968</v>
      </c>
      <c r="J79" s="256" t="s">
        <v>968</v>
      </c>
      <c r="K79" s="256" t="s">
        <v>968</v>
      </c>
      <c r="L79" s="256" t="s">
        <v>968</v>
      </c>
      <c r="M79" s="256" t="s">
        <v>968</v>
      </c>
      <c r="N79" s="256" t="s">
        <v>968</v>
      </c>
      <c r="O79" s="256" t="s">
        <v>968</v>
      </c>
      <c r="P79" s="256" t="s">
        <v>968</v>
      </c>
      <c r="Q79" s="256" t="s">
        <v>968</v>
      </c>
      <c r="R79" s="256" t="s">
        <v>968</v>
      </c>
      <c r="S79" s="256" t="s">
        <v>968</v>
      </c>
      <c r="T79" s="256">
        <v>202</v>
      </c>
      <c r="U79" s="256" t="s">
        <v>224</v>
      </c>
      <c r="V79" s="256">
        <v>202</v>
      </c>
      <c r="W79" s="256" t="s">
        <v>224</v>
      </c>
      <c r="X79" s="256">
        <v>17</v>
      </c>
      <c r="Y79" s="256" t="s">
        <v>973</v>
      </c>
      <c r="Z79" s="256">
        <v>515</v>
      </c>
      <c r="AA79" s="256" t="s">
        <v>960</v>
      </c>
      <c r="AB79" s="256"/>
      <c r="AC79" s="256"/>
      <c r="AD79" s="256"/>
      <c r="AE79" s="258"/>
    </row>
    <row r="80" spans="1:31" ht="15">
      <c r="A80" s="259">
        <v>188</v>
      </c>
      <c r="B80" s="260" t="s">
        <v>377</v>
      </c>
      <c r="C80" s="260" t="s">
        <v>378</v>
      </c>
      <c r="D80" s="260" t="s">
        <v>378</v>
      </c>
      <c r="E80" s="260" t="s">
        <v>1013</v>
      </c>
      <c r="F80" s="260" t="s">
        <v>957</v>
      </c>
      <c r="G80" s="260" t="s">
        <v>957</v>
      </c>
      <c r="H80" s="260" t="s">
        <v>957</v>
      </c>
      <c r="I80" s="260" t="s">
        <v>957</v>
      </c>
      <c r="J80" s="260" t="s">
        <v>957</v>
      </c>
      <c r="K80" s="260" t="s">
        <v>957</v>
      </c>
      <c r="L80" s="260" t="s">
        <v>957</v>
      </c>
      <c r="M80" s="260" t="s">
        <v>957</v>
      </c>
      <c r="N80" s="260" t="s">
        <v>957</v>
      </c>
      <c r="O80" s="260" t="s">
        <v>957</v>
      </c>
      <c r="P80" s="260" t="s">
        <v>957</v>
      </c>
      <c r="Q80" s="260" t="s">
        <v>957</v>
      </c>
      <c r="R80" s="260" t="s">
        <v>957</v>
      </c>
      <c r="S80" s="260" t="s">
        <v>957</v>
      </c>
      <c r="T80" s="260">
        <v>419</v>
      </c>
      <c r="U80" s="260" t="s">
        <v>116</v>
      </c>
      <c r="V80" s="260">
        <v>419</v>
      </c>
      <c r="W80" s="260" t="s">
        <v>116</v>
      </c>
      <c r="X80" s="260">
        <v>13</v>
      </c>
      <c r="Y80" s="260" t="s">
        <v>992</v>
      </c>
      <c r="Z80" s="260">
        <v>515</v>
      </c>
      <c r="AA80" s="260" t="s">
        <v>960</v>
      </c>
      <c r="AB80" s="260"/>
      <c r="AC80" s="260"/>
      <c r="AD80" s="260"/>
      <c r="AE80" s="262"/>
    </row>
    <row r="81" spans="1:31" ht="15">
      <c r="A81" s="255">
        <v>384</v>
      </c>
      <c r="B81" s="256" t="s">
        <v>670</v>
      </c>
      <c r="C81" s="256" t="s">
        <v>671</v>
      </c>
      <c r="D81" s="256" t="s">
        <v>1014</v>
      </c>
      <c r="E81" s="256" t="s">
        <v>1015</v>
      </c>
      <c r="F81" s="256" t="s">
        <v>956</v>
      </c>
      <c r="G81" s="256" t="s">
        <v>956</v>
      </c>
      <c r="H81" s="256" t="s">
        <v>956</v>
      </c>
      <c r="I81" s="256" t="s">
        <v>956</v>
      </c>
      <c r="J81" s="256" t="s">
        <v>968</v>
      </c>
      <c r="K81" s="256" t="s">
        <v>968</v>
      </c>
      <c r="L81" s="256" t="s">
        <v>968</v>
      </c>
      <c r="M81" s="256" t="s">
        <v>968</v>
      </c>
      <c r="N81" s="256" t="s">
        <v>957</v>
      </c>
      <c r="O81" s="256" t="s">
        <v>957</v>
      </c>
      <c r="P81" s="256" t="s">
        <v>957</v>
      </c>
      <c r="Q81" s="256" t="s">
        <v>957</v>
      </c>
      <c r="R81" s="256" t="s">
        <v>957</v>
      </c>
      <c r="S81" s="256" t="s">
        <v>957</v>
      </c>
      <c r="T81" s="256">
        <v>202</v>
      </c>
      <c r="U81" s="256" t="s">
        <v>224</v>
      </c>
      <c r="V81" s="256">
        <v>202</v>
      </c>
      <c r="W81" s="256" t="s">
        <v>224</v>
      </c>
      <c r="X81" s="256">
        <v>11</v>
      </c>
      <c r="Y81" s="256" t="s">
        <v>994</v>
      </c>
      <c r="Z81" s="256">
        <v>515</v>
      </c>
      <c r="AA81" s="256" t="s">
        <v>960</v>
      </c>
      <c r="AB81" s="256"/>
      <c r="AC81" s="256"/>
      <c r="AD81" s="256"/>
      <c r="AE81" s="258"/>
    </row>
    <row r="82" spans="1:31" ht="15">
      <c r="A82" s="259">
        <v>191</v>
      </c>
      <c r="B82" s="260" t="s">
        <v>330</v>
      </c>
      <c r="C82" s="260" t="s">
        <v>331</v>
      </c>
      <c r="D82" s="260" t="s">
        <v>331</v>
      </c>
      <c r="E82" s="260" t="s">
        <v>1016</v>
      </c>
      <c r="F82" s="260" t="s">
        <v>956</v>
      </c>
      <c r="G82" s="260" t="s">
        <v>956</v>
      </c>
      <c r="H82" s="260" t="s">
        <v>957</v>
      </c>
      <c r="I82" s="260" t="s">
        <v>957</v>
      </c>
      <c r="J82" s="260" t="s">
        <v>957</v>
      </c>
      <c r="K82" s="260" t="s">
        <v>957</v>
      </c>
      <c r="L82" s="260" t="s">
        <v>957</v>
      </c>
      <c r="M82" s="260" t="s">
        <v>957</v>
      </c>
      <c r="N82" s="260" t="s">
        <v>957</v>
      </c>
      <c r="O82" s="260" t="s">
        <v>957</v>
      </c>
      <c r="P82" s="260" t="s">
        <v>957</v>
      </c>
      <c r="Q82" s="260" t="s">
        <v>957</v>
      </c>
      <c r="R82" s="260" t="s">
        <v>957</v>
      </c>
      <c r="S82" s="260" t="s">
        <v>957</v>
      </c>
      <c r="T82" s="260">
        <v>513</v>
      </c>
      <c r="U82" s="260" t="s">
        <v>55</v>
      </c>
      <c r="V82" s="260">
        <v>150</v>
      </c>
      <c r="W82" s="260" t="s">
        <v>964</v>
      </c>
      <c r="X82" s="260">
        <v>39</v>
      </c>
      <c r="Y82" s="261" t="s">
        <v>965</v>
      </c>
      <c r="Z82" s="260">
        <v>514</v>
      </c>
      <c r="AA82" s="260" t="s">
        <v>966</v>
      </c>
      <c r="AB82" s="260"/>
      <c r="AC82" s="260"/>
      <c r="AD82" s="260"/>
      <c r="AE82" s="262"/>
    </row>
    <row r="83" spans="1:31" ht="15">
      <c r="A83" s="255">
        <v>192</v>
      </c>
      <c r="B83" s="256" t="s">
        <v>263</v>
      </c>
      <c r="C83" s="256" t="s">
        <v>264</v>
      </c>
      <c r="D83" s="256" t="s">
        <v>264</v>
      </c>
      <c r="E83" s="256"/>
      <c r="F83" s="256" t="s">
        <v>956</v>
      </c>
      <c r="G83" s="256" t="s">
        <v>956</v>
      </c>
      <c r="H83" s="256" t="s">
        <v>956</v>
      </c>
      <c r="I83" s="256" t="s">
        <v>956</v>
      </c>
      <c r="J83" s="256" t="s">
        <v>956</v>
      </c>
      <c r="K83" s="256" t="s">
        <v>956</v>
      </c>
      <c r="L83" s="256" t="s">
        <v>956</v>
      </c>
      <c r="M83" s="256" t="s">
        <v>956</v>
      </c>
      <c r="N83" s="256" t="s">
        <v>956</v>
      </c>
      <c r="O83" s="256" t="s">
        <v>956</v>
      </c>
      <c r="P83" s="256" t="s">
        <v>956</v>
      </c>
      <c r="Q83" s="256" t="s">
        <v>956</v>
      </c>
      <c r="R83" s="256" t="s">
        <v>956</v>
      </c>
      <c r="S83" s="256" t="s">
        <v>956</v>
      </c>
      <c r="T83" s="256">
        <v>419</v>
      </c>
      <c r="U83" s="256" t="s">
        <v>116</v>
      </c>
      <c r="V83" s="256">
        <v>419</v>
      </c>
      <c r="W83" s="256" t="s">
        <v>116</v>
      </c>
      <c r="X83" s="256">
        <v>29</v>
      </c>
      <c r="Y83" s="256" t="s">
        <v>975</v>
      </c>
      <c r="Z83" s="256">
        <v>515</v>
      </c>
      <c r="AA83" s="256" t="s">
        <v>960</v>
      </c>
      <c r="AB83" s="256"/>
      <c r="AC83" s="256"/>
      <c r="AD83" s="256">
        <v>722</v>
      </c>
      <c r="AE83" s="258" t="s">
        <v>976</v>
      </c>
    </row>
    <row r="84" spans="1:31" ht="15">
      <c r="A84" s="259">
        <v>196</v>
      </c>
      <c r="B84" s="260" t="s">
        <v>546</v>
      </c>
      <c r="C84" s="260" t="s">
        <v>547</v>
      </c>
      <c r="D84" s="260" t="s">
        <v>547</v>
      </c>
      <c r="E84" s="260" t="s">
        <v>1017</v>
      </c>
      <c r="F84" s="260" t="s">
        <v>956</v>
      </c>
      <c r="G84" s="260" t="s">
        <v>956</v>
      </c>
      <c r="H84" s="260" t="s">
        <v>956</v>
      </c>
      <c r="I84" s="260" t="s">
        <v>968</v>
      </c>
      <c r="J84" s="260" t="s">
        <v>968</v>
      </c>
      <c r="K84" s="260" t="s">
        <v>968</v>
      </c>
      <c r="L84" s="260" t="s">
        <v>968</v>
      </c>
      <c r="M84" s="260" t="s">
        <v>968</v>
      </c>
      <c r="N84" s="260" t="s">
        <v>968</v>
      </c>
      <c r="O84" s="260" t="s">
        <v>968</v>
      </c>
      <c r="P84" s="260" t="s">
        <v>957</v>
      </c>
      <c r="Q84" s="260" t="s">
        <v>957</v>
      </c>
      <c r="R84" s="260" t="s">
        <v>957</v>
      </c>
      <c r="S84" s="260" t="s">
        <v>957</v>
      </c>
      <c r="T84" s="260">
        <v>747</v>
      </c>
      <c r="U84" s="260" t="s">
        <v>969</v>
      </c>
      <c r="V84" s="260">
        <v>142</v>
      </c>
      <c r="W84" s="260" t="s">
        <v>958</v>
      </c>
      <c r="X84" s="260">
        <v>145</v>
      </c>
      <c r="Y84" s="261" t="s">
        <v>980</v>
      </c>
      <c r="Z84" s="260">
        <v>514</v>
      </c>
      <c r="AA84" s="260" t="s">
        <v>966</v>
      </c>
      <c r="AB84" s="260"/>
      <c r="AC84" s="260"/>
      <c r="AD84" s="260"/>
      <c r="AE84" s="262"/>
    </row>
    <row r="85" spans="1:31" ht="15">
      <c r="A85" s="255">
        <v>203</v>
      </c>
      <c r="B85" s="256" t="s">
        <v>548</v>
      </c>
      <c r="C85" s="256" t="s">
        <v>549</v>
      </c>
      <c r="D85" s="256" t="s">
        <v>1018</v>
      </c>
      <c r="E85" s="256" t="s">
        <v>1019</v>
      </c>
      <c r="F85" s="256" t="s">
        <v>956</v>
      </c>
      <c r="G85" s="256" t="s">
        <v>956</v>
      </c>
      <c r="H85" s="256" t="s">
        <v>956</v>
      </c>
      <c r="I85" s="256" t="s">
        <v>956</v>
      </c>
      <c r="J85" s="256" t="s">
        <v>956</v>
      </c>
      <c r="K85" s="256" t="s">
        <v>956</v>
      </c>
      <c r="L85" s="256" t="s">
        <v>956</v>
      </c>
      <c r="M85" s="256" t="s">
        <v>956</v>
      </c>
      <c r="N85" s="256" t="s">
        <v>956</v>
      </c>
      <c r="O85" s="256" t="s">
        <v>956</v>
      </c>
      <c r="P85" s="256" t="s">
        <v>956</v>
      </c>
      <c r="Q85" s="256" t="s">
        <v>956</v>
      </c>
      <c r="R85" s="256" t="s">
        <v>956</v>
      </c>
      <c r="S85" s="256" t="s">
        <v>956</v>
      </c>
      <c r="T85" s="256">
        <v>513</v>
      </c>
      <c r="U85" s="256" t="s">
        <v>55</v>
      </c>
      <c r="V85" s="256">
        <v>150</v>
      </c>
      <c r="W85" s="256" t="s">
        <v>964</v>
      </c>
      <c r="X85" s="256">
        <v>151</v>
      </c>
      <c r="Y85" s="257" t="s">
        <v>989</v>
      </c>
      <c r="Z85" s="256">
        <v>514</v>
      </c>
      <c r="AA85" s="256" t="s">
        <v>966</v>
      </c>
      <c r="AB85" s="256"/>
      <c r="AC85" s="256"/>
      <c r="AD85" s="256"/>
      <c r="AE85" s="258"/>
    </row>
    <row r="86" spans="1:31" ht="15">
      <c r="A86" s="259">
        <v>408</v>
      </c>
      <c r="B86" s="260" t="s">
        <v>1020</v>
      </c>
      <c r="C86" s="260" t="s">
        <v>1021</v>
      </c>
      <c r="D86" s="260" t="s">
        <v>1021</v>
      </c>
      <c r="E86" s="260"/>
      <c r="F86" s="260" t="s">
        <v>956</v>
      </c>
      <c r="G86" s="260" t="s">
        <v>956</v>
      </c>
      <c r="H86" s="260" t="s">
        <v>956</v>
      </c>
      <c r="I86" s="260" t="s">
        <v>956</v>
      </c>
      <c r="J86" s="260" t="s">
        <v>956</v>
      </c>
      <c r="K86" s="260" t="s">
        <v>956</v>
      </c>
      <c r="L86" s="260" t="s">
        <v>956</v>
      </c>
      <c r="M86" s="260" t="s">
        <v>956</v>
      </c>
      <c r="N86" s="260" t="s">
        <v>956</v>
      </c>
      <c r="O86" s="260" t="s">
        <v>956</v>
      </c>
      <c r="P86" s="260" t="s">
        <v>956</v>
      </c>
      <c r="Q86" s="260" t="s">
        <v>956</v>
      </c>
      <c r="R86" s="260" t="s">
        <v>956</v>
      </c>
      <c r="S86" s="260" t="s">
        <v>956</v>
      </c>
      <c r="T86" s="260">
        <v>753</v>
      </c>
      <c r="U86" s="260" t="s">
        <v>75</v>
      </c>
      <c r="V86" s="260">
        <v>142</v>
      </c>
      <c r="W86" s="260" t="s">
        <v>958</v>
      </c>
      <c r="X86" s="260">
        <v>30</v>
      </c>
      <c r="Y86" s="261" t="s">
        <v>1010</v>
      </c>
      <c r="Z86" s="260">
        <v>515</v>
      </c>
      <c r="AA86" s="260" t="s">
        <v>960</v>
      </c>
      <c r="AB86" s="260"/>
      <c r="AC86" s="260"/>
      <c r="AD86" s="260"/>
      <c r="AE86" s="262"/>
    </row>
    <row r="87" spans="1:31" ht="15">
      <c r="A87" s="255">
        <v>180</v>
      </c>
      <c r="B87" s="256" t="s">
        <v>259</v>
      </c>
      <c r="C87" s="256" t="s">
        <v>260</v>
      </c>
      <c r="D87" s="256" t="s">
        <v>260</v>
      </c>
      <c r="E87" s="256"/>
      <c r="F87" s="256" t="s">
        <v>956</v>
      </c>
      <c r="G87" s="256" t="s">
        <v>956</v>
      </c>
      <c r="H87" s="256" t="s">
        <v>956</v>
      </c>
      <c r="I87" s="256" t="s">
        <v>956</v>
      </c>
      <c r="J87" s="256" t="s">
        <v>956</v>
      </c>
      <c r="K87" s="256" t="s">
        <v>956</v>
      </c>
      <c r="L87" s="256" t="s">
        <v>957</v>
      </c>
      <c r="M87" s="256" t="s">
        <v>957</v>
      </c>
      <c r="N87" s="256" t="s">
        <v>957</v>
      </c>
      <c r="O87" s="256" t="s">
        <v>957</v>
      </c>
      <c r="P87" s="256" t="s">
        <v>957</v>
      </c>
      <c r="Q87" s="256" t="s">
        <v>957</v>
      </c>
      <c r="R87" s="256" t="s">
        <v>957</v>
      </c>
      <c r="S87" s="256" t="s">
        <v>957</v>
      </c>
      <c r="T87" s="256">
        <v>202</v>
      </c>
      <c r="U87" s="256" t="s">
        <v>224</v>
      </c>
      <c r="V87" s="256">
        <v>202</v>
      </c>
      <c r="W87" s="256" t="s">
        <v>224</v>
      </c>
      <c r="X87" s="256">
        <v>17</v>
      </c>
      <c r="Y87" s="256" t="s">
        <v>973</v>
      </c>
      <c r="Z87" s="256">
        <v>515</v>
      </c>
      <c r="AA87" s="256" t="s">
        <v>960</v>
      </c>
      <c r="AB87" s="256">
        <v>199</v>
      </c>
      <c r="AC87" s="256" t="s">
        <v>961</v>
      </c>
      <c r="AD87" s="256"/>
      <c r="AE87" s="258"/>
    </row>
    <row r="88" spans="1:31" ht="15">
      <c r="A88" s="259">
        <v>208</v>
      </c>
      <c r="B88" s="260" t="s">
        <v>552</v>
      </c>
      <c r="C88" s="260" t="s">
        <v>553</v>
      </c>
      <c r="D88" s="260" t="s">
        <v>553</v>
      </c>
      <c r="E88" s="260" t="s">
        <v>1022</v>
      </c>
      <c r="F88" s="260" t="s">
        <v>968</v>
      </c>
      <c r="G88" s="260" t="s">
        <v>957</v>
      </c>
      <c r="H88" s="260" t="s">
        <v>957</v>
      </c>
      <c r="I88" s="260" t="s">
        <v>957</v>
      </c>
      <c r="J88" s="260" t="s">
        <v>957</v>
      </c>
      <c r="K88" s="260" t="s">
        <v>957</v>
      </c>
      <c r="L88" s="260" t="s">
        <v>957</v>
      </c>
      <c r="M88" s="260" t="s">
        <v>957</v>
      </c>
      <c r="N88" s="260" t="s">
        <v>957</v>
      </c>
      <c r="O88" s="260" t="s">
        <v>957</v>
      </c>
      <c r="P88" s="260" t="s">
        <v>957</v>
      </c>
      <c r="Q88" s="260" t="s">
        <v>957</v>
      </c>
      <c r="R88" s="260" t="s">
        <v>957</v>
      </c>
      <c r="S88" s="260" t="s">
        <v>957</v>
      </c>
      <c r="T88" s="260">
        <v>513</v>
      </c>
      <c r="U88" s="260" t="s">
        <v>55</v>
      </c>
      <c r="V88" s="260">
        <v>150</v>
      </c>
      <c r="W88" s="260" t="s">
        <v>964</v>
      </c>
      <c r="X88" s="260">
        <v>154</v>
      </c>
      <c r="Y88" s="261" t="s">
        <v>1023</v>
      </c>
      <c r="Z88" s="260">
        <v>514</v>
      </c>
      <c r="AA88" s="260" t="s">
        <v>966</v>
      </c>
      <c r="AB88" s="260"/>
      <c r="AC88" s="260"/>
      <c r="AD88" s="260"/>
      <c r="AE88" s="262"/>
    </row>
    <row r="89" spans="1:31" ht="15">
      <c r="A89" s="255">
        <v>262</v>
      </c>
      <c r="B89" s="256" t="s">
        <v>516</v>
      </c>
      <c r="C89" s="256" t="s">
        <v>517</v>
      </c>
      <c r="D89" s="256" t="s">
        <v>517</v>
      </c>
      <c r="E89" s="256" t="s">
        <v>1015</v>
      </c>
      <c r="F89" s="256" t="s">
        <v>956</v>
      </c>
      <c r="G89" s="256" t="s">
        <v>956</v>
      </c>
      <c r="H89" s="256" t="s">
        <v>956</v>
      </c>
      <c r="I89" s="256" t="s">
        <v>956</v>
      </c>
      <c r="J89" s="256" t="s">
        <v>956</v>
      </c>
      <c r="K89" s="256" t="s">
        <v>956</v>
      </c>
      <c r="L89" s="256" t="s">
        <v>956</v>
      </c>
      <c r="M89" s="256" t="s">
        <v>956</v>
      </c>
      <c r="N89" s="256" t="s">
        <v>956</v>
      </c>
      <c r="O89" s="256" t="s">
        <v>956</v>
      </c>
      <c r="P89" s="256" t="s">
        <v>956</v>
      </c>
      <c r="Q89" s="256" t="s">
        <v>956</v>
      </c>
      <c r="R89" s="256" t="s">
        <v>956</v>
      </c>
      <c r="S89" s="256" t="s">
        <v>956</v>
      </c>
      <c r="T89" s="256">
        <v>202</v>
      </c>
      <c r="U89" s="256" t="s">
        <v>224</v>
      </c>
      <c r="V89" s="256">
        <v>202</v>
      </c>
      <c r="W89" s="256" t="s">
        <v>224</v>
      </c>
      <c r="X89" s="256">
        <v>14</v>
      </c>
      <c r="Y89" s="256" t="s">
        <v>1002</v>
      </c>
      <c r="Z89" s="256">
        <v>515</v>
      </c>
      <c r="AA89" s="256" t="s">
        <v>960</v>
      </c>
      <c r="AB89" s="256">
        <v>199</v>
      </c>
      <c r="AC89" s="256" t="s">
        <v>961</v>
      </c>
      <c r="AD89" s="256"/>
      <c r="AE89" s="258"/>
    </row>
    <row r="90" spans="1:31" ht="15">
      <c r="A90" s="259">
        <v>212</v>
      </c>
      <c r="B90" s="260" t="s">
        <v>580</v>
      </c>
      <c r="C90" s="260" t="s">
        <v>581</v>
      </c>
      <c r="D90" s="260" t="s">
        <v>581</v>
      </c>
      <c r="E90" s="260"/>
      <c r="F90" s="260" t="s">
        <v>956</v>
      </c>
      <c r="G90" s="260" t="s">
        <v>956</v>
      </c>
      <c r="H90" s="260" t="s">
        <v>956</v>
      </c>
      <c r="I90" s="260" t="s">
        <v>956</v>
      </c>
      <c r="J90" s="260" t="s">
        <v>956</v>
      </c>
      <c r="K90" s="260" t="s">
        <v>956</v>
      </c>
      <c r="L90" s="260" t="s">
        <v>956</v>
      </c>
      <c r="M90" s="260" t="s">
        <v>956</v>
      </c>
      <c r="N90" s="260" t="s">
        <v>956</v>
      </c>
      <c r="O90" s="260" t="s">
        <v>956</v>
      </c>
      <c r="P90" s="260" t="s">
        <v>956</v>
      </c>
      <c r="Q90" s="260" t="s">
        <v>956</v>
      </c>
      <c r="R90" s="260" t="s">
        <v>956</v>
      </c>
      <c r="S90" s="260" t="s">
        <v>956</v>
      </c>
      <c r="T90" s="260">
        <v>419</v>
      </c>
      <c r="U90" s="260" t="s">
        <v>116</v>
      </c>
      <c r="V90" s="260">
        <v>419</v>
      </c>
      <c r="W90" s="260" t="s">
        <v>116</v>
      </c>
      <c r="X90" s="260">
        <v>29</v>
      </c>
      <c r="Y90" s="260" t="s">
        <v>975</v>
      </c>
      <c r="Z90" s="260">
        <v>515</v>
      </c>
      <c r="AA90" s="260" t="s">
        <v>960</v>
      </c>
      <c r="AB90" s="260"/>
      <c r="AC90" s="260"/>
      <c r="AD90" s="260">
        <v>722</v>
      </c>
      <c r="AE90" s="262" t="s">
        <v>976</v>
      </c>
    </row>
    <row r="91" spans="1:31" ht="15">
      <c r="A91" s="255">
        <v>214</v>
      </c>
      <c r="B91" s="256" t="s">
        <v>127</v>
      </c>
      <c r="C91" s="256" t="s">
        <v>128</v>
      </c>
      <c r="D91" s="256" t="s">
        <v>128</v>
      </c>
      <c r="E91" s="256" t="s">
        <v>1024</v>
      </c>
      <c r="F91" s="256" t="s">
        <v>956</v>
      </c>
      <c r="G91" s="256" t="s">
        <v>956</v>
      </c>
      <c r="H91" s="256" t="s">
        <v>956</v>
      </c>
      <c r="I91" s="256" t="s">
        <v>956</v>
      </c>
      <c r="J91" s="256" t="s">
        <v>956</v>
      </c>
      <c r="K91" s="256" t="s">
        <v>956</v>
      </c>
      <c r="L91" s="256" t="s">
        <v>956</v>
      </c>
      <c r="M91" s="256" t="s">
        <v>956</v>
      </c>
      <c r="N91" s="256" t="s">
        <v>956</v>
      </c>
      <c r="O91" s="256" t="s">
        <v>956</v>
      </c>
      <c r="P91" s="256" t="s">
        <v>956</v>
      </c>
      <c r="Q91" s="256" t="s">
        <v>956</v>
      </c>
      <c r="R91" s="256" t="s">
        <v>956</v>
      </c>
      <c r="S91" s="256" t="s">
        <v>956</v>
      </c>
      <c r="T91" s="256">
        <v>419</v>
      </c>
      <c r="U91" s="256" t="s">
        <v>116</v>
      </c>
      <c r="V91" s="256">
        <v>419</v>
      </c>
      <c r="W91" s="256" t="s">
        <v>116</v>
      </c>
      <c r="X91" s="256">
        <v>29</v>
      </c>
      <c r="Y91" s="256" t="s">
        <v>975</v>
      </c>
      <c r="Z91" s="256">
        <v>515</v>
      </c>
      <c r="AA91" s="256" t="s">
        <v>960</v>
      </c>
      <c r="AB91" s="256"/>
      <c r="AC91" s="256"/>
      <c r="AD91" s="256">
        <v>722</v>
      </c>
      <c r="AE91" s="258" t="s">
        <v>976</v>
      </c>
    </row>
    <row r="92" spans="1:31" ht="15">
      <c r="A92" s="259">
        <v>218</v>
      </c>
      <c r="B92" s="260" t="s">
        <v>584</v>
      </c>
      <c r="C92" s="260" t="s">
        <v>585</v>
      </c>
      <c r="D92" s="260" t="s">
        <v>585</v>
      </c>
      <c r="E92" s="260" t="s">
        <v>1025</v>
      </c>
      <c r="F92" s="260" t="s">
        <v>957</v>
      </c>
      <c r="G92" s="260" t="s">
        <v>957</v>
      </c>
      <c r="H92" s="260" t="s">
        <v>957</v>
      </c>
      <c r="I92" s="260" t="s">
        <v>957</v>
      </c>
      <c r="J92" s="260" t="s">
        <v>957</v>
      </c>
      <c r="K92" s="260" t="s">
        <v>957</v>
      </c>
      <c r="L92" s="260" t="s">
        <v>957</v>
      </c>
      <c r="M92" s="260" t="s">
        <v>957</v>
      </c>
      <c r="N92" s="260" t="s">
        <v>957</v>
      </c>
      <c r="O92" s="260" t="s">
        <v>957</v>
      </c>
      <c r="P92" s="260" t="s">
        <v>957</v>
      </c>
      <c r="Q92" s="260" t="s">
        <v>957</v>
      </c>
      <c r="R92" s="260" t="s">
        <v>957</v>
      </c>
      <c r="S92" s="260" t="s">
        <v>957</v>
      </c>
      <c r="T92" s="260">
        <v>419</v>
      </c>
      <c r="U92" s="260" t="s">
        <v>116</v>
      </c>
      <c r="V92" s="260">
        <v>419</v>
      </c>
      <c r="W92" s="260" t="s">
        <v>116</v>
      </c>
      <c r="X92" s="260">
        <v>5</v>
      </c>
      <c r="Y92" s="260" t="s">
        <v>978</v>
      </c>
      <c r="Z92" s="260">
        <v>515</v>
      </c>
      <c r="AA92" s="260" t="s">
        <v>960</v>
      </c>
      <c r="AB92" s="260"/>
      <c r="AC92" s="260"/>
      <c r="AD92" s="260"/>
      <c r="AE92" s="262"/>
    </row>
    <row r="93" spans="1:31" ht="15">
      <c r="A93" s="255">
        <v>818</v>
      </c>
      <c r="B93" s="256" t="s">
        <v>618</v>
      </c>
      <c r="C93" s="256" t="s">
        <v>619</v>
      </c>
      <c r="D93" s="256" t="s">
        <v>619</v>
      </c>
      <c r="E93" s="256" t="s">
        <v>1026</v>
      </c>
      <c r="F93" s="256" t="s">
        <v>956</v>
      </c>
      <c r="G93" s="256" t="s">
        <v>956</v>
      </c>
      <c r="H93" s="256" t="s">
        <v>957</v>
      </c>
      <c r="I93" s="256" t="s">
        <v>957</v>
      </c>
      <c r="J93" s="256" t="s">
        <v>957</v>
      </c>
      <c r="K93" s="256" t="s">
        <v>957</v>
      </c>
      <c r="L93" s="256" t="s">
        <v>957</v>
      </c>
      <c r="M93" s="256" t="s">
        <v>957</v>
      </c>
      <c r="N93" s="256" t="s">
        <v>957</v>
      </c>
      <c r="O93" s="256" t="s">
        <v>957</v>
      </c>
      <c r="P93" s="256" t="s">
        <v>957</v>
      </c>
      <c r="Q93" s="256" t="s">
        <v>957</v>
      </c>
      <c r="R93" s="256" t="s">
        <v>957</v>
      </c>
      <c r="S93" s="256" t="s">
        <v>957</v>
      </c>
      <c r="T93" s="256">
        <v>747</v>
      </c>
      <c r="U93" s="256" t="s">
        <v>969</v>
      </c>
      <c r="V93" s="256">
        <v>15</v>
      </c>
      <c r="W93" s="256" t="s">
        <v>970</v>
      </c>
      <c r="X93" s="256">
        <v>15</v>
      </c>
      <c r="Y93" s="257" t="s">
        <v>970</v>
      </c>
      <c r="Z93" s="256">
        <v>515</v>
      </c>
      <c r="AA93" s="256" t="s">
        <v>960</v>
      </c>
      <c r="AB93" s="256"/>
      <c r="AC93" s="256"/>
      <c r="AD93" s="256"/>
      <c r="AE93" s="258"/>
    </row>
    <row r="94" spans="1:31" ht="15">
      <c r="A94" s="259">
        <v>222</v>
      </c>
      <c r="B94" s="260" t="s">
        <v>147</v>
      </c>
      <c r="C94" s="260" t="s">
        <v>148</v>
      </c>
      <c r="D94" s="260" t="s">
        <v>148</v>
      </c>
      <c r="E94" s="260" t="s">
        <v>1027</v>
      </c>
      <c r="F94" s="260" t="s">
        <v>956</v>
      </c>
      <c r="G94" s="260" t="s">
        <v>956</v>
      </c>
      <c r="H94" s="260" t="s">
        <v>957</v>
      </c>
      <c r="I94" s="260" t="s">
        <v>957</v>
      </c>
      <c r="J94" s="260" t="s">
        <v>957</v>
      </c>
      <c r="K94" s="260" t="s">
        <v>957</v>
      </c>
      <c r="L94" s="260" t="s">
        <v>957</v>
      </c>
      <c r="M94" s="260" t="s">
        <v>957</v>
      </c>
      <c r="N94" s="260" t="s">
        <v>957</v>
      </c>
      <c r="O94" s="260" t="s">
        <v>957</v>
      </c>
      <c r="P94" s="260" t="s">
        <v>957</v>
      </c>
      <c r="Q94" s="260" t="s">
        <v>957</v>
      </c>
      <c r="R94" s="260" t="s">
        <v>957</v>
      </c>
      <c r="S94" s="260" t="s">
        <v>957</v>
      </c>
      <c r="T94" s="260">
        <v>419</v>
      </c>
      <c r="U94" s="260" t="s">
        <v>116</v>
      </c>
      <c r="V94" s="260">
        <v>419</v>
      </c>
      <c r="W94" s="260" t="s">
        <v>116</v>
      </c>
      <c r="X94" s="260">
        <v>13</v>
      </c>
      <c r="Y94" s="260" t="s">
        <v>992</v>
      </c>
      <c r="Z94" s="260">
        <v>515</v>
      </c>
      <c r="AA94" s="260" t="s">
        <v>960</v>
      </c>
      <c r="AB94" s="260"/>
      <c r="AC94" s="260"/>
      <c r="AD94" s="260"/>
      <c r="AE94" s="262"/>
    </row>
    <row r="95" spans="1:31" ht="15">
      <c r="A95" s="255">
        <v>226</v>
      </c>
      <c r="B95" s="256" t="s">
        <v>1028</v>
      </c>
      <c r="C95" s="256" t="s">
        <v>1029</v>
      </c>
      <c r="D95" s="256" t="s">
        <v>1029</v>
      </c>
      <c r="E95" s="256" t="s">
        <v>1030</v>
      </c>
      <c r="F95" s="256" t="s">
        <v>956</v>
      </c>
      <c r="G95" s="256" t="s">
        <v>956</v>
      </c>
      <c r="H95" s="256" t="s">
        <v>956</v>
      </c>
      <c r="I95" s="256" t="s">
        <v>956</v>
      </c>
      <c r="J95" s="256" t="s">
        <v>956</v>
      </c>
      <c r="K95" s="256" t="s">
        <v>956</v>
      </c>
      <c r="L95" s="256" t="s">
        <v>956</v>
      </c>
      <c r="M95" s="256" t="s">
        <v>956</v>
      </c>
      <c r="N95" s="256" t="s">
        <v>956</v>
      </c>
      <c r="O95" s="256" t="s">
        <v>956</v>
      </c>
      <c r="P95" s="256" t="s">
        <v>956</v>
      </c>
      <c r="Q95" s="256" t="s">
        <v>956</v>
      </c>
      <c r="R95" s="256" t="s">
        <v>956</v>
      </c>
      <c r="S95" s="256" t="s">
        <v>956</v>
      </c>
      <c r="T95" s="256">
        <v>202</v>
      </c>
      <c r="U95" s="256" t="s">
        <v>224</v>
      </c>
      <c r="V95" s="256">
        <v>202</v>
      </c>
      <c r="W95" s="256" t="s">
        <v>224</v>
      </c>
      <c r="X95" s="256">
        <v>17</v>
      </c>
      <c r="Y95" s="256" t="s">
        <v>973</v>
      </c>
      <c r="Z95" s="256">
        <v>515</v>
      </c>
      <c r="AA95" s="256" t="s">
        <v>960</v>
      </c>
      <c r="AB95" s="256"/>
      <c r="AC95" s="256"/>
      <c r="AD95" s="256"/>
      <c r="AE95" s="258"/>
    </row>
    <row r="96" spans="1:31" ht="15">
      <c r="A96" s="259">
        <v>232</v>
      </c>
      <c r="B96" s="260" t="s">
        <v>1031</v>
      </c>
      <c r="C96" s="260" t="s">
        <v>1032</v>
      </c>
      <c r="D96" s="260" t="s">
        <v>1032</v>
      </c>
      <c r="E96" s="260"/>
      <c r="F96" s="260" t="s">
        <v>956</v>
      </c>
      <c r="G96" s="260" t="s">
        <v>956</v>
      </c>
      <c r="H96" s="260" t="s">
        <v>956</v>
      </c>
      <c r="I96" s="260" t="s">
        <v>956</v>
      </c>
      <c r="J96" s="260" t="s">
        <v>956</v>
      </c>
      <c r="K96" s="260" t="s">
        <v>956</v>
      </c>
      <c r="L96" s="260" t="s">
        <v>956</v>
      </c>
      <c r="M96" s="260" t="s">
        <v>956</v>
      </c>
      <c r="N96" s="260" t="s">
        <v>956</v>
      </c>
      <c r="O96" s="260" t="s">
        <v>956</v>
      </c>
      <c r="P96" s="260" t="s">
        <v>956</v>
      </c>
      <c r="Q96" s="260" t="s">
        <v>956</v>
      </c>
      <c r="R96" s="260" t="s">
        <v>956</v>
      </c>
      <c r="S96" s="260" t="s">
        <v>956</v>
      </c>
      <c r="T96" s="260">
        <v>202</v>
      </c>
      <c r="U96" s="260" t="s">
        <v>224</v>
      </c>
      <c r="V96" s="260">
        <v>202</v>
      </c>
      <c r="W96" s="260" t="s">
        <v>224</v>
      </c>
      <c r="X96" s="260">
        <v>14</v>
      </c>
      <c r="Y96" s="260" t="s">
        <v>1002</v>
      </c>
      <c r="Z96" s="260">
        <v>515</v>
      </c>
      <c r="AA96" s="260" t="s">
        <v>960</v>
      </c>
      <c r="AB96" s="260">
        <v>199</v>
      </c>
      <c r="AC96" s="260" t="s">
        <v>961</v>
      </c>
      <c r="AD96" s="260"/>
      <c r="AE96" s="262"/>
    </row>
    <row r="97" spans="1:31" ht="15">
      <c r="A97" s="255">
        <v>233</v>
      </c>
      <c r="B97" s="256" t="s">
        <v>166</v>
      </c>
      <c r="C97" s="256" t="s">
        <v>167</v>
      </c>
      <c r="D97" s="256" t="s">
        <v>167</v>
      </c>
      <c r="E97" s="256" t="s">
        <v>1033</v>
      </c>
      <c r="F97" s="256" t="s">
        <v>956</v>
      </c>
      <c r="G97" s="256" t="s">
        <v>956</v>
      </c>
      <c r="H97" s="256" t="s">
        <v>956</v>
      </c>
      <c r="I97" s="256" t="s">
        <v>956</v>
      </c>
      <c r="J97" s="256" t="s">
        <v>956</v>
      </c>
      <c r="K97" s="256" t="s">
        <v>956</v>
      </c>
      <c r="L97" s="256" t="s">
        <v>956</v>
      </c>
      <c r="M97" s="256" t="s">
        <v>956</v>
      </c>
      <c r="N97" s="256" t="s">
        <v>957</v>
      </c>
      <c r="O97" s="256" t="s">
        <v>957</v>
      </c>
      <c r="P97" s="256" t="s">
        <v>957</v>
      </c>
      <c r="Q97" s="256" t="s">
        <v>957</v>
      </c>
      <c r="R97" s="256" t="s">
        <v>957</v>
      </c>
      <c r="S97" s="256" t="s">
        <v>957</v>
      </c>
      <c r="T97" s="256">
        <v>513</v>
      </c>
      <c r="U97" s="256" t="s">
        <v>55</v>
      </c>
      <c r="V97" s="256">
        <v>150</v>
      </c>
      <c r="W97" s="256" t="s">
        <v>964</v>
      </c>
      <c r="X97" s="256">
        <v>154</v>
      </c>
      <c r="Y97" s="257" t="s">
        <v>1023</v>
      </c>
      <c r="Z97" s="256">
        <v>514</v>
      </c>
      <c r="AA97" s="256" t="s">
        <v>966</v>
      </c>
      <c r="AB97" s="256"/>
      <c r="AC97" s="256"/>
      <c r="AD97" s="256"/>
      <c r="AE97" s="258"/>
    </row>
    <row r="98" spans="1:31" ht="15">
      <c r="A98" s="259">
        <v>748</v>
      </c>
      <c r="B98" s="260" t="s">
        <v>299</v>
      </c>
      <c r="C98" s="260" t="s">
        <v>300</v>
      </c>
      <c r="D98" s="260" t="s">
        <v>300</v>
      </c>
      <c r="E98" s="260"/>
      <c r="F98" s="260" t="s">
        <v>956</v>
      </c>
      <c r="G98" s="260" t="s">
        <v>956</v>
      </c>
      <c r="H98" s="260" t="s">
        <v>956</v>
      </c>
      <c r="I98" s="260" t="s">
        <v>956</v>
      </c>
      <c r="J98" s="260" t="s">
        <v>956</v>
      </c>
      <c r="K98" s="260" t="s">
        <v>956</v>
      </c>
      <c r="L98" s="260" t="s">
        <v>956</v>
      </c>
      <c r="M98" s="260" t="s">
        <v>956</v>
      </c>
      <c r="N98" s="260" t="s">
        <v>956</v>
      </c>
      <c r="O98" s="260" t="s">
        <v>956</v>
      </c>
      <c r="P98" s="260" t="s">
        <v>956</v>
      </c>
      <c r="Q98" s="260" t="s">
        <v>956</v>
      </c>
      <c r="R98" s="260" t="s">
        <v>956</v>
      </c>
      <c r="S98" s="260" t="s">
        <v>956</v>
      </c>
      <c r="T98" s="260">
        <v>202</v>
      </c>
      <c r="U98" s="260" t="s">
        <v>224</v>
      </c>
      <c r="V98" s="260">
        <v>202</v>
      </c>
      <c r="W98" s="260" t="s">
        <v>224</v>
      </c>
      <c r="X98" s="260">
        <v>18</v>
      </c>
      <c r="Y98" s="260" t="s">
        <v>997</v>
      </c>
      <c r="Z98" s="260">
        <v>515</v>
      </c>
      <c r="AA98" s="260" t="s">
        <v>960</v>
      </c>
      <c r="AB98" s="260"/>
      <c r="AC98" s="260"/>
      <c r="AD98" s="260">
        <v>432</v>
      </c>
      <c r="AE98" s="262" t="s">
        <v>962</v>
      </c>
    </row>
    <row r="99" spans="1:31" ht="15">
      <c r="A99" s="255">
        <v>231</v>
      </c>
      <c r="B99" s="256" t="s">
        <v>1034</v>
      </c>
      <c r="C99" s="256" t="s">
        <v>1035</v>
      </c>
      <c r="D99" s="256" t="s">
        <v>1035</v>
      </c>
      <c r="E99" s="256" t="s">
        <v>1036</v>
      </c>
      <c r="F99" s="256" t="s">
        <v>956</v>
      </c>
      <c r="G99" s="256" t="s">
        <v>956</v>
      </c>
      <c r="H99" s="256" t="s">
        <v>956</v>
      </c>
      <c r="I99" s="256" t="s">
        <v>968</v>
      </c>
      <c r="J99" s="256" t="s">
        <v>968</v>
      </c>
      <c r="K99" s="256" t="s">
        <v>968</v>
      </c>
      <c r="L99" s="256" t="s">
        <v>968</v>
      </c>
      <c r="M99" s="256" t="s">
        <v>968</v>
      </c>
      <c r="N99" s="256" t="s">
        <v>968</v>
      </c>
      <c r="O99" s="256" t="s">
        <v>957</v>
      </c>
      <c r="P99" s="256" t="s">
        <v>957</v>
      </c>
      <c r="Q99" s="256" t="s">
        <v>957</v>
      </c>
      <c r="R99" s="256" t="s">
        <v>957</v>
      </c>
      <c r="S99" s="256" t="s">
        <v>957</v>
      </c>
      <c r="T99" s="256">
        <v>202</v>
      </c>
      <c r="U99" s="256" t="s">
        <v>224</v>
      </c>
      <c r="V99" s="256">
        <v>202</v>
      </c>
      <c r="W99" s="256" t="s">
        <v>224</v>
      </c>
      <c r="X99" s="256">
        <v>14</v>
      </c>
      <c r="Y99" s="256" t="s">
        <v>1002</v>
      </c>
      <c r="Z99" s="256">
        <v>515</v>
      </c>
      <c r="AA99" s="256" t="s">
        <v>960</v>
      </c>
      <c r="AB99" s="256">
        <v>199</v>
      </c>
      <c r="AC99" s="256" t="s">
        <v>961</v>
      </c>
      <c r="AD99" s="256">
        <v>432</v>
      </c>
      <c r="AE99" s="258" t="s">
        <v>962</v>
      </c>
    </row>
    <row r="100" spans="1:31" ht="15">
      <c r="A100" s="259">
        <v>242</v>
      </c>
      <c r="B100" s="260" t="s">
        <v>265</v>
      </c>
      <c r="C100" s="260" t="s">
        <v>266</v>
      </c>
      <c r="D100" s="260" t="s">
        <v>266</v>
      </c>
      <c r="E100" s="260" t="s">
        <v>1037</v>
      </c>
      <c r="F100" s="260" t="s">
        <v>957</v>
      </c>
      <c r="G100" s="260" t="s">
        <v>957</v>
      </c>
      <c r="H100" s="260" t="s">
        <v>956</v>
      </c>
      <c r="I100" s="260" t="s">
        <v>956</v>
      </c>
      <c r="J100" s="260" t="s">
        <v>956</v>
      </c>
      <c r="K100" s="260" t="s">
        <v>956</v>
      </c>
      <c r="L100" s="260" t="s">
        <v>956</v>
      </c>
      <c r="M100" s="260" t="s">
        <v>956</v>
      </c>
      <c r="N100" s="260" t="s">
        <v>956</v>
      </c>
      <c r="O100" s="260" t="s">
        <v>968</v>
      </c>
      <c r="P100" s="260" t="s">
        <v>968</v>
      </c>
      <c r="Q100" s="260" t="s">
        <v>968</v>
      </c>
      <c r="R100" s="260" t="s">
        <v>968</v>
      </c>
      <c r="S100" s="260" t="s">
        <v>968</v>
      </c>
      <c r="T100" s="260">
        <v>543</v>
      </c>
      <c r="U100" s="260" t="s">
        <v>268</v>
      </c>
      <c r="V100" s="260">
        <v>9</v>
      </c>
      <c r="W100" s="260" t="s">
        <v>731</v>
      </c>
      <c r="X100" s="260">
        <v>54</v>
      </c>
      <c r="Y100" s="260" t="s">
        <v>1038</v>
      </c>
      <c r="Z100" s="260">
        <v>515</v>
      </c>
      <c r="AA100" s="260" t="s">
        <v>960</v>
      </c>
      <c r="AB100" s="260"/>
      <c r="AC100" s="260"/>
      <c r="AD100" s="260">
        <v>722</v>
      </c>
      <c r="AE100" s="262" t="s">
        <v>976</v>
      </c>
    </row>
    <row r="101" spans="1:31" ht="15">
      <c r="A101" s="255">
        <v>246</v>
      </c>
      <c r="B101" s="256" t="s">
        <v>323</v>
      </c>
      <c r="C101" s="256" t="s">
        <v>324</v>
      </c>
      <c r="D101" s="256" t="s">
        <v>324</v>
      </c>
      <c r="E101" s="256" t="s">
        <v>1039</v>
      </c>
      <c r="F101" s="256" t="s">
        <v>956</v>
      </c>
      <c r="G101" s="256" t="s">
        <v>956</v>
      </c>
      <c r="H101" s="256" t="s">
        <v>956</v>
      </c>
      <c r="I101" s="256" t="s">
        <v>957</v>
      </c>
      <c r="J101" s="256" t="s">
        <v>957</v>
      </c>
      <c r="K101" s="256" t="s">
        <v>957</v>
      </c>
      <c r="L101" s="256" t="s">
        <v>957</v>
      </c>
      <c r="M101" s="256" t="s">
        <v>957</v>
      </c>
      <c r="N101" s="256" t="s">
        <v>957</v>
      </c>
      <c r="O101" s="256" t="s">
        <v>957</v>
      </c>
      <c r="P101" s="256" t="s">
        <v>957</v>
      </c>
      <c r="Q101" s="256" t="s">
        <v>957</v>
      </c>
      <c r="R101" s="256" t="s">
        <v>957</v>
      </c>
      <c r="S101" s="256" t="s">
        <v>957</v>
      </c>
      <c r="T101" s="256">
        <v>513</v>
      </c>
      <c r="U101" s="256" t="s">
        <v>55</v>
      </c>
      <c r="V101" s="256">
        <v>150</v>
      </c>
      <c r="W101" s="256" t="s">
        <v>964</v>
      </c>
      <c r="X101" s="256">
        <v>154</v>
      </c>
      <c r="Y101" s="257" t="s">
        <v>1023</v>
      </c>
      <c r="Z101" s="256">
        <v>514</v>
      </c>
      <c r="AA101" s="256" t="s">
        <v>966</v>
      </c>
      <c r="AB101" s="256"/>
      <c r="AC101" s="256"/>
      <c r="AD101" s="256"/>
      <c r="AE101" s="258"/>
    </row>
    <row r="102" spans="1:31" ht="15">
      <c r="A102" s="259">
        <v>250</v>
      </c>
      <c r="B102" s="260" t="s">
        <v>169</v>
      </c>
      <c r="C102" s="260" t="s">
        <v>170</v>
      </c>
      <c r="D102" s="260" t="s">
        <v>170</v>
      </c>
      <c r="E102" s="260" t="s">
        <v>1040</v>
      </c>
      <c r="F102" s="260" t="s">
        <v>957</v>
      </c>
      <c r="G102" s="260" t="s">
        <v>957</v>
      </c>
      <c r="H102" s="260" t="s">
        <v>957</v>
      </c>
      <c r="I102" s="260" t="s">
        <v>957</v>
      </c>
      <c r="J102" s="260" t="s">
        <v>957</v>
      </c>
      <c r="K102" s="260" t="s">
        <v>957</v>
      </c>
      <c r="L102" s="260" t="s">
        <v>957</v>
      </c>
      <c r="M102" s="260" t="s">
        <v>957</v>
      </c>
      <c r="N102" s="260" t="s">
        <v>957</v>
      </c>
      <c r="O102" s="260" t="s">
        <v>957</v>
      </c>
      <c r="P102" s="260" t="s">
        <v>957</v>
      </c>
      <c r="Q102" s="260" t="s">
        <v>957</v>
      </c>
      <c r="R102" s="260" t="s">
        <v>957</v>
      </c>
      <c r="S102" s="260" t="s">
        <v>957</v>
      </c>
      <c r="T102" s="260">
        <v>513</v>
      </c>
      <c r="U102" s="260" t="s">
        <v>55</v>
      </c>
      <c r="V102" s="260">
        <v>150</v>
      </c>
      <c r="W102" s="260" t="s">
        <v>964</v>
      </c>
      <c r="X102" s="260">
        <v>155</v>
      </c>
      <c r="Y102" s="261" t="s">
        <v>983</v>
      </c>
      <c r="Z102" s="260">
        <v>514</v>
      </c>
      <c r="AA102" s="260" t="s">
        <v>966</v>
      </c>
      <c r="AB102" s="260"/>
      <c r="AC102" s="260"/>
      <c r="AD102" s="260"/>
      <c r="AE102" s="262"/>
    </row>
    <row r="103" spans="1:31" ht="15">
      <c r="A103" s="255">
        <v>266</v>
      </c>
      <c r="B103" s="256" t="s">
        <v>797</v>
      </c>
      <c r="C103" s="256" t="s">
        <v>798</v>
      </c>
      <c r="D103" s="256" t="s">
        <v>798</v>
      </c>
      <c r="E103" s="256" t="s">
        <v>1015</v>
      </c>
      <c r="F103" s="256" t="s">
        <v>956</v>
      </c>
      <c r="G103" s="256" t="s">
        <v>956</v>
      </c>
      <c r="H103" s="256" t="s">
        <v>956</v>
      </c>
      <c r="I103" s="256" t="s">
        <v>956</v>
      </c>
      <c r="J103" s="256" t="s">
        <v>956</v>
      </c>
      <c r="K103" s="256" t="s">
        <v>956</v>
      </c>
      <c r="L103" s="256" t="s">
        <v>956</v>
      </c>
      <c r="M103" s="256" t="s">
        <v>956</v>
      </c>
      <c r="N103" s="256" t="s">
        <v>956</v>
      </c>
      <c r="O103" s="256" t="s">
        <v>956</v>
      </c>
      <c r="P103" s="256" t="s">
        <v>956</v>
      </c>
      <c r="Q103" s="256" t="s">
        <v>956</v>
      </c>
      <c r="R103" s="256" t="s">
        <v>956</v>
      </c>
      <c r="S103" s="256" t="s">
        <v>956</v>
      </c>
      <c r="T103" s="256">
        <v>202</v>
      </c>
      <c r="U103" s="256" t="s">
        <v>224</v>
      </c>
      <c r="V103" s="256">
        <v>202</v>
      </c>
      <c r="W103" s="256" t="s">
        <v>224</v>
      </c>
      <c r="X103" s="256">
        <v>17</v>
      </c>
      <c r="Y103" s="256" t="s">
        <v>973</v>
      </c>
      <c r="Z103" s="256">
        <v>515</v>
      </c>
      <c r="AA103" s="256" t="s">
        <v>960</v>
      </c>
      <c r="AB103" s="256"/>
      <c r="AC103" s="256"/>
      <c r="AD103" s="256"/>
      <c r="AE103" s="258"/>
    </row>
    <row r="104" spans="1:31" ht="15">
      <c r="A104" s="259">
        <v>270</v>
      </c>
      <c r="B104" s="260" t="s">
        <v>803</v>
      </c>
      <c r="C104" s="260" t="s">
        <v>436</v>
      </c>
      <c r="D104" s="260" t="s">
        <v>436</v>
      </c>
      <c r="E104" s="260" t="s">
        <v>991</v>
      </c>
      <c r="F104" s="260" t="s">
        <v>956</v>
      </c>
      <c r="G104" s="260" t="s">
        <v>956</v>
      </c>
      <c r="H104" s="260" t="s">
        <v>956</v>
      </c>
      <c r="I104" s="260" t="s">
        <v>956</v>
      </c>
      <c r="J104" s="260" t="s">
        <v>956</v>
      </c>
      <c r="K104" s="260" t="s">
        <v>956</v>
      </c>
      <c r="L104" s="260" t="s">
        <v>956</v>
      </c>
      <c r="M104" s="260" t="s">
        <v>956</v>
      </c>
      <c r="N104" s="260" t="s">
        <v>956</v>
      </c>
      <c r="O104" s="260" t="s">
        <v>956</v>
      </c>
      <c r="P104" s="260" t="s">
        <v>957</v>
      </c>
      <c r="Q104" s="260" t="s">
        <v>957</v>
      </c>
      <c r="R104" s="260" t="s">
        <v>957</v>
      </c>
      <c r="S104" s="260" t="s">
        <v>957</v>
      </c>
      <c r="T104" s="260">
        <v>202</v>
      </c>
      <c r="U104" s="260" t="s">
        <v>224</v>
      </c>
      <c r="V104" s="260">
        <v>202</v>
      </c>
      <c r="W104" s="260" t="s">
        <v>224</v>
      </c>
      <c r="X104" s="260">
        <v>11</v>
      </c>
      <c r="Y104" s="260" t="s">
        <v>994</v>
      </c>
      <c r="Z104" s="260">
        <v>515</v>
      </c>
      <c r="AA104" s="260" t="s">
        <v>960</v>
      </c>
      <c r="AB104" s="260">
        <v>199</v>
      </c>
      <c r="AC104" s="260" t="s">
        <v>961</v>
      </c>
      <c r="AD104" s="260"/>
      <c r="AE104" s="262"/>
    </row>
    <row r="105" spans="1:31" ht="15">
      <c r="A105" s="255">
        <v>268</v>
      </c>
      <c r="B105" s="256" t="s">
        <v>269</v>
      </c>
      <c r="C105" s="256" t="s">
        <v>270</v>
      </c>
      <c r="D105" s="256" t="s">
        <v>270</v>
      </c>
      <c r="E105" s="256" t="s">
        <v>1041</v>
      </c>
      <c r="F105" s="256" t="s">
        <v>956</v>
      </c>
      <c r="G105" s="256" t="s">
        <v>956</v>
      </c>
      <c r="H105" s="256" t="s">
        <v>957</v>
      </c>
      <c r="I105" s="256" t="s">
        <v>957</v>
      </c>
      <c r="J105" s="256" t="s">
        <v>957</v>
      </c>
      <c r="K105" s="256" t="s">
        <v>957</v>
      </c>
      <c r="L105" s="256" t="s">
        <v>957</v>
      </c>
      <c r="M105" s="256" t="s">
        <v>957</v>
      </c>
      <c r="N105" s="256" t="s">
        <v>957</v>
      </c>
      <c r="O105" s="256" t="s">
        <v>957</v>
      </c>
      <c r="P105" s="256" t="s">
        <v>957</v>
      </c>
      <c r="Q105" s="256" t="s">
        <v>957</v>
      </c>
      <c r="R105" s="256" t="s">
        <v>957</v>
      </c>
      <c r="S105" s="256" t="s">
        <v>957</v>
      </c>
      <c r="T105" s="256">
        <v>747</v>
      </c>
      <c r="U105" s="256" t="s">
        <v>969</v>
      </c>
      <c r="V105" s="256">
        <v>142</v>
      </c>
      <c r="W105" s="256" t="s">
        <v>958</v>
      </c>
      <c r="X105" s="256">
        <v>145</v>
      </c>
      <c r="Y105" s="257" t="s">
        <v>980</v>
      </c>
      <c r="Z105" s="256">
        <v>515</v>
      </c>
      <c r="AA105" s="256" t="s">
        <v>960</v>
      </c>
      <c r="AB105" s="256"/>
      <c r="AC105" s="256"/>
      <c r="AD105" s="256"/>
      <c r="AE105" s="258"/>
    </row>
    <row r="106" spans="1:31" ht="15">
      <c r="A106" s="259">
        <v>276</v>
      </c>
      <c r="B106" s="260" t="s">
        <v>164</v>
      </c>
      <c r="C106" s="260" t="s">
        <v>165</v>
      </c>
      <c r="D106" s="260" t="s">
        <v>165</v>
      </c>
      <c r="E106" s="260" t="s">
        <v>1042</v>
      </c>
      <c r="F106" s="260" t="s">
        <v>956</v>
      </c>
      <c r="G106" s="260" t="s">
        <v>957</v>
      </c>
      <c r="H106" s="260" t="s">
        <v>957</v>
      </c>
      <c r="I106" s="260" t="s">
        <v>957</v>
      </c>
      <c r="J106" s="260" t="s">
        <v>957</v>
      </c>
      <c r="K106" s="260" t="s">
        <v>957</v>
      </c>
      <c r="L106" s="260" t="s">
        <v>957</v>
      </c>
      <c r="M106" s="260" t="s">
        <v>957</v>
      </c>
      <c r="N106" s="260" t="s">
        <v>957</v>
      </c>
      <c r="O106" s="260" t="s">
        <v>957</v>
      </c>
      <c r="P106" s="260" t="s">
        <v>957</v>
      </c>
      <c r="Q106" s="260" t="s">
        <v>957</v>
      </c>
      <c r="R106" s="260" t="s">
        <v>957</v>
      </c>
      <c r="S106" s="260" t="s">
        <v>957</v>
      </c>
      <c r="T106" s="260">
        <v>513</v>
      </c>
      <c r="U106" s="260" t="s">
        <v>55</v>
      </c>
      <c r="V106" s="260">
        <v>150</v>
      </c>
      <c r="W106" s="260" t="s">
        <v>964</v>
      </c>
      <c r="X106" s="260">
        <v>155</v>
      </c>
      <c r="Y106" s="261" t="s">
        <v>983</v>
      </c>
      <c r="Z106" s="260">
        <v>514</v>
      </c>
      <c r="AA106" s="260" t="s">
        <v>966</v>
      </c>
      <c r="AB106" s="260"/>
      <c r="AC106" s="260"/>
      <c r="AD106" s="260"/>
      <c r="AE106" s="262"/>
    </row>
    <row r="107" spans="1:31" ht="15">
      <c r="A107" s="255">
        <v>288</v>
      </c>
      <c r="B107" s="256" t="s">
        <v>672</v>
      </c>
      <c r="C107" s="256" t="s">
        <v>439</v>
      </c>
      <c r="D107" s="256" t="s">
        <v>439</v>
      </c>
      <c r="E107" s="256" t="s">
        <v>1043</v>
      </c>
      <c r="F107" s="256" t="s">
        <v>956</v>
      </c>
      <c r="G107" s="256" t="s">
        <v>957</v>
      </c>
      <c r="H107" s="256" t="s">
        <v>957</v>
      </c>
      <c r="I107" s="256" t="s">
        <v>957</v>
      </c>
      <c r="J107" s="256" t="s">
        <v>957</v>
      </c>
      <c r="K107" s="256" t="s">
        <v>957</v>
      </c>
      <c r="L107" s="256" t="s">
        <v>957</v>
      </c>
      <c r="M107" s="256" t="s">
        <v>957</v>
      </c>
      <c r="N107" s="256" t="s">
        <v>957</v>
      </c>
      <c r="O107" s="256" t="s">
        <v>957</v>
      </c>
      <c r="P107" s="256" t="s">
        <v>957</v>
      </c>
      <c r="Q107" s="256" t="s">
        <v>957</v>
      </c>
      <c r="R107" s="256" t="s">
        <v>957</v>
      </c>
      <c r="S107" s="256" t="s">
        <v>957</v>
      </c>
      <c r="T107" s="256">
        <v>202</v>
      </c>
      <c r="U107" s="256" t="s">
        <v>224</v>
      </c>
      <c r="V107" s="256">
        <v>202</v>
      </c>
      <c r="W107" s="256" t="s">
        <v>224</v>
      </c>
      <c r="X107" s="256">
        <v>11</v>
      </c>
      <c r="Y107" s="256" t="s">
        <v>994</v>
      </c>
      <c r="Z107" s="256">
        <v>515</v>
      </c>
      <c r="AA107" s="256" t="s">
        <v>960</v>
      </c>
      <c r="AB107" s="256"/>
      <c r="AC107" s="256"/>
      <c r="AD107" s="256"/>
      <c r="AE107" s="258"/>
    </row>
    <row r="108" spans="1:31" ht="15">
      <c r="A108" s="259">
        <v>300</v>
      </c>
      <c r="B108" s="260" t="s">
        <v>570</v>
      </c>
      <c r="C108" s="260" t="s">
        <v>571</v>
      </c>
      <c r="D108" s="260" t="s">
        <v>571</v>
      </c>
      <c r="E108" s="260" t="s">
        <v>1044</v>
      </c>
      <c r="F108" s="260" t="s">
        <v>957</v>
      </c>
      <c r="G108" s="260" t="s">
        <v>957</v>
      </c>
      <c r="H108" s="260" t="s">
        <v>957</v>
      </c>
      <c r="I108" s="260" t="s">
        <v>957</v>
      </c>
      <c r="J108" s="260" t="s">
        <v>957</v>
      </c>
      <c r="K108" s="260" t="s">
        <v>957</v>
      </c>
      <c r="L108" s="260" t="s">
        <v>957</v>
      </c>
      <c r="M108" s="260" t="s">
        <v>957</v>
      </c>
      <c r="N108" s="260" t="s">
        <v>957</v>
      </c>
      <c r="O108" s="260" t="s">
        <v>957</v>
      </c>
      <c r="P108" s="260" t="s">
        <v>957</v>
      </c>
      <c r="Q108" s="260" t="s">
        <v>957</v>
      </c>
      <c r="R108" s="260" t="s">
        <v>957</v>
      </c>
      <c r="S108" s="260" t="s">
        <v>957</v>
      </c>
      <c r="T108" s="260">
        <v>513</v>
      </c>
      <c r="U108" s="260" t="s">
        <v>55</v>
      </c>
      <c r="V108" s="260">
        <v>150</v>
      </c>
      <c r="W108" s="260" t="s">
        <v>964</v>
      </c>
      <c r="X108" s="260">
        <v>39</v>
      </c>
      <c r="Y108" s="261" t="s">
        <v>965</v>
      </c>
      <c r="Z108" s="260">
        <v>514</v>
      </c>
      <c r="AA108" s="260" t="s">
        <v>966</v>
      </c>
      <c r="AB108" s="260"/>
      <c r="AC108" s="260"/>
      <c r="AD108" s="260"/>
      <c r="AE108" s="262"/>
    </row>
    <row r="109" spans="1:31" ht="15">
      <c r="A109" s="255">
        <v>308</v>
      </c>
      <c r="B109" s="256" t="s">
        <v>508</v>
      </c>
      <c r="C109" s="256" t="s">
        <v>509</v>
      </c>
      <c r="D109" s="256" t="s">
        <v>509</v>
      </c>
      <c r="E109" s="256"/>
      <c r="F109" s="256" t="s">
        <v>956</v>
      </c>
      <c r="G109" s="256" t="s">
        <v>956</v>
      </c>
      <c r="H109" s="256" t="s">
        <v>956</v>
      </c>
      <c r="I109" s="256" t="s">
        <v>956</v>
      </c>
      <c r="J109" s="256" t="s">
        <v>956</v>
      </c>
      <c r="K109" s="256" t="s">
        <v>956</v>
      </c>
      <c r="L109" s="256" t="s">
        <v>956</v>
      </c>
      <c r="M109" s="256" t="s">
        <v>956</v>
      </c>
      <c r="N109" s="256" t="s">
        <v>956</v>
      </c>
      <c r="O109" s="256" t="s">
        <v>956</v>
      </c>
      <c r="P109" s="256" t="s">
        <v>956</v>
      </c>
      <c r="Q109" s="256" t="s">
        <v>956</v>
      </c>
      <c r="R109" s="256" t="s">
        <v>956</v>
      </c>
      <c r="S109" s="256" t="s">
        <v>956</v>
      </c>
      <c r="T109" s="256">
        <v>419</v>
      </c>
      <c r="U109" s="256" t="s">
        <v>116</v>
      </c>
      <c r="V109" s="256">
        <v>419</v>
      </c>
      <c r="W109" s="256" t="s">
        <v>116</v>
      </c>
      <c r="X109" s="256">
        <v>29</v>
      </c>
      <c r="Y109" s="256" t="s">
        <v>975</v>
      </c>
      <c r="Z109" s="256">
        <v>515</v>
      </c>
      <c r="AA109" s="256" t="s">
        <v>960</v>
      </c>
      <c r="AB109" s="256"/>
      <c r="AC109" s="256"/>
      <c r="AD109" s="256">
        <v>722</v>
      </c>
      <c r="AE109" s="258" t="s">
        <v>976</v>
      </c>
    </row>
    <row r="110" spans="1:31" ht="15">
      <c r="A110" s="259">
        <v>320</v>
      </c>
      <c r="B110" s="260" t="s">
        <v>325</v>
      </c>
      <c r="C110" s="260" t="s">
        <v>326</v>
      </c>
      <c r="D110" s="260" t="s">
        <v>326</v>
      </c>
      <c r="E110" s="260" t="s">
        <v>1045</v>
      </c>
      <c r="F110" s="260" t="s">
        <v>957</v>
      </c>
      <c r="G110" s="260" t="s">
        <v>957</v>
      </c>
      <c r="H110" s="260" t="s">
        <v>957</v>
      </c>
      <c r="I110" s="260" t="s">
        <v>957</v>
      </c>
      <c r="J110" s="260" t="s">
        <v>957</v>
      </c>
      <c r="K110" s="260" t="s">
        <v>957</v>
      </c>
      <c r="L110" s="260" t="s">
        <v>957</v>
      </c>
      <c r="M110" s="260" t="s">
        <v>957</v>
      </c>
      <c r="N110" s="260" t="s">
        <v>957</v>
      </c>
      <c r="O110" s="260" t="s">
        <v>957</v>
      </c>
      <c r="P110" s="260" t="s">
        <v>957</v>
      </c>
      <c r="Q110" s="260" t="s">
        <v>957</v>
      </c>
      <c r="R110" s="260" t="s">
        <v>957</v>
      </c>
      <c r="S110" s="260" t="s">
        <v>957</v>
      </c>
      <c r="T110" s="260">
        <v>419</v>
      </c>
      <c r="U110" s="260" t="s">
        <v>116</v>
      </c>
      <c r="V110" s="260">
        <v>419</v>
      </c>
      <c r="W110" s="260" t="s">
        <v>116</v>
      </c>
      <c r="X110" s="260">
        <v>13</v>
      </c>
      <c r="Y110" s="260" t="s">
        <v>992</v>
      </c>
      <c r="Z110" s="260">
        <v>515</v>
      </c>
      <c r="AA110" s="260" t="s">
        <v>960</v>
      </c>
      <c r="AB110" s="260"/>
      <c r="AC110" s="260"/>
      <c r="AD110" s="260"/>
      <c r="AE110" s="262"/>
    </row>
    <row r="111" spans="1:31" ht="15">
      <c r="A111" s="255">
        <v>324</v>
      </c>
      <c r="B111" s="256" t="s">
        <v>675</v>
      </c>
      <c r="C111" s="256" t="s">
        <v>676</v>
      </c>
      <c r="D111" s="256" t="s">
        <v>676</v>
      </c>
      <c r="E111" s="256"/>
      <c r="F111" s="256" t="s">
        <v>956</v>
      </c>
      <c r="G111" s="256" t="s">
        <v>956</v>
      </c>
      <c r="H111" s="256" t="s">
        <v>956</v>
      </c>
      <c r="I111" s="256" t="s">
        <v>956</v>
      </c>
      <c r="J111" s="256" t="s">
        <v>956</v>
      </c>
      <c r="K111" s="256" t="s">
        <v>956</v>
      </c>
      <c r="L111" s="256" t="s">
        <v>956</v>
      </c>
      <c r="M111" s="256" t="s">
        <v>956</v>
      </c>
      <c r="N111" s="256" t="s">
        <v>956</v>
      </c>
      <c r="O111" s="256" t="s">
        <v>956</v>
      </c>
      <c r="P111" s="256" t="s">
        <v>956</v>
      </c>
      <c r="Q111" s="256" t="s">
        <v>956</v>
      </c>
      <c r="R111" s="256" t="s">
        <v>956</v>
      </c>
      <c r="S111" s="256" t="s">
        <v>956</v>
      </c>
      <c r="T111" s="256">
        <v>202</v>
      </c>
      <c r="U111" s="256" t="s">
        <v>224</v>
      </c>
      <c r="V111" s="256">
        <v>202</v>
      </c>
      <c r="W111" s="256" t="s">
        <v>224</v>
      </c>
      <c r="X111" s="256">
        <v>11</v>
      </c>
      <c r="Y111" s="256" t="s">
        <v>994</v>
      </c>
      <c r="Z111" s="256">
        <v>515</v>
      </c>
      <c r="AA111" s="256" t="s">
        <v>960</v>
      </c>
      <c r="AB111" s="256">
        <v>199</v>
      </c>
      <c r="AC111" s="256" t="s">
        <v>961</v>
      </c>
      <c r="AD111" s="256"/>
      <c r="AE111" s="258"/>
    </row>
    <row r="112" spans="1:31" ht="15">
      <c r="A112" s="259">
        <v>624</v>
      </c>
      <c r="B112" s="260" t="s">
        <v>677</v>
      </c>
      <c r="C112" s="260" t="s">
        <v>678</v>
      </c>
      <c r="D112" s="260" t="s">
        <v>678</v>
      </c>
      <c r="E112" s="260"/>
      <c r="F112" s="260" t="s">
        <v>956</v>
      </c>
      <c r="G112" s="260" t="s">
        <v>956</v>
      </c>
      <c r="H112" s="260" t="s">
        <v>956</v>
      </c>
      <c r="I112" s="260" t="s">
        <v>956</v>
      </c>
      <c r="J112" s="260" t="s">
        <v>956</v>
      </c>
      <c r="K112" s="260" t="s">
        <v>956</v>
      </c>
      <c r="L112" s="260" t="s">
        <v>956</v>
      </c>
      <c r="M112" s="260" t="s">
        <v>956</v>
      </c>
      <c r="N112" s="260" t="s">
        <v>956</v>
      </c>
      <c r="O112" s="260" t="s">
        <v>956</v>
      </c>
      <c r="P112" s="260" t="s">
        <v>956</v>
      </c>
      <c r="Q112" s="260" t="s">
        <v>956</v>
      </c>
      <c r="R112" s="260" t="s">
        <v>956</v>
      </c>
      <c r="S112" s="260" t="s">
        <v>956</v>
      </c>
      <c r="T112" s="260">
        <v>202</v>
      </c>
      <c r="U112" s="260" t="s">
        <v>224</v>
      </c>
      <c r="V112" s="260">
        <v>202</v>
      </c>
      <c r="W112" s="260" t="s">
        <v>224</v>
      </c>
      <c r="X112" s="260">
        <v>11</v>
      </c>
      <c r="Y112" s="260" t="s">
        <v>994</v>
      </c>
      <c r="Z112" s="260">
        <v>515</v>
      </c>
      <c r="AA112" s="260" t="s">
        <v>960</v>
      </c>
      <c r="AB112" s="260">
        <v>199</v>
      </c>
      <c r="AC112" s="260" t="s">
        <v>961</v>
      </c>
      <c r="AD112" s="260">
        <v>722</v>
      </c>
      <c r="AE112" s="262" t="s">
        <v>976</v>
      </c>
    </row>
    <row r="113" spans="1:31" ht="15">
      <c r="A113" s="255">
        <v>328</v>
      </c>
      <c r="B113" s="256" t="s">
        <v>271</v>
      </c>
      <c r="C113" s="256" t="s">
        <v>272</v>
      </c>
      <c r="D113" s="256" t="s">
        <v>272</v>
      </c>
      <c r="E113" s="256" t="s">
        <v>991</v>
      </c>
      <c r="F113" s="256" t="s">
        <v>956</v>
      </c>
      <c r="G113" s="256" t="s">
        <v>956</v>
      </c>
      <c r="H113" s="256" t="s">
        <v>956</v>
      </c>
      <c r="I113" s="256" t="s">
        <v>956</v>
      </c>
      <c r="J113" s="256" t="s">
        <v>956</v>
      </c>
      <c r="K113" s="256" t="s">
        <v>956</v>
      </c>
      <c r="L113" s="256" t="s">
        <v>956</v>
      </c>
      <c r="M113" s="256" t="s">
        <v>956</v>
      </c>
      <c r="N113" s="256" t="s">
        <v>956</v>
      </c>
      <c r="O113" s="256" t="s">
        <v>956</v>
      </c>
      <c r="P113" s="256" t="s">
        <v>956</v>
      </c>
      <c r="Q113" s="256" t="s">
        <v>956</v>
      </c>
      <c r="R113" s="256" t="s">
        <v>956</v>
      </c>
      <c r="S113" s="256" t="s">
        <v>956</v>
      </c>
      <c r="T113" s="256">
        <v>419</v>
      </c>
      <c r="U113" s="256" t="s">
        <v>116</v>
      </c>
      <c r="V113" s="256">
        <v>419</v>
      </c>
      <c r="W113" s="256" t="s">
        <v>116</v>
      </c>
      <c r="X113" s="256">
        <v>5</v>
      </c>
      <c r="Y113" s="256" t="s">
        <v>978</v>
      </c>
      <c r="Z113" s="256">
        <v>515</v>
      </c>
      <c r="AA113" s="256" t="s">
        <v>960</v>
      </c>
      <c r="AB113" s="256"/>
      <c r="AC113" s="256"/>
      <c r="AD113" s="256">
        <v>722</v>
      </c>
      <c r="AE113" s="258" t="s">
        <v>976</v>
      </c>
    </row>
    <row r="114" spans="1:31" ht="15">
      <c r="A114" s="259">
        <v>332</v>
      </c>
      <c r="B114" s="260" t="s">
        <v>528</v>
      </c>
      <c r="C114" s="260" t="s">
        <v>529</v>
      </c>
      <c r="D114" s="260" t="s">
        <v>529</v>
      </c>
      <c r="E114" s="260" t="s">
        <v>1046</v>
      </c>
      <c r="F114" s="260" t="s">
        <v>956</v>
      </c>
      <c r="G114" s="260" t="s">
        <v>956</v>
      </c>
      <c r="H114" s="260" t="s">
        <v>956</v>
      </c>
      <c r="I114" s="260" t="s">
        <v>957</v>
      </c>
      <c r="J114" s="260" t="s">
        <v>957</v>
      </c>
      <c r="K114" s="260" t="s">
        <v>957</v>
      </c>
      <c r="L114" s="260" t="s">
        <v>957</v>
      </c>
      <c r="M114" s="260" t="s">
        <v>957</v>
      </c>
      <c r="N114" s="260" t="s">
        <v>957</v>
      </c>
      <c r="O114" s="260" t="s">
        <v>957</v>
      </c>
      <c r="P114" s="260" t="s">
        <v>957</v>
      </c>
      <c r="Q114" s="260" t="s">
        <v>957</v>
      </c>
      <c r="R114" s="260" t="s">
        <v>957</v>
      </c>
      <c r="S114" s="260" t="s">
        <v>957</v>
      </c>
      <c r="T114" s="260">
        <v>419</v>
      </c>
      <c r="U114" s="260" t="s">
        <v>116</v>
      </c>
      <c r="V114" s="260">
        <v>419</v>
      </c>
      <c r="W114" s="260" t="s">
        <v>116</v>
      </c>
      <c r="X114" s="260">
        <v>29</v>
      </c>
      <c r="Y114" s="260" t="s">
        <v>975</v>
      </c>
      <c r="Z114" s="260">
        <v>515</v>
      </c>
      <c r="AA114" s="260" t="s">
        <v>960</v>
      </c>
      <c r="AB114" s="260">
        <v>199</v>
      </c>
      <c r="AC114" s="260" t="s">
        <v>961</v>
      </c>
      <c r="AD114" s="260">
        <v>722</v>
      </c>
      <c r="AE114" s="262" t="s">
        <v>976</v>
      </c>
    </row>
    <row r="115" spans="1:31" ht="15">
      <c r="A115" s="255">
        <v>336</v>
      </c>
      <c r="B115" s="256" t="s">
        <v>582</v>
      </c>
      <c r="C115" s="256" t="s">
        <v>583</v>
      </c>
      <c r="D115" s="256" t="s">
        <v>583</v>
      </c>
      <c r="E115" s="256"/>
      <c r="F115" s="256" t="s">
        <v>956</v>
      </c>
      <c r="G115" s="256" t="s">
        <v>956</v>
      </c>
      <c r="H115" s="256" t="s">
        <v>956</v>
      </c>
      <c r="I115" s="256" t="s">
        <v>956</v>
      </c>
      <c r="J115" s="256" t="s">
        <v>956</v>
      </c>
      <c r="K115" s="256" t="s">
        <v>956</v>
      </c>
      <c r="L115" s="256" t="s">
        <v>956</v>
      </c>
      <c r="M115" s="256" t="s">
        <v>956</v>
      </c>
      <c r="N115" s="256" t="s">
        <v>956</v>
      </c>
      <c r="O115" s="256" t="s">
        <v>956</v>
      </c>
      <c r="P115" s="256" t="s">
        <v>956</v>
      </c>
      <c r="Q115" s="256" t="s">
        <v>956</v>
      </c>
      <c r="R115" s="256" t="s">
        <v>956</v>
      </c>
      <c r="S115" s="256" t="s">
        <v>956</v>
      </c>
      <c r="T115" s="256">
        <v>513</v>
      </c>
      <c r="U115" s="256" t="s">
        <v>55</v>
      </c>
      <c r="V115" s="256">
        <v>150</v>
      </c>
      <c r="W115" s="256" t="s">
        <v>964</v>
      </c>
      <c r="X115" s="256">
        <v>39</v>
      </c>
      <c r="Y115" s="257" t="s">
        <v>965</v>
      </c>
      <c r="Z115" s="256">
        <v>514</v>
      </c>
      <c r="AA115" s="256" t="s">
        <v>966</v>
      </c>
      <c r="AB115" s="256"/>
      <c r="AC115" s="256"/>
      <c r="AD115" s="256"/>
      <c r="AE115" s="258"/>
    </row>
    <row r="116" spans="1:31" ht="15">
      <c r="A116" s="259">
        <v>340</v>
      </c>
      <c r="B116" s="260" t="s">
        <v>273</v>
      </c>
      <c r="C116" s="260" t="s">
        <v>274</v>
      </c>
      <c r="D116" s="260" t="s">
        <v>274</v>
      </c>
      <c r="E116" s="260" t="s">
        <v>1047</v>
      </c>
      <c r="F116" s="260" t="s">
        <v>968</v>
      </c>
      <c r="G116" s="260" t="s">
        <v>968</v>
      </c>
      <c r="H116" s="260" t="s">
        <v>957</v>
      </c>
      <c r="I116" s="260" t="s">
        <v>968</v>
      </c>
      <c r="J116" s="260" t="s">
        <v>968</v>
      </c>
      <c r="K116" s="260" t="s">
        <v>968</v>
      </c>
      <c r="L116" s="260" t="s">
        <v>968</v>
      </c>
      <c r="M116" s="260" t="s">
        <v>957</v>
      </c>
      <c r="N116" s="260" t="s">
        <v>957</v>
      </c>
      <c r="O116" s="260" t="s">
        <v>957</v>
      </c>
      <c r="P116" s="260" t="s">
        <v>957</v>
      </c>
      <c r="Q116" s="260" t="s">
        <v>957</v>
      </c>
      <c r="R116" s="260" t="s">
        <v>957</v>
      </c>
      <c r="S116" s="260" t="s">
        <v>957</v>
      </c>
      <c r="T116" s="260">
        <v>419</v>
      </c>
      <c r="U116" s="260" t="s">
        <v>116</v>
      </c>
      <c r="V116" s="260">
        <v>419</v>
      </c>
      <c r="W116" s="260" t="s">
        <v>116</v>
      </c>
      <c r="X116" s="260">
        <v>13</v>
      </c>
      <c r="Y116" s="260" t="s">
        <v>992</v>
      </c>
      <c r="Z116" s="260">
        <v>515</v>
      </c>
      <c r="AA116" s="260" t="s">
        <v>960</v>
      </c>
      <c r="AB116" s="260"/>
      <c r="AC116" s="260"/>
      <c r="AD116" s="260"/>
      <c r="AE116" s="262"/>
    </row>
    <row r="117" spans="1:31" ht="15">
      <c r="A117" s="255">
        <v>348</v>
      </c>
      <c r="B117" s="256" t="s">
        <v>586</v>
      </c>
      <c r="C117" s="256" t="s">
        <v>587</v>
      </c>
      <c r="D117" s="256" t="s">
        <v>587</v>
      </c>
      <c r="E117" s="256" t="s">
        <v>1048</v>
      </c>
      <c r="F117" s="256" t="s">
        <v>956</v>
      </c>
      <c r="G117" s="256" t="s">
        <v>956</v>
      </c>
      <c r="H117" s="256" t="s">
        <v>956</v>
      </c>
      <c r="I117" s="256" t="s">
        <v>957</v>
      </c>
      <c r="J117" s="256" t="s">
        <v>957</v>
      </c>
      <c r="K117" s="256" t="s">
        <v>957</v>
      </c>
      <c r="L117" s="256" t="s">
        <v>957</v>
      </c>
      <c r="M117" s="256" t="s">
        <v>957</v>
      </c>
      <c r="N117" s="256" t="s">
        <v>957</v>
      </c>
      <c r="O117" s="256" t="s">
        <v>957</v>
      </c>
      <c r="P117" s="256" t="s">
        <v>968</v>
      </c>
      <c r="Q117" s="256" t="s">
        <v>968</v>
      </c>
      <c r="R117" s="256" t="s">
        <v>968</v>
      </c>
      <c r="S117" s="256" t="s">
        <v>968</v>
      </c>
      <c r="T117" s="256">
        <v>513</v>
      </c>
      <c r="U117" s="256" t="s">
        <v>55</v>
      </c>
      <c r="V117" s="256">
        <v>150</v>
      </c>
      <c r="W117" s="256" t="s">
        <v>964</v>
      </c>
      <c r="X117" s="256">
        <v>151</v>
      </c>
      <c r="Y117" s="257" t="s">
        <v>989</v>
      </c>
      <c r="Z117" s="256">
        <v>514</v>
      </c>
      <c r="AA117" s="256" t="s">
        <v>966</v>
      </c>
      <c r="AB117" s="256"/>
      <c r="AC117" s="256"/>
      <c r="AD117" s="256"/>
      <c r="AE117" s="258"/>
    </row>
    <row r="118" spans="1:31" ht="15">
      <c r="A118" s="259">
        <v>352</v>
      </c>
      <c r="B118" s="260" t="s">
        <v>386</v>
      </c>
      <c r="C118" s="260" t="s">
        <v>387</v>
      </c>
      <c r="D118" s="260" t="s">
        <v>387</v>
      </c>
      <c r="E118" s="260"/>
      <c r="F118" s="260" t="s">
        <v>956</v>
      </c>
      <c r="G118" s="260" t="s">
        <v>956</v>
      </c>
      <c r="H118" s="260" t="s">
        <v>956</v>
      </c>
      <c r="I118" s="260" t="s">
        <v>956</v>
      </c>
      <c r="J118" s="260" t="s">
        <v>956</v>
      </c>
      <c r="K118" s="260" t="s">
        <v>956</v>
      </c>
      <c r="L118" s="260" t="s">
        <v>956</v>
      </c>
      <c r="M118" s="260" t="s">
        <v>956</v>
      </c>
      <c r="N118" s="260" t="s">
        <v>956</v>
      </c>
      <c r="O118" s="260" t="s">
        <v>956</v>
      </c>
      <c r="P118" s="260" t="s">
        <v>956</v>
      </c>
      <c r="Q118" s="260" t="s">
        <v>956</v>
      </c>
      <c r="R118" s="260" t="s">
        <v>956</v>
      </c>
      <c r="S118" s="260" t="s">
        <v>956</v>
      </c>
      <c r="T118" s="260">
        <v>513</v>
      </c>
      <c r="U118" s="260" t="s">
        <v>55</v>
      </c>
      <c r="V118" s="260">
        <v>150</v>
      </c>
      <c r="W118" s="260" t="s">
        <v>964</v>
      </c>
      <c r="X118" s="260">
        <v>154</v>
      </c>
      <c r="Y118" s="261" t="s">
        <v>1023</v>
      </c>
      <c r="Z118" s="260">
        <v>514</v>
      </c>
      <c r="AA118" s="260" t="s">
        <v>966</v>
      </c>
      <c r="AB118" s="260"/>
      <c r="AC118" s="260"/>
      <c r="AD118" s="260"/>
      <c r="AE118" s="262"/>
    </row>
    <row r="119" spans="1:31" ht="15">
      <c r="A119" s="255">
        <v>356</v>
      </c>
      <c r="B119" s="256" t="s">
        <v>588</v>
      </c>
      <c r="C119" s="256" t="s">
        <v>589</v>
      </c>
      <c r="D119" s="257" t="s">
        <v>589</v>
      </c>
      <c r="E119" s="257" t="s">
        <v>1049</v>
      </c>
      <c r="F119" s="256" t="s">
        <v>957</v>
      </c>
      <c r="G119" s="256" t="s">
        <v>957</v>
      </c>
      <c r="H119" s="256" t="s">
        <v>957</v>
      </c>
      <c r="I119" s="256" t="s">
        <v>957</v>
      </c>
      <c r="J119" s="256" t="s">
        <v>957</v>
      </c>
      <c r="K119" s="256" t="s">
        <v>957</v>
      </c>
      <c r="L119" s="256" t="s">
        <v>957</v>
      </c>
      <c r="M119" s="256" t="s">
        <v>957</v>
      </c>
      <c r="N119" s="256" t="s">
        <v>957</v>
      </c>
      <c r="O119" s="256" t="s">
        <v>957</v>
      </c>
      <c r="P119" s="256" t="s">
        <v>957</v>
      </c>
      <c r="Q119" s="256" t="s">
        <v>957</v>
      </c>
      <c r="R119" s="256" t="s">
        <v>957</v>
      </c>
      <c r="S119" s="256" t="s">
        <v>957</v>
      </c>
      <c r="T119" s="256">
        <v>62</v>
      </c>
      <c r="U119" s="256" t="s">
        <v>743</v>
      </c>
      <c r="V119" s="256">
        <v>142</v>
      </c>
      <c r="W119" s="256" t="s">
        <v>958</v>
      </c>
      <c r="X119" s="256">
        <v>34</v>
      </c>
      <c r="Y119" s="257" t="s">
        <v>959</v>
      </c>
      <c r="Z119" s="256">
        <v>515</v>
      </c>
      <c r="AA119" s="256" t="s">
        <v>960</v>
      </c>
      <c r="AB119" s="256"/>
      <c r="AC119" s="256"/>
      <c r="AD119" s="256"/>
      <c r="AE119" s="258"/>
    </row>
    <row r="120" spans="1:31" ht="15">
      <c r="A120" s="259">
        <v>360</v>
      </c>
      <c r="B120" s="260" t="s">
        <v>200</v>
      </c>
      <c r="C120" s="260" t="s">
        <v>201</v>
      </c>
      <c r="D120" s="260" t="s">
        <v>201</v>
      </c>
      <c r="E120" s="260" t="s">
        <v>1050</v>
      </c>
      <c r="F120" s="260" t="s">
        <v>957</v>
      </c>
      <c r="G120" s="260" t="s">
        <v>957</v>
      </c>
      <c r="H120" s="260" t="s">
        <v>957</v>
      </c>
      <c r="I120" s="260" t="s">
        <v>957</v>
      </c>
      <c r="J120" s="260" t="s">
        <v>957</v>
      </c>
      <c r="K120" s="260" t="s">
        <v>957</v>
      </c>
      <c r="L120" s="260" t="s">
        <v>957</v>
      </c>
      <c r="M120" s="260" t="s">
        <v>957</v>
      </c>
      <c r="N120" s="260" t="s">
        <v>957</v>
      </c>
      <c r="O120" s="260" t="s">
        <v>957</v>
      </c>
      <c r="P120" s="260" t="s">
        <v>957</v>
      </c>
      <c r="Q120" s="260" t="s">
        <v>957</v>
      </c>
      <c r="R120" s="260" t="s">
        <v>957</v>
      </c>
      <c r="S120" s="260" t="s">
        <v>957</v>
      </c>
      <c r="T120" s="260">
        <v>753</v>
      </c>
      <c r="U120" s="260" t="s">
        <v>75</v>
      </c>
      <c r="V120" s="260">
        <v>142</v>
      </c>
      <c r="W120" s="260" t="s">
        <v>958</v>
      </c>
      <c r="X120" s="260">
        <v>35</v>
      </c>
      <c r="Y120" s="261" t="s">
        <v>998</v>
      </c>
      <c r="Z120" s="260">
        <v>515</v>
      </c>
      <c r="AA120" s="260" t="s">
        <v>960</v>
      </c>
      <c r="AB120" s="260"/>
      <c r="AC120" s="260"/>
      <c r="AD120" s="260"/>
      <c r="AE120" s="262"/>
    </row>
    <row r="121" spans="1:31" ht="15">
      <c r="A121" s="255">
        <v>364</v>
      </c>
      <c r="B121" s="256" t="s">
        <v>1051</v>
      </c>
      <c r="C121" s="256" t="s">
        <v>1052</v>
      </c>
      <c r="D121" s="256" t="s">
        <v>1053</v>
      </c>
      <c r="E121" s="256" t="s">
        <v>1054</v>
      </c>
      <c r="F121" s="256" t="s">
        <v>956</v>
      </c>
      <c r="G121" s="256" t="s">
        <v>956</v>
      </c>
      <c r="H121" s="256" t="s">
        <v>956</v>
      </c>
      <c r="I121" s="256" t="s">
        <v>956</v>
      </c>
      <c r="J121" s="256" t="s">
        <v>956</v>
      </c>
      <c r="K121" s="256" t="s">
        <v>956</v>
      </c>
      <c r="L121" s="256" t="s">
        <v>956</v>
      </c>
      <c r="M121" s="256" t="s">
        <v>956</v>
      </c>
      <c r="N121" s="256" t="s">
        <v>956</v>
      </c>
      <c r="O121" s="256" t="s">
        <v>956</v>
      </c>
      <c r="P121" s="256" t="s">
        <v>956</v>
      </c>
      <c r="Q121" s="256" t="s">
        <v>956</v>
      </c>
      <c r="R121" s="256" t="s">
        <v>956</v>
      </c>
      <c r="S121" s="256" t="s">
        <v>956</v>
      </c>
      <c r="T121" s="256">
        <v>62</v>
      </c>
      <c r="U121" s="256" t="s">
        <v>743</v>
      </c>
      <c r="V121" s="256">
        <v>142</v>
      </c>
      <c r="W121" s="256" t="s">
        <v>958</v>
      </c>
      <c r="X121" s="256">
        <v>34</v>
      </c>
      <c r="Y121" s="257" t="s">
        <v>959</v>
      </c>
      <c r="Z121" s="256">
        <v>515</v>
      </c>
      <c r="AA121" s="256" t="s">
        <v>960</v>
      </c>
      <c r="AB121" s="256"/>
      <c r="AC121" s="256"/>
      <c r="AD121" s="256"/>
      <c r="AE121" s="258"/>
    </row>
    <row r="122" spans="1:31" ht="15">
      <c r="A122" s="259">
        <v>368</v>
      </c>
      <c r="B122" s="260" t="s">
        <v>895</v>
      </c>
      <c r="C122" s="260" t="s">
        <v>889</v>
      </c>
      <c r="D122" s="260" t="s">
        <v>889</v>
      </c>
      <c r="E122" s="260" t="s">
        <v>1055</v>
      </c>
      <c r="F122" s="260" t="s">
        <v>956</v>
      </c>
      <c r="G122" s="260" t="s">
        <v>956</v>
      </c>
      <c r="H122" s="260" t="s">
        <v>956</v>
      </c>
      <c r="I122" s="260" t="s">
        <v>968</v>
      </c>
      <c r="J122" s="260" t="s">
        <v>968</v>
      </c>
      <c r="K122" s="260" t="s">
        <v>968</v>
      </c>
      <c r="L122" s="260" t="s">
        <v>968</v>
      </c>
      <c r="M122" s="260" t="s">
        <v>968</v>
      </c>
      <c r="N122" s="260" t="s">
        <v>968</v>
      </c>
      <c r="O122" s="260" t="s">
        <v>957</v>
      </c>
      <c r="P122" s="260" t="s">
        <v>957</v>
      </c>
      <c r="Q122" s="260" t="s">
        <v>957</v>
      </c>
      <c r="R122" s="260" t="s">
        <v>957</v>
      </c>
      <c r="S122" s="260" t="s">
        <v>968</v>
      </c>
      <c r="T122" s="260">
        <v>747</v>
      </c>
      <c r="U122" s="260" t="s">
        <v>969</v>
      </c>
      <c r="V122" s="260">
        <v>142</v>
      </c>
      <c r="W122" s="260" t="s">
        <v>958</v>
      </c>
      <c r="X122" s="260">
        <v>145</v>
      </c>
      <c r="Y122" s="261" t="s">
        <v>980</v>
      </c>
      <c r="Z122" s="260">
        <v>515</v>
      </c>
      <c r="AA122" s="260" t="s">
        <v>960</v>
      </c>
      <c r="AB122" s="260"/>
      <c r="AC122" s="260"/>
      <c r="AD122" s="260"/>
      <c r="AE122" s="262"/>
    </row>
    <row r="123" spans="1:31" ht="15">
      <c r="A123" s="255">
        <v>372</v>
      </c>
      <c r="B123" s="256" t="s">
        <v>177</v>
      </c>
      <c r="C123" s="256" t="s">
        <v>178</v>
      </c>
      <c r="D123" s="256" t="s">
        <v>178</v>
      </c>
      <c r="E123" s="256" t="s">
        <v>1056</v>
      </c>
      <c r="F123" s="256" t="s">
        <v>956</v>
      </c>
      <c r="G123" s="256" t="s">
        <v>968</v>
      </c>
      <c r="H123" s="256" t="s">
        <v>957</v>
      </c>
      <c r="I123" s="256" t="s">
        <v>957</v>
      </c>
      <c r="J123" s="256" t="s">
        <v>957</v>
      </c>
      <c r="K123" s="256" t="s">
        <v>957</v>
      </c>
      <c r="L123" s="256" t="s">
        <v>957</v>
      </c>
      <c r="M123" s="256" t="s">
        <v>957</v>
      </c>
      <c r="N123" s="256" t="s">
        <v>957</v>
      </c>
      <c r="O123" s="256" t="s">
        <v>957</v>
      </c>
      <c r="P123" s="256" t="s">
        <v>957</v>
      </c>
      <c r="Q123" s="256" t="s">
        <v>957</v>
      </c>
      <c r="R123" s="256" t="s">
        <v>957</v>
      </c>
      <c r="S123" s="256" t="s">
        <v>957</v>
      </c>
      <c r="T123" s="256">
        <v>513</v>
      </c>
      <c r="U123" s="256" t="s">
        <v>55</v>
      </c>
      <c r="V123" s="256">
        <v>150</v>
      </c>
      <c r="W123" s="256" t="s">
        <v>964</v>
      </c>
      <c r="X123" s="256">
        <v>154</v>
      </c>
      <c r="Y123" s="257" t="s">
        <v>1023</v>
      </c>
      <c r="Z123" s="256">
        <v>514</v>
      </c>
      <c r="AA123" s="256" t="s">
        <v>966</v>
      </c>
      <c r="AB123" s="256"/>
      <c r="AC123" s="256"/>
      <c r="AD123" s="256"/>
      <c r="AE123" s="258"/>
    </row>
    <row r="124" spans="1:31" ht="15">
      <c r="A124" s="259">
        <v>376</v>
      </c>
      <c r="B124" s="260" t="s">
        <v>204</v>
      </c>
      <c r="C124" s="260" t="s">
        <v>205</v>
      </c>
      <c r="D124" s="260" t="s">
        <v>205</v>
      </c>
      <c r="E124" s="260"/>
      <c r="F124" s="260" t="s">
        <v>956</v>
      </c>
      <c r="G124" s="260" t="s">
        <v>956</v>
      </c>
      <c r="H124" s="260" t="s">
        <v>956</v>
      </c>
      <c r="I124" s="260" t="s">
        <v>956</v>
      </c>
      <c r="J124" s="260" t="s">
        <v>956</v>
      </c>
      <c r="K124" s="260" t="s">
        <v>956</v>
      </c>
      <c r="L124" s="260" t="s">
        <v>956</v>
      </c>
      <c r="M124" s="260" t="s">
        <v>956</v>
      </c>
      <c r="N124" s="260" t="s">
        <v>956</v>
      </c>
      <c r="O124" s="260" t="s">
        <v>956</v>
      </c>
      <c r="P124" s="260" t="s">
        <v>956</v>
      </c>
      <c r="Q124" s="260" t="s">
        <v>956</v>
      </c>
      <c r="R124" s="260" t="s">
        <v>956</v>
      </c>
      <c r="S124" s="260" t="s">
        <v>956</v>
      </c>
      <c r="T124" s="260">
        <v>747</v>
      </c>
      <c r="U124" s="260" t="s">
        <v>969</v>
      </c>
      <c r="V124" s="260">
        <v>142</v>
      </c>
      <c r="W124" s="260" t="s">
        <v>958</v>
      </c>
      <c r="X124" s="260">
        <v>145</v>
      </c>
      <c r="Y124" s="261" t="s">
        <v>980</v>
      </c>
      <c r="Z124" s="260">
        <v>514</v>
      </c>
      <c r="AA124" s="260" t="s">
        <v>966</v>
      </c>
      <c r="AB124" s="260"/>
      <c r="AC124" s="260"/>
      <c r="AD124" s="260"/>
      <c r="AE124" s="262"/>
    </row>
    <row r="125" spans="1:31" ht="15">
      <c r="A125" s="255">
        <v>380</v>
      </c>
      <c r="B125" s="256" t="s">
        <v>179</v>
      </c>
      <c r="C125" s="256" t="s">
        <v>180</v>
      </c>
      <c r="D125" s="256" t="s">
        <v>180</v>
      </c>
      <c r="E125" s="256" t="s">
        <v>1057</v>
      </c>
      <c r="F125" s="256" t="s">
        <v>956</v>
      </c>
      <c r="G125" s="256" t="s">
        <v>956</v>
      </c>
      <c r="H125" s="256" t="s">
        <v>956</v>
      </c>
      <c r="I125" s="256" t="s">
        <v>956</v>
      </c>
      <c r="J125" s="256" t="s">
        <v>956</v>
      </c>
      <c r="K125" s="256" t="s">
        <v>956</v>
      </c>
      <c r="L125" s="256" t="s">
        <v>956</v>
      </c>
      <c r="M125" s="256" t="s">
        <v>956</v>
      </c>
      <c r="N125" s="256" t="s">
        <v>956</v>
      </c>
      <c r="O125" s="256" t="s">
        <v>956</v>
      </c>
      <c r="P125" s="256" t="s">
        <v>956</v>
      </c>
      <c r="Q125" s="256" t="s">
        <v>956</v>
      </c>
      <c r="R125" s="256" t="s">
        <v>956</v>
      </c>
      <c r="S125" s="256" t="s">
        <v>956</v>
      </c>
      <c r="T125" s="256">
        <v>513</v>
      </c>
      <c r="U125" s="256" t="s">
        <v>55</v>
      </c>
      <c r="V125" s="256">
        <v>150</v>
      </c>
      <c r="W125" s="256" t="s">
        <v>964</v>
      </c>
      <c r="X125" s="256">
        <v>39</v>
      </c>
      <c r="Y125" s="257" t="s">
        <v>965</v>
      </c>
      <c r="Z125" s="256">
        <v>514</v>
      </c>
      <c r="AA125" s="256" t="s">
        <v>966</v>
      </c>
      <c r="AB125" s="256"/>
      <c r="AC125" s="256"/>
      <c r="AD125" s="256"/>
      <c r="AE125" s="258"/>
    </row>
    <row r="126" spans="1:31" ht="15">
      <c r="A126" s="259">
        <v>388</v>
      </c>
      <c r="B126" s="260" t="s">
        <v>130</v>
      </c>
      <c r="C126" s="260" t="s">
        <v>131</v>
      </c>
      <c r="D126" s="260" t="s">
        <v>131</v>
      </c>
      <c r="E126" s="260" t="s">
        <v>1058</v>
      </c>
      <c r="F126" s="260" t="s">
        <v>956</v>
      </c>
      <c r="G126" s="260" t="s">
        <v>956</v>
      </c>
      <c r="H126" s="260" t="s">
        <v>956</v>
      </c>
      <c r="I126" s="260" t="s">
        <v>956</v>
      </c>
      <c r="J126" s="260" t="s">
        <v>956</v>
      </c>
      <c r="K126" s="260" t="s">
        <v>956</v>
      </c>
      <c r="L126" s="260" t="s">
        <v>956</v>
      </c>
      <c r="M126" s="260" t="s">
        <v>956</v>
      </c>
      <c r="N126" s="260" t="s">
        <v>956</v>
      </c>
      <c r="O126" s="260" t="s">
        <v>956</v>
      </c>
      <c r="P126" s="260" t="s">
        <v>956</v>
      </c>
      <c r="Q126" s="260" t="s">
        <v>956</v>
      </c>
      <c r="R126" s="260" t="s">
        <v>956</v>
      </c>
      <c r="S126" s="260" t="s">
        <v>956</v>
      </c>
      <c r="T126" s="260">
        <v>419</v>
      </c>
      <c r="U126" s="260" t="s">
        <v>116</v>
      </c>
      <c r="V126" s="260">
        <v>419</v>
      </c>
      <c r="W126" s="260" t="s">
        <v>116</v>
      </c>
      <c r="X126" s="260">
        <v>29</v>
      </c>
      <c r="Y126" s="260" t="s">
        <v>975</v>
      </c>
      <c r="Z126" s="260">
        <v>515</v>
      </c>
      <c r="AA126" s="260" t="s">
        <v>960</v>
      </c>
      <c r="AB126" s="260"/>
      <c r="AC126" s="260"/>
      <c r="AD126" s="260">
        <v>722</v>
      </c>
      <c r="AE126" s="262" t="s">
        <v>976</v>
      </c>
    </row>
    <row r="127" spans="1:31" ht="15">
      <c r="A127" s="255">
        <v>392</v>
      </c>
      <c r="B127" s="256" t="s">
        <v>592</v>
      </c>
      <c r="C127" s="256" t="s">
        <v>593</v>
      </c>
      <c r="D127" s="256" t="s">
        <v>593</v>
      </c>
      <c r="E127" s="256"/>
      <c r="F127" s="256" t="s">
        <v>956</v>
      </c>
      <c r="G127" s="256" t="s">
        <v>956</v>
      </c>
      <c r="H127" s="256" t="s">
        <v>956</v>
      </c>
      <c r="I127" s="256" t="s">
        <v>956</v>
      </c>
      <c r="J127" s="256" t="s">
        <v>956</v>
      </c>
      <c r="K127" s="256" t="s">
        <v>956</v>
      </c>
      <c r="L127" s="256" t="s">
        <v>956</v>
      </c>
      <c r="M127" s="256" t="s">
        <v>956</v>
      </c>
      <c r="N127" s="256" t="s">
        <v>956</v>
      </c>
      <c r="O127" s="256" t="s">
        <v>956</v>
      </c>
      <c r="P127" s="256" t="s">
        <v>956</v>
      </c>
      <c r="Q127" s="256" t="s">
        <v>956</v>
      </c>
      <c r="R127" s="256" t="s">
        <v>956</v>
      </c>
      <c r="S127" s="256" t="s">
        <v>956</v>
      </c>
      <c r="T127" s="256">
        <v>753</v>
      </c>
      <c r="U127" s="256" t="s">
        <v>75</v>
      </c>
      <c r="V127" s="256">
        <v>142</v>
      </c>
      <c r="W127" s="256" t="s">
        <v>958</v>
      </c>
      <c r="X127" s="256">
        <v>30</v>
      </c>
      <c r="Y127" s="257" t="s">
        <v>1010</v>
      </c>
      <c r="Z127" s="256">
        <v>514</v>
      </c>
      <c r="AA127" s="256" t="s">
        <v>966</v>
      </c>
      <c r="AB127" s="256"/>
      <c r="AC127" s="256"/>
      <c r="AD127" s="256"/>
      <c r="AE127" s="258"/>
    </row>
    <row r="128" spans="1:31" ht="15">
      <c r="A128" s="259">
        <v>400</v>
      </c>
      <c r="B128" s="260" t="s">
        <v>596</v>
      </c>
      <c r="C128" s="260" t="s">
        <v>597</v>
      </c>
      <c r="D128" s="260" t="s">
        <v>597</v>
      </c>
      <c r="E128" s="260" t="s">
        <v>1059</v>
      </c>
      <c r="F128" s="260" t="s">
        <v>956</v>
      </c>
      <c r="G128" s="260" t="s">
        <v>956</v>
      </c>
      <c r="H128" s="260" t="s">
        <v>957</v>
      </c>
      <c r="I128" s="260" t="s">
        <v>957</v>
      </c>
      <c r="J128" s="260" t="s">
        <v>957</v>
      </c>
      <c r="K128" s="260" t="s">
        <v>957</v>
      </c>
      <c r="L128" s="260" t="s">
        <v>957</v>
      </c>
      <c r="M128" s="260" t="s">
        <v>957</v>
      </c>
      <c r="N128" s="260" t="s">
        <v>957</v>
      </c>
      <c r="O128" s="260" t="s">
        <v>957</v>
      </c>
      <c r="P128" s="260" t="s">
        <v>957</v>
      </c>
      <c r="Q128" s="260" t="s">
        <v>957</v>
      </c>
      <c r="R128" s="260" t="s">
        <v>957</v>
      </c>
      <c r="S128" s="260" t="s">
        <v>957</v>
      </c>
      <c r="T128" s="260">
        <v>747</v>
      </c>
      <c r="U128" s="260" t="s">
        <v>969</v>
      </c>
      <c r="V128" s="260">
        <v>142</v>
      </c>
      <c r="W128" s="260" t="s">
        <v>958</v>
      </c>
      <c r="X128" s="260">
        <v>145</v>
      </c>
      <c r="Y128" s="261" t="s">
        <v>980</v>
      </c>
      <c r="Z128" s="260">
        <v>515</v>
      </c>
      <c r="AA128" s="260" t="s">
        <v>960</v>
      </c>
      <c r="AB128" s="260"/>
      <c r="AC128" s="260"/>
      <c r="AD128" s="260"/>
      <c r="AE128" s="262"/>
    </row>
    <row r="129" spans="1:31" ht="15">
      <c r="A129" s="255">
        <v>398</v>
      </c>
      <c r="B129" s="256" t="s">
        <v>598</v>
      </c>
      <c r="C129" s="256" t="s">
        <v>599</v>
      </c>
      <c r="D129" s="256" t="s">
        <v>599</v>
      </c>
      <c r="E129" s="256" t="s">
        <v>1060</v>
      </c>
      <c r="F129" s="256" t="s">
        <v>956</v>
      </c>
      <c r="G129" s="256" t="s">
        <v>956</v>
      </c>
      <c r="H129" s="256" t="s">
        <v>956</v>
      </c>
      <c r="I129" s="256" t="s">
        <v>968</v>
      </c>
      <c r="J129" s="256" t="s">
        <v>968</v>
      </c>
      <c r="K129" s="256" t="s">
        <v>968</v>
      </c>
      <c r="L129" s="256" t="s">
        <v>968</v>
      </c>
      <c r="M129" s="256" t="s">
        <v>968</v>
      </c>
      <c r="N129" s="256" t="s">
        <v>968</v>
      </c>
      <c r="O129" s="256" t="s">
        <v>968</v>
      </c>
      <c r="P129" s="256" t="s">
        <v>968</v>
      </c>
      <c r="Q129" s="256" t="s">
        <v>968</v>
      </c>
      <c r="R129" s="256" t="s">
        <v>968</v>
      </c>
      <c r="S129" s="256" t="s">
        <v>968</v>
      </c>
      <c r="T129" s="256">
        <v>62</v>
      </c>
      <c r="U129" s="256" t="s">
        <v>743</v>
      </c>
      <c r="V129" s="256">
        <v>142</v>
      </c>
      <c r="W129" s="256" t="s">
        <v>958</v>
      </c>
      <c r="X129" s="256">
        <v>143</v>
      </c>
      <c r="Y129" s="257" t="s">
        <v>1061</v>
      </c>
      <c r="Z129" s="256">
        <v>515</v>
      </c>
      <c r="AA129" s="256" t="s">
        <v>960</v>
      </c>
      <c r="AB129" s="256"/>
      <c r="AC129" s="256"/>
      <c r="AD129" s="256">
        <v>432</v>
      </c>
      <c r="AE129" s="258" t="s">
        <v>962</v>
      </c>
    </row>
    <row r="130" spans="1:31" ht="15">
      <c r="A130" s="259">
        <v>404</v>
      </c>
      <c r="B130" s="260" t="s">
        <v>522</v>
      </c>
      <c r="C130" s="260" t="s">
        <v>523</v>
      </c>
      <c r="D130" s="260" t="s">
        <v>523</v>
      </c>
      <c r="E130" s="260" t="s">
        <v>1062</v>
      </c>
      <c r="F130" s="260" t="s">
        <v>956</v>
      </c>
      <c r="G130" s="260" t="s">
        <v>957</v>
      </c>
      <c r="H130" s="260" t="s">
        <v>957</v>
      </c>
      <c r="I130" s="260" t="s">
        <v>957</v>
      </c>
      <c r="J130" s="260" t="s">
        <v>957</v>
      </c>
      <c r="K130" s="260" t="s">
        <v>957</v>
      </c>
      <c r="L130" s="260" t="s">
        <v>957</v>
      </c>
      <c r="M130" s="260" t="s">
        <v>957</v>
      </c>
      <c r="N130" s="260" t="s">
        <v>957</v>
      </c>
      <c r="O130" s="260" t="s">
        <v>957</v>
      </c>
      <c r="P130" s="260" t="s">
        <v>957</v>
      </c>
      <c r="Q130" s="260" t="s">
        <v>957</v>
      </c>
      <c r="R130" s="260" t="s">
        <v>957</v>
      </c>
      <c r="S130" s="260" t="s">
        <v>957</v>
      </c>
      <c r="T130" s="260">
        <v>202</v>
      </c>
      <c r="U130" s="260" t="s">
        <v>224</v>
      </c>
      <c r="V130" s="260">
        <v>202</v>
      </c>
      <c r="W130" s="260" t="s">
        <v>224</v>
      </c>
      <c r="X130" s="260">
        <v>14</v>
      </c>
      <c r="Y130" s="260" t="s">
        <v>1002</v>
      </c>
      <c r="Z130" s="260">
        <v>515</v>
      </c>
      <c r="AA130" s="260" t="s">
        <v>960</v>
      </c>
      <c r="AB130" s="260"/>
      <c r="AC130" s="260"/>
      <c r="AD130" s="260"/>
      <c r="AE130" s="262"/>
    </row>
    <row r="131" spans="1:31" ht="15">
      <c r="A131" s="255">
        <v>296</v>
      </c>
      <c r="B131" s="256" t="s">
        <v>275</v>
      </c>
      <c r="C131" s="256" t="s">
        <v>276</v>
      </c>
      <c r="D131" s="256" t="s">
        <v>276</v>
      </c>
      <c r="E131" s="256"/>
      <c r="F131" s="256" t="s">
        <v>956</v>
      </c>
      <c r="G131" s="256" t="s">
        <v>956</v>
      </c>
      <c r="H131" s="256" t="s">
        <v>956</v>
      </c>
      <c r="I131" s="256" t="s">
        <v>956</v>
      </c>
      <c r="J131" s="256" t="s">
        <v>956</v>
      </c>
      <c r="K131" s="256" t="s">
        <v>956</v>
      </c>
      <c r="L131" s="256" t="s">
        <v>956</v>
      </c>
      <c r="M131" s="256" t="s">
        <v>956</v>
      </c>
      <c r="N131" s="256" t="s">
        <v>956</v>
      </c>
      <c r="O131" s="256" t="s">
        <v>956</v>
      </c>
      <c r="P131" s="256" t="s">
        <v>956</v>
      </c>
      <c r="Q131" s="256" t="s">
        <v>956</v>
      </c>
      <c r="R131" s="256" t="s">
        <v>956</v>
      </c>
      <c r="S131" s="256" t="s">
        <v>956</v>
      </c>
      <c r="T131" s="256">
        <v>543</v>
      </c>
      <c r="U131" s="256" t="s">
        <v>268</v>
      </c>
      <c r="V131" s="256">
        <v>9</v>
      </c>
      <c r="W131" s="256" t="s">
        <v>731</v>
      </c>
      <c r="X131" s="256">
        <v>57</v>
      </c>
      <c r="Y131" s="256" t="s">
        <v>1063</v>
      </c>
      <c r="Z131" s="256">
        <v>515</v>
      </c>
      <c r="AA131" s="256" t="s">
        <v>960</v>
      </c>
      <c r="AB131" s="256">
        <v>199</v>
      </c>
      <c r="AC131" s="256" t="s">
        <v>961</v>
      </c>
      <c r="AD131" s="256">
        <v>722</v>
      </c>
      <c r="AE131" s="258" t="s">
        <v>976</v>
      </c>
    </row>
    <row r="132" spans="1:31" ht="15">
      <c r="A132" s="259">
        <v>414</v>
      </c>
      <c r="B132" s="260" t="s">
        <v>604</v>
      </c>
      <c r="C132" s="260" t="s">
        <v>605</v>
      </c>
      <c r="D132" s="260" t="s">
        <v>605</v>
      </c>
      <c r="E132" s="260"/>
      <c r="F132" s="260" t="s">
        <v>956</v>
      </c>
      <c r="G132" s="260" t="s">
        <v>956</v>
      </c>
      <c r="H132" s="260" t="s">
        <v>956</v>
      </c>
      <c r="I132" s="260" t="s">
        <v>956</v>
      </c>
      <c r="J132" s="260" t="s">
        <v>956</v>
      </c>
      <c r="K132" s="260" t="s">
        <v>956</v>
      </c>
      <c r="L132" s="260" t="s">
        <v>956</v>
      </c>
      <c r="M132" s="260" t="s">
        <v>956</v>
      </c>
      <c r="N132" s="260" t="s">
        <v>956</v>
      </c>
      <c r="O132" s="260" t="s">
        <v>956</v>
      </c>
      <c r="P132" s="260" t="s">
        <v>956</v>
      </c>
      <c r="Q132" s="260" t="s">
        <v>956</v>
      </c>
      <c r="R132" s="260" t="s">
        <v>956</v>
      </c>
      <c r="S132" s="260" t="s">
        <v>956</v>
      </c>
      <c r="T132" s="260">
        <v>747</v>
      </c>
      <c r="U132" s="260" t="s">
        <v>969</v>
      </c>
      <c r="V132" s="260">
        <v>142</v>
      </c>
      <c r="W132" s="260" t="s">
        <v>958</v>
      </c>
      <c r="X132" s="260">
        <v>145</v>
      </c>
      <c r="Y132" s="261" t="s">
        <v>980</v>
      </c>
      <c r="Z132" s="260">
        <v>515</v>
      </c>
      <c r="AA132" s="260" t="s">
        <v>960</v>
      </c>
      <c r="AB132" s="260"/>
      <c r="AC132" s="260"/>
      <c r="AD132" s="260"/>
      <c r="AE132" s="262"/>
    </row>
    <row r="133" spans="1:31" ht="15">
      <c r="A133" s="255">
        <v>417</v>
      </c>
      <c r="B133" s="256" t="s">
        <v>208</v>
      </c>
      <c r="C133" s="256" t="s">
        <v>209</v>
      </c>
      <c r="D133" s="256" t="s">
        <v>209</v>
      </c>
      <c r="E133" s="256" t="s">
        <v>1064</v>
      </c>
      <c r="F133" s="256" t="s">
        <v>956</v>
      </c>
      <c r="G133" s="256" t="s">
        <v>956</v>
      </c>
      <c r="H133" s="256" t="s">
        <v>956</v>
      </c>
      <c r="I133" s="256" t="s">
        <v>968</v>
      </c>
      <c r="J133" s="256" t="s">
        <v>968</v>
      </c>
      <c r="K133" s="256" t="s">
        <v>968</v>
      </c>
      <c r="L133" s="256" t="s">
        <v>968</v>
      </c>
      <c r="M133" s="256" t="s">
        <v>968</v>
      </c>
      <c r="N133" s="256" t="s">
        <v>968</v>
      </c>
      <c r="O133" s="256" t="s">
        <v>968</v>
      </c>
      <c r="P133" s="256" t="s">
        <v>968</v>
      </c>
      <c r="Q133" s="256" t="s">
        <v>968</v>
      </c>
      <c r="R133" s="256" t="s">
        <v>968</v>
      </c>
      <c r="S133" s="256" t="s">
        <v>968</v>
      </c>
      <c r="T133" s="256">
        <v>62</v>
      </c>
      <c r="U133" s="256" t="s">
        <v>743</v>
      </c>
      <c r="V133" s="256">
        <v>142</v>
      </c>
      <c r="W133" s="256" t="s">
        <v>958</v>
      </c>
      <c r="X133" s="256">
        <v>143</v>
      </c>
      <c r="Y133" s="257" t="s">
        <v>1061</v>
      </c>
      <c r="Z133" s="256">
        <v>515</v>
      </c>
      <c r="AA133" s="256" t="s">
        <v>960</v>
      </c>
      <c r="AB133" s="256"/>
      <c r="AC133" s="256"/>
      <c r="AD133" s="256">
        <v>432</v>
      </c>
      <c r="AE133" s="258" t="s">
        <v>962</v>
      </c>
    </row>
    <row r="134" spans="1:31" ht="15">
      <c r="A134" s="259">
        <v>418</v>
      </c>
      <c r="B134" s="260" t="s">
        <v>891</v>
      </c>
      <c r="C134" s="260" t="s">
        <v>882</v>
      </c>
      <c r="D134" s="260" t="s">
        <v>882</v>
      </c>
      <c r="E134" s="260"/>
      <c r="F134" s="260" t="s">
        <v>956</v>
      </c>
      <c r="G134" s="260" t="s">
        <v>956</v>
      </c>
      <c r="H134" s="260" t="s">
        <v>956</v>
      </c>
      <c r="I134" s="260" t="s">
        <v>956</v>
      </c>
      <c r="J134" s="260" t="s">
        <v>956</v>
      </c>
      <c r="K134" s="260" t="s">
        <v>956</v>
      </c>
      <c r="L134" s="260" t="s">
        <v>956</v>
      </c>
      <c r="M134" s="260" t="s">
        <v>956</v>
      </c>
      <c r="N134" s="260" t="s">
        <v>956</v>
      </c>
      <c r="O134" s="260" t="s">
        <v>956</v>
      </c>
      <c r="P134" s="260" t="s">
        <v>956</v>
      </c>
      <c r="Q134" s="260" t="s">
        <v>956</v>
      </c>
      <c r="R134" s="260" t="s">
        <v>956</v>
      </c>
      <c r="S134" s="260" t="s">
        <v>956</v>
      </c>
      <c r="T134" s="260">
        <v>753</v>
      </c>
      <c r="U134" s="260" t="s">
        <v>75</v>
      </c>
      <c r="V134" s="260">
        <v>142</v>
      </c>
      <c r="W134" s="260" t="s">
        <v>958</v>
      </c>
      <c r="X134" s="260">
        <v>35</v>
      </c>
      <c r="Y134" s="261" t="s">
        <v>998</v>
      </c>
      <c r="Z134" s="260">
        <v>515</v>
      </c>
      <c r="AA134" s="260" t="s">
        <v>960</v>
      </c>
      <c r="AB134" s="260">
        <v>199</v>
      </c>
      <c r="AC134" s="260" t="s">
        <v>961</v>
      </c>
      <c r="AD134" s="260">
        <v>432</v>
      </c>
      <c r="AE134" s="262" t="s">
        <v>962</v>
      </c>
    </row>
    <row r="135" spans="1:31" ht="15">
      <c r="A135" s="255">
        <v>428</v>
      </c>
      <c r="B135" s="256" t="s">
        <v>282</v>
      </c>
      <c r="C135" s="256" t="s">
        <v>283</v>
      </c>
      <c r="D135" s="256" t="s">
        <v>283</v>
      </c>
      <c r="E135" s="256" t="s">
        <v>1065</v>
      </c>
      <c r="F135" s="256" t="s">
        <v>956</v>
      </c>
      <c r="G135" s="256" t="s">
        <v>956</v>
      </c>
      <c r="H135" s="256" t="s">
        <v>956</v>
      </c>
      <c r="I135" s="256" t="s">
        <v>957</v>
      </c>
      <c r="J135" s="256" t="s">
        <v>957</v>
      </c>
      <c r="K135" s="256" t="s">
        <v>957</v>
      </c>
      <c r="L135" s="256" t="s">
        <v>957</v>
      </c>
      <c r="M135" s="256" t="s">
        <v>957</v>
      </c>
      <c r="N135" s="256" t="s">
        <v>957</v>
      </c>
      <c r="O135" s="256" t="s">
        <v>957</v>
      </c>
      <c r="P135" s="256" t="s">
        <v>957</v>
      </c>
      <c r="Q135" s="256" t="s">
        <v>957</v>
      </c>
      <c r="R135" s="256" t="s">
        <v>957</v>
      </c>
      <c r="S135" s="256" t="s">
        <v>957</v>
      </c>
      <c r="T135" s="256">
        <v>513</v>
      </c>
      <c r="U135" s="256" t="s">
        <v>55</v>
      </c>
      <c r="V135" s="256">
        <v>150</v>
      </c>
      <c r="W135" s="256" t="s">
        <v>964</v>
      </c>
      <c r="X135" s="256">
        <v>154</v>
      </c>
      <c r="Y135" s="257" t="s">
        <v>1023</v>
      </c>
      <c r="Z135" s="256">
        <v>514</v>
      </c>
      <c r="AA135" s="256" t="s">
        <v>966</v>
      </c>
      <c r="AB135" s="256"/>
      <c r="AC135" s="256"/>
      <c r="AD135" s="256"/>
      <c r="AE135" s="258"/>
    </row>
    <row r="136" spans="1:31" ht="15">
      <c r="A136" s="259">
        <v>422</v>
      </c>
      <c r="B136" s="260" t="s">
        <v>606</v>
      </c>
      <c r="C136" s="260" t="s">
        <v>607</v>
      </c>
      <c r="D136" s="260" t="s">
        <v>607</v>
      </c>
      <c r="E136" s="260" t="s">
        <v>1065</v>
      </c>
      <c r="F136" s="260" t="s">
        <v>956</v>
      </c>
      <c r="G136" s="260" t="s">
        <v>956</v>
      </c>
      <c r="H136" s="260" t="s">
        <v>956</v>
      </c>
      <c r="I136" s="260" t="s">
        <v>956</v>
      </c>
      <c r="J136" s="260" t="s">
        <v>956</v>
      </c>
      <c r="K136" s="260" t="s">
        <v>956</v>
      </c>
      <c r="L136" s="260" t="s">
        <v>956</v>
      </c>
      <c r="M136" s="260" t="s">
        <v>956</v>
      </c>
      <c r="N136" s="260" t="s">
        <v>956</v>
      </c>
      <c r="O136" s="260" t="s">
        <v>956</v>
      </c>
      <c r="P136" s="260" t="s">
        <v>956</v>
      </c>
      <c r="Q136" s="260" t="s">
        <v>956</v>
      </c>
      <c r="R136" s="260" t="s">
        <v>956</v>
      </c>
      <c r="S136" s="260" t="s">
        <v>956</v>
      </c>
      <c r="T136" s="260">
        <v>747</v>
      </c>
      <c r="U136" s="260" t="s">
        <v>969</v>
      </c>
      <c r="V136" s="260">
        <v>142</v>
      </c>
      <c r="W136" s="260" t="s">
        <v>958</v>
      </c>
      <c r="X136" s="260">
        <v>145</v>
      </c>
      <c r="Y136" s="261" t="s">
        <v>980</v>
      </c>
      <c r="Z136" s="260">
        <v>515</v>
      </c>
      <c r="AA136" s="260" t="s">
        <v>960</v>
      </c>
      <c r="AB136" s="260"/>
      <c r="AC136" s="260"/>
      <c r="AD136" s="260"/>
      <c r="AE136" s="262"/>
    </row>
    <row r="137" spans="1:31" ht="15">
      <c r="A137" s="255">
        <v>426</v>
      </c>
      <c r="B137" s="256" t="s">
        <v>278</v>
      </c>
      <c r="C137" s="256" t="s">
        <v>279</v>
      </c>
      <c r="D137" s="256" t="s">
        <v>279</v>
      </c>
      <c r="E137" s="256"/>
      <c r="F137" s="256" t="s">
        <v>956</v>
      </c>
      <c r="G137" s="256" t="s">
        <v>956</v>
      </c>
      <c r="H137" s="256" t="s">
        <v>956</v>
      </c>
      <c r="I137" s="256" t="s">
        <v>956</v>
      </c>
      <c r="J137" s="256" t="s">
        <v>956</v>
      </c>
      <c r="K137" s="256" t="s">
        <v>956</v>
      </c>
      <c r="L137" s="256" t="s">
        <v>956</v>
      </c>
      <c r="M137" s="256" t="s">
        <v>956</v>
      </c>
      <c r="N137" s="256" t="s">
        <v>956</v>
      </c>
      <c r="O137" s="256" t="s">
        <v>956</v>
      </c>
      <c r="P137" s="256" t="s">
        <v>956</v>
      </c>
      <c r="Q137" s="256" t="s">
        <v>956</v>
      </c>
      <c r="R137" s="256" t="s">
        <v>956</v>
      </c>
      <c r="S137" s="256" t="s">
        <v>956</v>
      </c>
      <c r="T137" s="256">
        <v>202</v>
      </c>
      <c r="U137" s="256" t="s">
        <v>224</v>
      </c>
      <c r="V137" s="256">
        <v>202</v>
      </c>
      <c r="W137" s="256" t="s">
        <v>224</v>
      </c>
      <c r="X137" s="256">
        <v>18</v>
      </c>
      <c r="Y137" s="256" t="s">
        <v>997</v>
      </c>
      <c r="Z137" s="256">
        <v>515</v>
      </c>
      <c r="AA137" s="256" t="s">
        <v>960</v>
      </c>
      <c r="AB137" s="256">
        <v>199</v>
      </c>
      <c r="AC137" s="256" t="s">
        <v>961</v>
      </c>
      <c r="AD137" s="256">
        <v>432</v>
      </c>
      <c r="AE137" s="258" t="s">
        <v>962</v>
      </c>
    </row>
    <row r="138" spans="1:31" ht="15">
      <c r="A138" s="259">
        <v>430</v>
      </c>
      <c r="B138" s="260" t="s">
        <v>687</v>
      </c>
      <c r="C138" s="260" t="s">
        <v>688</v>
      </c>
      <c r="D138" s="260" t="s">
        <v>688</v>
      </c>
      <c r="E138" s="260" t="s">
        <v>1066</v>
      </c>
      <c r="F138" s="260" t="s">
        <v>956</v>
      </c>
      <c r="G138" s="260" t="s">
        <v>956</v>
      </c>
      <c r="H138" s="260" t="s">
        <v>956</v>
      </c>
      <c r="I138" s="260" t="s">
        <v>956</v>
      </c>
      <c r="J138" s="260" t="s">
        <v>956</v>
      </c>
      <c r="K138" s="260" t="s">
        <v>957</v>
      </c>
      <c r="L138" s="260" t="s">
        <v>957</v>
      </c>
      <c r="M138" s="260" t="s">
        <v>957</v>
      </c>
      <c r="N138" s="260" t="s">
        <v>957</v>
      </c>
      <c r="O138" s="260" t="s">
        <v>957</v>
      </c>
      <c r="P138" s="260" t="s">
        <v>957</v>
      </c>
      <c r="Q138" s="260" t="s">
        <v>957</v>
      </c>
      <c r="R138" s="260" t="s">
        <v>957</v>
      </c>
      <c r="S138" s="260" t="s">
        <v>957</v>
      </c>
      <c r="T138" s="260">
        <v>202</v>
      </c>
      <c r="U138" s="260" t="s">
        <v>224</v>
      </c>
      <c r="V138" s="260">
        <v>202</v>
      </c>
      <c r="W138" s="260" t="s">
        <v>224</v>
      </c>
      <c r="X138" s="260">
        <v>11</v>
      </c>
      <c r="Y138" s="260" t="s">
        <v>994</v>
      </c>
      <c r="Z138" s="260">
        <v>515</v>
      </c>
      <c r="AA138" s="260" t="s">
        <v>960</v>
      </c>
      <c r="AB138" s="260">
        <v>199</v>
      </c>
      <c r="AC138" s="260" t="s">
        <v>961</v>
      </c>
      <c r="AD138" s="260"/>
      <c r="AE138" s="262"/>
    </row>
    <row r="139" spans="1:31" ht="15">
      <c r="A139" s="255">
        <v>434</v>
      </c>
      <c r="B139" s="256" t="s">
        <v>1067</v>
      </c>
      <c r="C139" s="256" t="s">
        <v>1068</v>
      </c>
      <c r="D139" s="256" t="s">
        <v>1069</v>
      </c>
      <c r="E139" s="256" t="s">
        <v>1070</v>
      </c>
      <c r="F139" s="256" t="s">
        <v>956</v>
      </c>
      <c r="G139" s="256" t="s">
        <v>956</v>
      </c>
      <c r="H139" s="256" t="s">
        <v>956</v>
      </c>
      <c r="I139" s="256" t="s">
        <v>968</v>
      </c>
      <c r="J139" s="256" t="s">
        <v>968</v>
      </c>
      <c r="K139" s="256" t="s">
        <v>968</v>
      </c>
      <c r="L139" s="256" t="s">
        <v>968</v>
      </c>
      <c r="M139" s="256" t="s">
        <v>968</v>
      </c>
      <c r="N139" s="256" t="s">
        <v>968</v>
      </c>
      <c r="O139" s="256" t="s">
        <v>968</v>
      </c>
      <c r="P139" s="256" t="s">
        <v>968</v>
      </c>
      <c r="Q139" s="256" t="s">
        <v>968</v>
      </c>
      <c r="R139" s="256" t="s">
        <v>968</v>
      </c>
      <c r="S139" s="256" t="s">
        <v>968</v>
      </c>
      <c r="T139" s="256">
        <v>747</v>
      </c>
      <c r="U139" s="256" t="s">
        <v>969</v>
      </c>
      <c r="V139" s="256">
        <v>15</v>
      </c>
      <c r="W139" s="256" t="s">
        <v>970</v>
      </c>
      <c r="X139" s="256">
        <v>15</v>
      </c>
      <c r="Y139" s="257" t="s">
        <v>970</v>
      </c>
      <c r="Z139" s="256">
        <v>515</v>
      </c>
      <c r="AA139" s="256" t="s">
        <v>960</v>
      </c>
      <c r="AB139" s="256"/>
      <c r="AC139" s="256"/>
      <c r="AD139" s="256"/>
      <c r="AE139" s="258"/>
    </row>
    <row r="140" spans="1:31" ht="15">
      <c r="A140" s="259">
        <v>438</v>
      </c>
      <c r="B140" s="260" t="s">
        <v>715</v>
      </c>
      <c r="C140" s="260" t="s">
        <v>716</v>
      </c>
      <c r="D140" s="260" t="s">
        <v>716</v>
      </c>
      <c r="E140" s="260"/>
      <c r="F140" s="260" t="s">
        <v>956</v>
      </c>
      <c r="G140" s="260" t="s">
        <v>956</v>
      </c>
      <c r="H140" s="260" t="s">
        <v>956</v>
      </c>
      <c r="I140" s="260" t="s">
        <v>956</v>
      </c>
      <c r="J140" s="260" t="s">
        <v>956</v>
      </c>
      <c r="K140" s="260" t="s">
        <v>956</v>
      </c>
      <c r="L140" s="260" t="s">
        <v>956</v>
      </c>
      <c r="M140" s="260" t="s">
        <v>956</v>
      </c>
      <c r="N140" s="260" t="s">
        <v>956</v>
      </c>
      <c r="O140" s="260" t="s">
        <v>956</v>
      </c>
      <c r="P140" s="260" t="s">
        <v>956</v>
      </c>
      <c r="Q140" s="260" t="s">
        <v>956</v>
      </c>
      <c r="R140" s="260" t="s">
        <v>956</v>
      </c>
      <c r="S140" s="260" t="s">
        <v>956</v>
      </c>
      <c r="T140" s="260">
        <v>513</v>
      </c>
      <c r="U140" s="260" t="s">
        <v>55</v>
      </c>
      <c r="V140" s="260">
        <v>150</v>
      </c>
      <c r="W140" s="260" t="s">
        <v>964</v>
      </c>
      <c r="X140" s="260">
        <v>155</v>
      </c>
      <c r="Y140" s="261" t="s">
        <v>983</v>
      </c>
      <c r="Z140" s="260">
        <v>514</v>
      </c>
      <c r="AA140" s="260" t="s">
        <v>966</v>
      </c>
      <c r="AB140" s="260"/>
      <c r="AC140" s="260"/>
      <c r="AD140" s="260"/>
      <c r="AE140" s="262"/>
    </row>
    <row r="141" spans="1:31" ht="15">
      <c r="A141" s="255">
        <v>440</v>
      </c>
      <c r="B141" s="256" t="s">
        <v>608</v>
      </c>
      <c r="C141" s="256" t="s">
        <v>609</v>
      </c>
      <c r="D141" s="256" t="s">
        <v>609</v>
      </c>
      <c r="E141" s="256" t="s">
        <v>1071</v>
      </c>
      <c r="F141" s="256" t="s">
        <v>956</v>
      </c>
      <c r="G141" s="256" t="s">
        <v>956</v>
      </c>
      <c r="H141" s="256" t="s">
        <v>956</v>
      </c>
      <c r="I141" s="256" t="s">
        <v>956</v>
      </c>
      <c r="J141" s="256" t="s">
        <v>956</v>
      </c>
      <c r="K141" s="256" t="s">
        <v>957</v>
      </c>
      <c r="L141" s="256" t="s">
        <v>957</v>
      </c>
      <c r="M141" s="256" t="s">
        <v>957</v>
      </c>
      <c r="N141" s="256" t="s">
        <v>957</v>
      </c>
      <c r="O141" s="256" t="s">
        <v>957</v>
      </c>
      <c r="P141" s="256" t="s">
        <v>957</v>
      </c>
      <c r="Q141" s="256" t="s">
        <v>957</v>
      </c>
      <c r="R141" s="256" t="s">
        <v>957</v>
      </c>
      <c r="S141" s="256" t="s">
        <v>957</v>
      </c>
      <c r="T141" s="256">
        <v>513</v>
      </c>
      <c r="U141" s="256" t="s">
        <v>55</v>
      </c>
      <c r="V141" s="256">
        <v>150</v>
      </c>
      <c r="W141" s="256" t="s">
        <v>964</v>
      </c>
      <c r="X141" s="256">
        <v>154</v>
      </c>
      <c r="Y141" s="257" t="s">
        <v>1023</v>
      </c>
      <c r="Z141" s="256">
        <v>514</v>
      </c>
      <c r="AA141" s="256" t="s">
        <v>966</v>
      </c>
      <c r="AB141" s="256"/>
      <c r="AC141" s="256"/>
      <c r="AD141" s="256"/>
      <c r="AE141" s="258"/>
    </row>
    <row r="142" spans="1:31" ht="15">
      <c r="A142" s="259">
        <v>442</v>
      </c>
      <c r="B142" s="260" t="s">
        <v>280</v>
      </c>
      <c r="C142" s="260" t="s">
        <v>281</v>
      </c>
      <c r="D142" s="260" t="s">
        <v>281</v>
      </c>
      <c r="E142" s="260" t="s">
        <v>1072</v>
      </c>
      <c r="F142" s="260" t="s">
        <v>956</v>
      </c>
      <c r="G142" s="260" t="s">
        <v>957</v>
      </c>
      <c r="H142" s="260" t="s">
        <v>957</v>
      </c>
      <c r="I142" s="260" t="s">
        <v>957</v>
      </c>
      <c r="J142" s="260" t="s">
        <v>957</v>
      </c>
      <c r="K142" s="260" t="s">
        <v>957</v>
      </c>
      <c r="L142" s="260" t="s">
        <v>957</v>
      </c>
      <c r="M142" s="260" t="s">
        <v>957</v>
      </c>
      <c r="N142" s="260" t="s">
        <v>957</v>
      </c>
      <c r="O142" s="260" t="s">
        <v>957</v>
      </c>
      <c r="P142" s="260" t="s">
        <v>957</v>
      </c>
      <c r="Q142" s="260" t="s">
        <v>957</v>
      </c>
      <c r="R142" s="260" t="s">
        <v>957</v>
      </c>
      <c r="S142" s="260" t="s">
        <v>957</v>
      </c>
      <c r="T142" s="260">
        <v>513</v>
      </c>
      <c r="U142" s="260" t="s">
        <v>55</v>
      </c>
      <c r="V142" s="260">
        <v>150</v>
      </c>
      <c r="W142" s="260" t="s">
        <v>964</v>
      </c>
      <c r="X142" s="260">
        <v>155</v>
      </c>
      <c r="Y142" s="261" t="s">
        <v>983</v>
      </c>
      <c r="Z142" s="260">
        <v>514</v>
      </c>
      <c r="AA142" s="260" t="s">
        <v>966</v>
      </c>
      <c r="AB142" s="260"/>
      <c r="AC142" s="260"/>
      <c r="AD142" s="260"/>
      <c r="AE142" s="262"/>
    </row>
    <row r="143" spans="1:31" ht="15">
      <c r="A143" s="255">
        <v>450</v>
      </c>
      <c r="B143" s="256" t="s">
        <v>284</v>
      </c>
      <c r="C143" s="256" t="s">
        <v>285</v>
      </c>
      <c r="D143" s="256" t="s">
        <v>285</v>
      </c>
      <c r="E143" s="256" t="s">
        <v>1073</v>
      </c>
      <c r="F143" s="256" t="s">
        <v>957</v>
      </c>
      <c r="G143" s="256" t="s">
        <v>957</v>
      </c>
      <c r="H143" s="256" t="s">
        <v>956</v>
      </c>
      <c r="I143" s="256" t="s">
        <v>956</v>
      </c>
      <c r="J143" s="256" t="s">
        <v>956</v>
      </c>
      <c r="K143" s="256" t="s">
        <v>956</v>
      </c>
      <c r="L143" s="256" t="s">
        <v>956</v>
      </c>
      <c r="M143" s="256" t="s">
        <v>957</v>
      </c>
      <c r="N143" s="256" t="s">
        <v>957</v>
      </c>
      <c r="O143" s="256" t="s">
        <v>957</v>
      </c>
      <c r="P143" s="256" t="s">
        <v>957</v>
      </c>
      <c r="Q143" s="256" t="s">
        <v>957</v>
      </c>
      <c r="R143" s="256" t="s">
        <v>957</v>
      </c>
      <c r="S143" s="256" t="s">
        <v>957</v>
      </c>
      <c r="T143" s="256">
        <v>202</v>
      </c>
      <c r="U143" s="256" t="s">
        <v>224</v>
      </c>
      <c r="V143" s="256">
        <v>202</v>
      </c>
      <c r="W143" s="256" t="s">
        <v>224</v>
      </c>
      <c r="X143" s="256">
        <v>14</v>
      </c>
      <c r="Y143" s="256" t="s">
        <v>1002</v>
      </c>
      <c r="Z143" s="256">
        <v>515</v>
      </c>
      <c r="AA143" s="256" t="s">
        <v>960</v>
      </c>
      <c r="AB143" s="256">
        <v>199</v>
      </c>
      <c r="AC143" s="256" t="s">
        <v>961</v>
      </c>
      <c r="AD143" s="256"/>
      <c r="AE143" s="258"/>
    </row>
    <row r="144" spans="1:31" ht="15">
      <c r="A144" s="259">
        <v>454</v>
      </c>
      <c r="B144" s="260" t="s">
        <v>290</v>
      </c>
      <c r="C144" s="260" t="s">
        <v>291</v>
      </c>
      <c r="D144" s="260" t="s">
        <v>291</v>
      </c>
      <c r="E144" s="260" t="s">
        <v>1074</v>
      </c>
      <c r="F144" s="260" t="s">
        <v>957</v>
      </c>
      <c r="G144" s="260" t="s">
        <v>957</v>
      </c>
      <c r="H144" s="260" t="s">
        <v>957</v>
      </c>
      <c r="I144" s="260" t="s">
        <v>957</v>
      </c>
      <c r="J144" s="260" t="s">
        <v>957</v>
      </c>
      <c r="K144" s="260" t="s">
        <v>957</v>
      </c>
      <c r="L144" s="260" t="s">
        <v>957</v>
      </c>
      <c r="M144" s="260" t="s">
        <v>957</v>
      </c>
      <c r="N144" s="260" t="s">
        <v>957</v>
      </c>
      <c r="O144" s="260" t="s">
        <v>957</v>
      </c>
      <c r="P144" s="260" t="s">
        <v>957</v>
      </c>
      <c r="Q144" s="260" t="s">
        <v>957</v>
      </c>
      <c r="R144" s="260" t="s">
        <v>957</v>
      </c>
      <c r="S144" s="260" t="s">
        <v>957</v>
      </c>
      <c r="T144" s="260">
        <v>202</v>
      </c>
      <c r="U144" s="260" t="s">
        <v>224</v>
      </c>
      <c r="V144" s="260">
        <v>202</v>
      </c>
      <c r="W144" s="260" t="s">
        <v>224</v>
      </c>
      <c r="X144" s="260">
        <v>14</v>
      </c>
      <c r="Y144" s="260" t="s">
        <v>1002</v>
      </c>
      <c r="Z144" s="260">
        <v>515</v>
      </c>
      <c r="AA144" s="260" t="s">
        <v>960</v>
      </c>
      <c r="AB144" s="260">
        <v>199</v>
      </c>
      <c r="AC144" s="260" t="s">
        <v>961</v>
      </c>
      <c r="AD144" s="260">
        <v>432</v>
      </c>
      <c r="AE144" s="262" t="s">
        <v>962</v>
      </c>
    </row>
    <row r="145" spans="1:31" ht="15">
      <c r="A145" s="255">
        <v>458</v>
      </c>
      <c r="B145" s="256" t="s">
        <v>614</v>
      </c>
      <c r="C145" s="256" t="s">
        <v>615</v>
      </c>
      <c r="D145" s="256" t="s">
        <v>615</v>
      </c>
      <c r="E145" s="256" t="s">
        <v>1075</v>
      </c>
      <c r="F145" s="256" t="s">
        <v>956</v>
      </c>
      <c r="G145" s="256" t="s">
        <v>957</v>
      </c>
      <c r="H145" s="256" t="s">
        <v>957</v>
      </c>
      <c r="I145" s="256" t="s">
        <v>957</v>
      </c>
      <c r="J145" s="256" t="s">
        <v>957</v>
      </c>
      <c r="K145" s="256" t="s">
        <v>957</v>
      </c>
      <c r="L145" s="256" t="s">
        <v>957</v>
      </c>
      <c r="M145" s="256" t="s">
        <v>957</v>
      </c>
      <c r="N145" s="256" t="s">
        <v>957</v>
      </c>
      <c r="O145" s="256" t="s">
        <v>957</v>
      </c>
      <c r="P145" s="256" t="s">
        <v>957</v>
      </c>
      <c r="Q145" s="256" t="s">
        <v>957</v>
      </c>
      <c r="R145" s="256" t="s">
        <v>957</v>
      </c>
      <c r="S145" s="256" t="s">
        <v>957</v>
      </c>
      <c r="T145" s="256">
        <v>753</v>
      </c>
      <c r="U145" s="256" t="s">
        <v>75</v>
      </c>
      <c r="V145" s="256">
        <v>142</v>
      </c>
      <c r="W145" s="256" t="s">
        <v>958</v>
      </c>
      <c r="X145" s="256">
        <v>35</v>
      </c>
      <c r="Y145" s="257" t="s">
        <v>998</v>
      </c>
      <c r="Z145" s="256">
        <v>515</v>
      </c>
      <c r="AA145" s="256" t="s">
        <v>960</v>
      </c>
      <c r="AB145" s="256"/>
      <c r="AC145" s="256"/>
      <c r="AD145" s="256"/>
      <c r="AE145" s="258"/>
    </row>
    <row r="146" spans="1:31" ht="15">
      <c r="A146" s="259">
        <v>462</v>
      </c>
      <c r="B146" s="260" t="s">
        <v>775</v>
      </c>
      <c r="C146" s="260" t="s">
        <v>776</v>
      </c>
      <c r="D146" s="260" t="s">
        <v>776</v>
      </c>
      <c r="E146" s="260" t="s">
        <v>1076</v>
      </c>
      <c r="F146" s="260" t="s">
        <v>956</v>
      </c>
      <c r="G146" s="260" t="s">
        <v>956</v>
      </c>
      <c r="H146" s="260" t="s">
        <v>968</v>
      </c>
      <c r="I146" s="260" t="s">
        <v>968</v>
      </c>
      <c r="J146" s="260" t="s">
        <v>968</v>
      </c>
      <c r="K146" s="260" t="s">
        <v>968</v>
      </c>
      <c r="L146" s="260" t="s">
        <v>968</v>
      </c>
      <c r="M146" s="260" t="s">
        <v>968</v>
      </c>
      <c r="N146" s="260" t="s">
        <v>968</v>
      </c>
      <c r="O146" s="260" t="s">
        <v>968</v>
      </c>
      <c r="P146" s="260" t="s">
        <v>968</v>
      </c>
      <c r="Q146" s="260" t="s">
        <v>968</v>
      </c>
      <c r="R146" s="260" t="s">
        <v>968</v>
      </c>
      <c r="S146" s="260" t="s">
        <v>968</v>
      </c>
      <c r="T146" s="260">
        <v>62</v>
      </c>
      <c r="U146" s="260" t="s">
        <v>743</v>
      </c>
      <c r="V146" s="260">
        <v>142</v>
      </c>
      <c r="W146" s="260" t="s">
        <v>958</v>
      </c>
      <c r="X146" s="260">
        <v>34</v>
      </c>
      <c r="Y146" s="261" t="s">
        <v>959</v>
      </c>
      <c r="Z146" s="260">
        <v>515</v>
      </c>
      <c r="AA146" s="260" t="s">
        <v>960</v>
      </c>
      <c r="AB146" s="260"/>
      <c r="AC146" s="260"/>
      <c r="AD146" s="260">
        <v>722</v>
      </c>
      <c r="AE146" s="262" t="s">
        <v>976</v>
      </c>
    </row>
    <row r="147" spans="1:31" ht="15">
      <c r="A147" s="255">
        <v>466</v>
      </c>
      <c r="B147" s="256" t="s">
        <v>804</v>
      </c>
      <c r="C147" s="256" t="s">
        <v>805</v>
      </c>
      <c r="D147" s="256" t="s">
        <v>805</v>
      </c>
      <c r="E147" s="256" t="s">
        <v>1077</v>
      </c>
      <c r="F147" s="256" t="s">
        <v>956</v>
      </c>
      <c r="G147" s="256" t="s">
        <v>956</v>
      </c>
      <c r="H147" s="256" t="s">
        <v>956</v>
      </c>
      <c r="I147" s="256" t="s">
        <v>968</v>
      </c>
      <c r="J147" s="256" t="s">
        <v>968</v>
      </c>
      <c r="K147" s="256" t="s">
        <v>968</v>
      </c>
      <c r="L147" s="256" t="s">
        <v>968</v>
      </c>
      <c r="M147" s="256" t="s">
        <v>968</v>
      </c>
      <c r="N147" s="256" t="s">
        <v>968</v>
      </c>
      <c r="O147" s="256" t="s">
        <v>968</v>
      </c>
      <c r="P147" s="256" t="s">
        <v>957</v>
      </c>
      <c r="Q147" s="256" t="s">
        <v>957</v>
      </c>
      <c r="R147" s="256" t="s">
        <v>957</v>
      </c>
      <c r="S147" s="256" t="s">
        <v>957</v>
      </c>
      <c r="T147" s="256">
        <v>202</v>
      </c>
      <c r="U147" s="256" t="s">
        <v>224</v>
      </c>
      <c r="V147" s="256">
        <v>202</v>
      </c>
      <c r="W147" s="256" t="s">
        <v>224</v>
      </c>
      <c r="X147" s="256">
        <v>11</v>
      </c>
      <c r="Y147" s="256" t="s">
        <v>994</v>
      </c>
      <c r="Z147" s="256">
        <v>515</v>
      </c>
      <c r="AA147" s="256" t="s">
        <v>960</v>
      </c>
      <c r="AB147" s="256">
        <v>199</v>
      </c>
      <c r="AC147" s="256" t="s">
        <v>961</v>
      </c>
      <c r="AD147" s="256">
        <v>432</v>
      </c>
      <c r="AE147" s="258" t="s">
        <v>962</v>
      </c>
    </row>
    <row r="148" spans="1:31" ht="15">
      <c r="A148" s="259">
        <v>470</v>
      </c>
      <c r="B148" s="260" t="s">
        <v>616</v>
      </c>
      <c r="C148" s="260" t="s">
        <v>617</v>
      </c>
      <c r="D148" s="260" t="s">
        <v>617</v>
      </c>
      <c r="E148" s="260" t="s">
        <v>1078</v>
      </c>
      <c r="F148" s="260" t="s">
        <v>956</v>
      </c>
      <c r="G148" s="260" t="s">
        <v>956</v>
      </c>
      <c r="H148" s="260" t="s">
        <v>956</v>
      </c>
      <c r="I148" s="260" t="s">
        <v>956</v>
      </c>
      <c r="J148" s="260" t="s">
        <v>956</v>
      </c>
      <c r="K148" s="260" t="s">
        <v>956</v>
      </c>
      <c r="L148" s="260" t="s">
        <v>956</v>
      </c>
      <c r="M148" s="260" t="s">
        <v>956</v>
      </c>
      <c r="N148" s="260" t="s">
        <v>956</v>
      </c>
      <c r="O148" s="260" t="s">
        <v>956</v>
      </c>
      <c r="P148" s="260" t="s">
        <v>956</v>
      </c>
      <c r="Q148" s="260" t="s">
        <v>956</v>
      </c>
      <c r="R148" s="260" t="s">
        <v>956</v>
      </c>
      <c r="S148" s="260" t="s">
        <v>956</v>
      </c>
      <c r="T148" s="260">
        <v>513</v>
      </c>
      <c r="U148" s="260" t="s">
        <v>55</v>
      </c>
      <c r="V148" s="260">
        <v>150</v>
      </c>
      <c r="W148" s="260" t="s">
        <v>964</v>
      </c>
      <c r="X148" s="260">
        <v>39</v>
      </c>
      <c r="Y148" s="261" t="s">
        <v>965</v>
      </c>
      <c r="Z148" s="260">
        <v>514</v>
      </c>
      <c r="AA148" s="260" t="s">
        <v>966</v>
      </c>
      <c r="AB148" s="260"/>
      <c r="AC148" s="260"/>
      <c r="AD148" s="260"/>
      <c r="AE148" s="262"/>
    </row>
    <row r="149" spans="1:31" ht="15">
      <c r="A149" s="255">
        <v>584</v>
      </c>
      <c r="B149" s="256" t="s">
        <v>1079</v>
      </c>
      <c r="C149" s="256" t="s">
        <v>1080</v>
      </c>
      <c r="D149" s="256" t="s">
        <v>1080</v>
      </c>
      <c r="E149" s="256"/>
      <c r="F149" s="256" t="s">
        <v>956</v>
      </c>
      <c r="G149" s="256" t="s">
        <v>956</v>
      </c>
      <c r="H149" s="256" t="s">
        <v>956</v>
      </c>
      <c r="I149" s="256" t="s">
        <v>956</v>
      </c>
      <c r="J149" s="256" t="s">
        <v>956</v>
      </c>
      <c r="K149" s="256" t="s">
        <v>956</v>
      </c>
      <c r="L149" s="256" t="s">
        <v>956</v>
      </c>
      <c r="M149" s="256" t="s">
        <v>956</v>
      </c>
      <c r="N149" s="256" t="s">
        <v>956</v>
      </c>
      <c r="O149" s="256" t="s">
        <v>956</v>
      </c>
      <c r="P149" s="256" t="s">
        <v>956</v>
      </c>
      <c r="Q149" s="256" t="s">
        <v>956</v>
      </c>
      <c r="R149" s="256" t="s">
        <v>956</v>
      </c>
      <c r="S149" s="256" t="s">
        <v>956</v>
      </c>
      <c r="T149" s="256">
        <v>543</v>
      </c>
      <c r="U149" s="256" t="s">
        <v>268</v>
      </c>
      <c r="V149" s="256">
        <v>9</v>
      </c>
      <c r="W149" s="256" t="s">
        <v>731</v>
      </c>
      <c r="X149" s="256">
        <v>57</v>
      </c>
      <c r="Y149" s="256" t="s">
        <v>1063</v>
      </c>
      <c r="Z149" s="256">
        <v>515</v>
      </c>
      <c r="AA149" s="256" t="s">
        <v>960</v>
      </c>
      <c r="AB149" s="256"/>
      <c r="AC149" s="256"/>
      <c r="AD149" s="256">
        <v>722</v>
      </c>
      <c r="AE149" s="258" t="s">
        <v>976</v>
      </c>
    </row>
    <row r="150" spans="1:31" ht="15">
      <c r="A150" s="259">
        <v>478</v>
      </c>
      <c r="B150" s="260" t="s">
        <v>695</v>
      </c>
      <c r="C150" s="260" t="s">
        <v>696</v>
      </c>
      <c r="D150" s="260" t="s">
        <v>696</v>
      </c>
      <c r="E150" s="260" t="s">
        <v>1081</v>
      </c>
      <c r="F150" s="260" t="s">
        <v>956</v>
      </c>
      <c r="G150" s="260" t="s">
        <v>956</v>
      </c>
      <c r="H150" s="260" t="s">
        <v>968</v>
      </c>
      <c r="I150" s="260" t="s">
        <v>957</v>
      </c>
      <c r="J150" s="260" t="s">
        <v>957</v>
      </c>
      <c r="K150" s="260" t="s">
        <v>957</v>
      </c>
      <c r="L150" s="260" t="s">
        <v>957</v>
      </c>
      <c r="M150" s="260" t="s">
        <v>968</v>
      </c>
      <c r="N150" s="260" t="s">
        <v>957</v>
      </c>
      <c r="O150" s="260" t="s">
        <v>957</v>
      </c>
      <c r="P150" s="260" t="s">
        <v>957</v>
      </c>
      <c r="Q150" s="260" t="s">
        <v>957</v>
      </c>
      <c r="R150" s="260" t="s">
        <v>957</v>
      </c>
      <c r="S150" s="260" t="s">
        <v>957</v>
      </c>
      <c r="T150" s="260">
        <v>202</v>
      </c>
      <c r="U150" s="260" t="s">
        <v>224</v>
      </c>
      <c r="V150" s="260">
        <v>202</v>
      </c>
      <c r="W150" s="260" t="s">
        <v>224</v>
      </c>
      <c r="X150" s="260">
        <v>11</v>
      </c>
      <c r="Y150" s="260" t="s">
        <v>994</v>
      </c>
      <c r="Z150" s="260">
        <v>515</v>
      </c>
      <c r="AA150" s="260" t="s">
        <v>960</v>
      </c>
      <c r="AB150" s="260">
        <v>199</v>
      </c>
      <c r="AC150" s="260" t="s">
        <v>961</v>
      </c>
      <c r="AD150" s="260"/>
      <c r="AE150" s="262"/>
    </row>
    <row r="151" spans="1:31" ht="15">
      <c r="A151" s="255">
        <v>480</v>
      </c>
      <c r="B151" s="256" t="s">
        <v>736</v>
      </c>
      <c r="C151" s="256" t="s">
        <v>794</v>
      </c>
      <c r="D151" s="256" t="s">
        <v>794</v>
      </c>
      <c r="E151" s="256" t="s">
        <v>1082</v>
      </c>
      <c r="F151" s="256" t="s">
        <v>956</v>
      </c>
      <c r="G151" s="256" t="s">
        <v>957</v>
      </c>
      <c r="H151" s="256" t="s">
        <v>957</v>
      </c>
      <c r="I151" s="256" t="s">
        <v>957</v>
      </c>
      <c r="J151" s="256" t="s">
        <v>957</v>
      </c>
      <c r="K151" s="256" t="s">
        <v>957</v>
      </c>
      <c r="L151" s="256" t="s">
        <v>957</v>
      </c>
      <c r="M151" s="256" t="s">
        <v>957</v>
      </c>
      <c r="N151" s="256" t="s">
        <v>957</v>
      </c>
      <c r="O151" s="256" t="s">
        <v>957</v>
      </c>
      <c r="P151" s="256" t="s">
        <v>957</v>
      </c>
      <c r="Q151" s="256" t="s">
        <v>957</v>
      </c>
      <c r="R151" s="256" t="s">
        <v>957</v>
      </c>
      <c r="S151" s="256" t="s">
        <v>957</v>
      </c>
      <c r="T151" s="256">
        <v>202</v>
      </c>
      <c r="U151" s="256" t="s">
        <v>224</v>
      </c>
      <c r="V151" s="256">
        <v>202</v>
      </c>
      <c r="W151" s="256" t="s">
        <v>224</v>
      </c>
      <c r="X151" s="256">
        <v>14</v>
      </c>
      <c r="Y151" s="256" t="s">
        <v>1002</v>
      </c>
      <c r="Z151" s="256">
        <v>515</v>
      </c>
      <c r="AA151" s="256" t="s">
        <v>960</v>
      </c>
      <c r="AB151" s="256"/>
      <c r="AC151" s="256"/>
      <c r="AD151" s="256">
        <v>722</v>
      </c>
      <c r="AE151" s="258" t="s">
        <v>976</v>
      </c>
    </row>
    <row r="152" spans="1:31" ht="15">
      <c r="A152" s="259">
        <v>484</v>
      </c>
      <c r="B152" s="260" t="s">
        <v>134</v>
      </c>
      <c r="C152" s="260" t="s">
        <v>135</v>
      </c>
      <c r="D152" s="260" t="s">
        <v>135</v>
      </c>
      <c r="E152" s="260" t="s">
        <v>1083</v>
      </c>
      <c r="F152" s="260" t="s">
        <v>957</v>
      </c>
      <c r="G152" s="260" t="s">
        <v>957</v>
      </c>
      <c r="H152" s="260" t="s">
        <v>957</v>
      </c>
      <c r="I152" s="260" t="s">
        <v>957</v>
      </c>
      <c r="J152" s="260" t="s">
        <v>957</v>
      </c>
      <c r="K152" s="260" t="s">
        <v>957</v>
      </c>
      <c r="L152" s="260" t="s">
        <v>957</v>
      </c>
      <c r="M152" s="260" t="s">
        <v>957</v>
      </c>
      <c r="N152" s="260" t="s">
        <v>957</v>
      </c>
      <c r="O152" s="260" t="s">
        <v>957</v>
      </c>
      <c r="P152" s="260" t="s">
        <v>957</v>
      </c>
      <c r="Q152" s="260" t="s">
        <v>957</v>
      </c>
      <c r="R152" s="260" t="s">
        <v>957</v>
      </c>
      <c r="S152" s="260" t="s">
        <v>957</v>
      </c>
      <c r="T152" s="260">
        <v>419</v>
      </c>
      <c r="U152" s="260" t="s">
        <v>116</v>
      </c>
      <c r="V152" s="260">
        <v>419</v>
      </c>
      <c r="W152" s="260" t="s">
        <v>116</v>
      </c>
      <c r="X152" s="260">
        <v>13</v>
      </c>
      <c r="Y152" s="260" t="s">
        <v>992</v>
      </c>
      <c r="Z152" s="260">
        <v>515</v>
      </c>
      <c r="AA152" s="260" t="s">
        <v>960</v>
      </c>
      <c r="AB152" s="260"/>
      <c r="AC152" s="260"/>
      <c r="AD152" s="260"/>
      <c r="AE152" s="262"/>
    </row>
    <row r="153" spans="1:31" ht="15">
      <c r="A153" s="255">
        <v>583</v>
      </c>
      <c r="B153" s="256" t="s">
        <v>825</v>
      </c>
      <c r="C153" s="256" t="s">
        <v>826</v>
      </c>
      <c r="D153" s="256" t="s">
        <v>1084</v>
      </c>
      <c r="E153" s="256"/>
      <c r="F153" s="256" t="s">
        <v>956</v>
      </c>
      <c r="G153" s="256" t="s">
        <v>956</v>
      </c>
      <c r="H153" s="256" t="s">
        <v>956</v>
      </c>
      <c r="I153" s="256" t="s">
        <v>956</v>
      </c>
      <c r="J153" s="256" t="s">
        <v>956</v>
      </c>
      <c r="K153" s="256" t="s">
        <v>956</v>
      </c>
      <c r="L153" s="256" t="s">
        <v>956</v>
      </c>
      <c r="M153" s="256" t="s">
        <v>956</v>
      </c>
      <c r="N153" s="256" t="s">
        <v>956</v>
      </c>
      <c r="O153" s="256" t="s">
        <v>956</v>
      </c>
      <c r="P153" s="256" t="s">
        <v>956</v>
      </c>
      <c r="Q153" s="256" t="s">
        <v>956</v>
      </c>
      <c r="R153" s="256" t="s">
        <v>956</v>
      </c>
      <c r="S153" s="256" t="s">
        <v>956</v>
      </c>
      <c r="T153" s="256">
        <v>543</v>
      </c>
      <c r="U153" s="256" t="s">
        <v>268</v>
      </c>
      <c r="V153" s="256">
        <v>9</v>
      </c>
      <c r="W153" s="256" t="s">
        <v>731</v>
      </c>
      <c r="X153" s="256">
        <v>57</v>
      </c>
      <c r="Y153" s="256" t="s">
        <v>1063</v>
      </c>
      <c r="Z153" s="256">
        <v>515</v>
      </c>
      <c r="AA153" s="256" t="s">
        <v>960</v>
      </c>
      <c r="AB153" s="256"/>
      <c r="AC153" s="256"/>
      <c r="AD153" s="256">
        <v>722</v>
      </c>
      <c r="AE153" s="258" t="s">
        <v>976</v>
      </c>
    </row>
    <row r="154" spans="1:31" ht="15">
      <c r="A154" s="259">
        <v>492</v>
      </c>
      <c r="B154" s="260" t="s">
        <v>622</v>
      </c>
      <c r="C154" s="260" t="s">
        <v>623</v>
      </c>
      <c r="D154" s="260" t="s">
        <v>623</v>
      </c>
      <c r="E154" s="260"/>
      <c r="F154" s="260" t="s">
        <v>956</v>
      </c>
      <c r="G154" s="260" t="s">
        <v>956</v>
      </c>
      <c r="H154" s="260" t="s">
        <v>956</v>
      </c>
      <c r="I154" s="260" t="s">
        <v>956</v>
      </c>
      <c r="J154" s="260" t="s">
        <v>956</v>
      </c>
      <c r="K154" s="260" t="s">
        <v>956</v>
      </c>
      <c r="L154" s="260" t="s">
        <v>956</v>
      </c>
      <c r="M154" s="260" t="s">
        <v>956</v>
      </c>
      <c r="N154" s="260" t="s">
        <v>956</v>
      </c>
      <c r="O154" s="260" t="s">
        <v>956</v>
      </c>
      <c r="P154" s="260" t="s">
        <v>956</v>
      </c>
      <c r="Q154" s="260" t="s">
        <v>956</v>
      </c>
      <c r="R154" s="260" t="s">
        <v>956</v>
      </c>
      <c r="S154" s="260" t="s">
        <v>956</v>
      </c>
      <c r="T154" s="260">
        <v>513</v>
      </c>
      <c r="U154" s="260" t="s">
        <v>55</v>
      </c>
      <c r="V154" s="260">
        <v>150</v>
      </c>
      <c r="W154" s="260" t="s">
        <v>964</v>
      </c>
      <c r="X154" s="260">
        <v>155</v>
      </c>
      <c r="Y154" s="261" t="s">
        <v>983</v>
      </c>
      <c r="Z154" s="260">
        <v>514</v>
      </c>
      <c r="AA154" s="260" t="s">
        <v>966</v>
      </c>
      <c r="AB154" s="260"/>
      <c r="AC154" s="260"/>
      <c r="AD154" s="260"/>
      <c r="AE154" s="262"/>
    </row>
    <row r="155" spans="1:31" ht="15">
      <c r="A155" s="255">
        <v>496</v>
      </c>
      <c r="B155" s="256" t="s">
        <v>288</v>
      </c>
      <c r="C155" s="256" t="s">
        <v>289</v>
      </c>
      <c r="D155" s="256" t="s">
        <v>289</v>
      </c>
      <c r="E155" s="256" t="s">
        <v>1085</v>
      </c>
      <c r="F155" s="256" t="s">
        <v>956</v>
      </c>
      <c r="G155" s="256" t="s">
        <v>957</v>
      </c>
      <c r="H155" s="256" t="s">
        <v>957</v>
      </c>
      <c r="I155" s="256" t="s">
        <v>957</v>
      </c>
      <c r="J155" s="256" t="s">
        <v>957</v>
      </c>
      <c r="K155" s="256" t="s">
        <v>957</v>
      </c>
      <c r="L155" s="256" t="s">
        <v>957</v>
      </c>
      <c r="M155" s="256" t="s">
        <v>957</v>
      </c>
      <c r="N155" s="256" t="s">
        <v>957</v>
      </c>
      <c r="O155" s="256" t="s">
        <v>957</v>
      </c>
      <c r="P155" s="256" t="s">
        <v>957</v>
      </c>
      <c r="Q155" s="256" t="s">
        <v>957</v>
      </c>
      <c r="R155" s="256" t="s">
        <v>957</v>
      </c>
      <c r="S155" s="256" t="s">
        <v>957</v>
      </c>
      <c r="T155" s="256">
        <v>753</v>
      </c>
      <c r="U155" s="256" t="s">
        <v>75</v>
      </c>
      <c r="V155" s="256">
        <v>142</v>
      </c>
      <c r="W155" s="256" t="s">
        <v>958</v>
      </c>
      <c r="X155" s="256">
        <v>30</v>
      </c>
      <c r="Y155" s="257" t="s">
        <v>1010</v>
      </c>
      <c r="Z155" s="256">
        <v>515</v>
      </c>
      <c r="AA155" s="256" t="s">
        <v>960</v>
      </c>
      <c r="AB155" s="256"/>
      <c r="AC155" s="256"/>
      <c r="AD155" s="256">
        <v>432</v>
      </c>
      <c r="AE155" s="258" t="s">
        <v>962</v>
      </c>
    </row>
    <row r="156" spans="1:31" ht="15">
      <c r="A156" s="259">
        <v>499</v>
      </c>
      <c r="B156" s="260" t="s">
        <v>286</v>
      </c>
      <c r="C156" s="260" t="s">
        <v>287</v>
      </c>
      <c r="D156" s="260" t="s">
        <v>287</v>
      </c>
      <c r="E156" s="260" t="s">
        <v>1086</v>
      </c>
      <c r="F156" s="260" t="s">
        <v>956</v>
      </c>
      <c r="G156" s="260" t="s">
        <v>956</v>
      </c>
      <c r="H156" s="260" t="s">
        <v>956</v>
      </c>
      <c r="I156" s="260" t="s">
        <v>956</v>
      </c>
      <c r="J156" s="260" t="s">
        <v>968</v>
      </c>
      <c r="K156" s="260" t="s">
        <v>968</v>
      </c>
      <c r="L156" s="260" t="s">
        <v>968</v>
      </c>
      <c r="M156" s="260" t="s">
        <v>968</v>
      </c>
      <c r="N156" s="260" t="s">
        <v>968</v>
      </c>
      <c r="O156" s="260" t="s">
        <v>968</v>
      </c>
      <c r="P156" s="260" t="s">
        <v>968</v>
      </c>
      <c r="Q156" s="260" t="s">
        <v>968</v>
      </c>
      <c r="R156" s="260" t="s">
        <v>968</v>
      </c>
      <c r="S156" s="260" t="s">
        <v>968</v>
      </c>
      <c r="T156" s="260">
        <v>513</v>
      </c>
      <c r="U156" s="260" t="s">
        <v>55</v>
      </c>
      <c r="V156" s="260">
        <v>150</v>
      </c>
      <c r="W156" s="260" t="s">
        <v>964</v>
      </c>
      <c r="X156" s="260">
        <v>39</v>
      </c>
      <c r="Y156" s="261" t="s">
        <v>965</v>
      </c>
      <c r="Z156" s="260">
        <v>514</v>
      </c>
      <c r="AA156" s="260" t="s">
        <v>966</v>
      </c>
      <c r="AB156" s="260"/>
      <c r="AC156" s="260"/>
      <c r="AD156" s="260"/>
      <c r="AE156" s="262"/>
    </row>
    <row r="157" spans="1:31" ht="15">
      <c r="A157" s="255">
        <v>504</v>
      </c>
      <c r="B157" s="256" t="s">
        <v>620</v>
      </c>
      <c r="C157" s="256" t="s">
        <v>621</v>
      </c>
      <c r="D157" s="256" t="s">
        <v>621</v>
      </c>
      <c r="E157" s="256" t="s">
        <v>1087</v>
      </c>
      <c r="F157" s="256" t="s">
        <v>957</v>
      </c>
      <c r="G157" s="256" t="s">
        <v>957</v>
      </c>
      <c r="H157" s="256" t="s">
        <v>957</v>
      </c>
      <c r="I157" s="256" t="s">
        <v>957</v>
      </c>
      <c r="J157" s="256" t="s">
        <v>957</v>
      </c>
      <c r="K157" s="256" t="s">
        <v>957</v>
      </c>
      <c r="L157" s="256" t="s">
        <v>957</v>
      </c>
      <c r="M157" s="256" t="s">
        <v>957</v>
      </c>
      <c r="N157" s="256" t="s">
        <v>957</v>
      </c>
      <c r="O157" s="256" t="s">
        <v>957</v>
      </c>
      <c r="P157" s="256" t="s">
        <v>957</v>
      </c>
      <c r="Q157" s="256" t="s">
        <v>957</v>
      </c>
      <c r="R157" s="256" t="s">
        <v>957</v>
      </c>
      <c r="S157" s="256" t="s">
        <v>957</v>
      </c>
      <c r="T157" s="256">
        <v>747</v>
      </c>
      <c r="U157" s="256" t="s">
        <v>969</v>
      </c>
      <c r="V157" s="256">
        <v>15</v>
      </c>
      <c r="W157" s="256" t="s">
        <v>970</v>
      </c>
      <c r="X157" s="256">
        <v>15</v>
      </c>
      <c r="Y157" s="257" t="s">
        <v>970</v>
      </c>
      <c r="Z157" s="256">
        <v>515</v>
      </c>
      <c r="AA157" s="256" t="s">
        <v>960</v>
      </c>
      <c r="AB157" s="256"/>
      <c r="AC157" s="256"/>
      <c r="AD157" s="256"/>
      <c r="AE157" s="258"/>
    </row>
    <row r="158" spans="1:31" ht="15">
      <c r="A158" s="259">
        <v>508</v>
      </c>
      <c r="B158" s="260" t="s">
        <v>530</v>
      </c>
      <c r="C158" s="260" t="s">
        <v>531</v>
      </c>
      <c r="D158" s="260" t="s">
        <v>531</v>
      </c>
      <c r="E158" s="260" t="s">
        <v>1015</v>
      </c>
      <c r="F158" s="260" t="s">
        <v>956</v>
      </c>
      <c r="G158" s="260" t="s">
        <v>956</v>
      </c>
      <c r="H158" s="260" t="s">
        <v>956</v>
      </c>
      <c r="I158" s="260" t="s">
        <v>956</v>
      </c>
      <c r="J158" s="260" t="s">
        <v>956</v>
      </c>
      <c r="K158" s="260" t="s">
        <v>956</v>
      </c>
      <c r="L158" s="260" t="s">
        <v>956</v>
      </c>
      <c r="M158" s="260" t="s">
        <v>956</v>
      </c>
      <c r="N158" s="260" t="s">
        <v>956</v>
      </c>
      <c r="O158" s="260" t="s">
        <v>956</v>
      </c>
      <c r="P158" s="260" t="s">
        <v>956</v>
      </c>
      <c r="Q158" s="260" t="s">
        <v>956</v>
      </c>
      <c r="R158" s="260" t="s">
        <v>956</v>
      </c>
      <c r="S158" s="260" t="s">
        <v>956</v>
      </c>
      <c r="T158" s="260">
        <v>202</v>
      </c>
      <c r="U158" s="260" t="s">
        <v>224</v>
      </c>
      <c r="V158" s="260">
        <v>202</v>
      </c>
      <c r="W158" s="260" t="s">
        <v>224</v>
      </c>
      <c r="X158" s="260">
        <v>14</v>
      </c>
      <c r="Y158" s="260" t="s">
        <v>1002</v>
      </c>
      <c r="Z158" s="260">
        <v>515</v>
      </c>
      <c r="AA158" s="260" t="s">
        <v>960</v>
      </c>
      <c r="AB158" s="260">
        <v>199</v>
      </c>
      <c r="AC158" s="260" t="s">
        <v>961</v>
      </c>
      <c r="AD158" s="260"/>
      <c r="AE158" s="262"/>
    </row>
    <row r="159" spans="1:31" ht="15">
      <c r="A159" s="255">
        <v>104</v>
      </c>
      <c r="B159" s="256" t="s">
        <v>626</v>
      </c>
      <c r="C159" s="256" t="s">
        <v>627</v>
      </c>
      <c r="D159" s="256" t="s">
        <v>627</v>
      </c>
      <c r="E159" s="256" t="s">
        <v>1088</v>
      </c>
      <c r="F159" s="256" t="s">
        <v>956</v>
      </c>
      <c r="G159" s="256" t="s">
        <v>956</v>
      </c>
      <c r="H159" s="256" t="s">
        <v>956</v>
      </c>
      <c r="I159" s="256" t="s">
        <v>968</v>
      </c>
      <c r="J159" s="256" t="s">
        <v>968</v>
      </c>
      <c r="K159" s="256" t="s">
        <v>968</v>
      </c>
      <c r="L159" s="256" t="s">
        <v>968</v>
      </c>
      <c r="M159" s="256" t="s">
        <v>968</v>
      </c>
      <c r="N159" s="256" t="s">
        <v>968</v>
      </c>
      <c r="O159" s="256" t="s">
        <v>968</v>
      </c>
      <c r="P159" s="256" t="s">
        <v>968</v>
      </c>
      <c r="Q159" s="256" t="s">
        <v>968</v>
      </c>
      <c r="R159" s="256" t="s">
        <v>956</v>
      </c>
      <c r="S159" s="256" t="s">
        <v>956</v>
      </c>
      <c r="T159" s="256">
        <v>753</v>
      </c>
      <c r="U159" s="256" t="s">
        <v>75</v>
      </c>
      <c r="V159" s="256">
        <v>142</v>
      </c>
      <c r="W159" s="256" t="s">
        <v>958</v>
      </c>
      <c r="X159" s="256">
        <v>35</v>
      </c>
      <c r="Y159" s="257" t="s">
        <v>998</v>
      </c>
      <c r="Z159" s="256">
        <v>515</v>
      </c>
      <c r="AA159" s="256" t="s">
        <v>960</v>
      </c>
      <c r="AB159" s="256">
        <v>199</v>
      </c>
      <c r="AC159" s="256" t="s">
        <v>961</v>
      </c>
      <c r="AD159" s="256"/>
      <c r="AE159" s="258"/>
    </row>
    <row r="160" spans="1:31" ht="15">
      <c r="A160" s="259">
        <v>516</v>
      </c>
      <c r="B160" s="260" t="s">
        <v>632</v>
      </c>
      <c r="C160" s="260" t="s">
        <v>633</v>
      </c>
      <c r="D160" s="260" t="s">
        <v>633</v>
      </c>
      <c r="E160" s="260" t="s">
        <v>974</v>
      </c>
      <c r="F160" s="260" t="s">
        <v>956</v>
      </c>
      <c r="G160" s="260" t="s">
        <v>957</v>
      </c>
      <c r="H160" s="260" t="s">
        <v>957</v>
      </c>
      <c r="I160" s="260" t="s">
        <v>957</v>
      </c>
      <c r="J160" s="260" t="s">
        <v>957</v>
      </c>
      <c r="K160" s="260" t="s">
        <v>957</v>
      </c>
      <c r="L160" s="260" t="s">
        <v>957</v>
      </c>
      <c r="M160" s="260" t="s">
        <v>957</v>
      </c>
      <c r="N160" s="260" t="s">
        <v>957</v>
      </c>
      <c r="O160" s="260" t="s">
        <v>957</v>
      </c>
      <c r="P160" s="260" t="s">
        <v>957</v>
      </c>
      <c r="Q160" s="260" t="s">
        <v>957</v>
      </c>
      <c r="R160" s="260" t="s">
        <v>957</v>
      </c>
      <c r="S160" s="260" t="s">
        <v>957</v>
      </c>
      <c r="T160" s="260">
        <v>202</v>
      </c>
      <c r="U160" s="260" t="s">
        <v>224</v>
      </c>
      <c r="V160" s="260">
        <v>202</v>
      </c>
      <c r="W160" s="260" t="s">
        <v>224</v>
      </c>
      <c r="X160" s="260">
        <v>18</v>
      </c>
      <c r="Y160" s="260" t="s">
        <v>997</v>
      </c>
      <c r="Z160" s="260">
        <v>515</v>
      </c>
      <c r="AA160" s="260" t="s">
        <v>960</v>
      </c>
      <c r="AB160" s="260"/>
      <c r="AC160" s="260"/>
      <c r="AD160" s="260"/>
      <c r="AE160" s="262"/>
    </row>
    <row r="161" spans="1:31" ht="15">
      <c r="A161" s="255">
        <v>520</v>
      </c>
      <c r="B161" s="256" t="s">
        <v>1089</v>
      </c>
      <c r="C161" s="256" t="s">
        <v>1090</v>
      </c>
      <c r="D161" s="256" t="s">
        <v>1090</v>
      </c>
      <c r="E161" s="256"/>
      <c r="F161" s="256" t="s">
        <v>956</v>
      </c>
      <c r="G161" s="256" t="s">
        <v>956</v>
      </c>
      <c r="H161" s="256" t="s">
        <v>956</v>
      </c>
      <c r="I161" s="256" t="s">
        <v>956</v>
      </c>
      <c r="J161" s="256" t="s">
        <v>956</v>
      </c>
      <c r="K161" s="256" t="s">
        <v>956</v>
      </c>
      <c r="L161" s="256" t="s">
        <v>956</v>
      </c>
      <c r="M161" s="256" t="s">
        <v>956</v>
      </c>
      <c r="N161" s="256" t="s">
        <v>956</v>
      </c>
      <c r="O161" s="256" t="s">
        <v>956</v>
      </c>
      <c r="P161" s="256" t="s">
        <v>956</v>
      </c>
      <c r="Q161" s="256" t="s">
        <v>956</v>
      </c>
      <c r="R161" s="256" t="s">
        <v>956</v>
      </c>
      <c r="S161" s="256" t="s">
        <v>956</v>
      </c>
      <c r="T161" s="256">
        <v>543</v>
      </c>
      <c r="U161" s="256" t="s">
        <v>268</v>
      </c>
      <c r="V161" s="256">
        <v>9</v>
      </c>
      <c r="W161" s="256" t="s">
        <v>731</v>
      </c>
      <c r="X161" s="256">
        <v>57</v>
      </c>
      <c r="Y161" s="256" t="s">
        <v>1063</v>
      </c>
      <c r="Z161" s="256">
        <v>515</v>
      </c>
      <c r="AA161" s="256" t="s">
        <v>960</v>
      </c>
      <c r="AB161" s="256"/>
      <c r="AC161" s="256"/>
      <c r="AD161" s="256">
        <v>722</v>
      </c>
      <c r="AE161" s="258" t="s">
        <v>976</v>
      </c>
    </row>
    <row r="162" spans="1:31" ht="15">
      <c r="A162" s="259">
        <v>524</v>
      </c>
      <c r="B162" s="260" t="s">
        <v>777</v>
      </c>
      <c r="C162" s="260" t="s">
        <v>778</v>
      </c>
      <c r="D162" s="260" t="s">
        <v>778</v>
      </c>
      <c r="E162" s="260" t="s">
        <v>1091</v>
      </c>
      <c r="F162" s="260" t="s">
        <v>956</v>
      </c>
      <c r="G162" s="260" t="s">
        <v>957</v>
      </c>
      <c r="H162" s="260" t="s">
        <v>957</v>
      </c>
      <c r="I162" s="260" t="s">
        <v>957</v>
      </c>
      <c r="J162" s="260" t="s">
        <v>957</v>
      </c>
      <c r="K162" s="260" t="s">
        <v>957</v>
      </c>
      <c r="L162" s="260" t="s">
        <v>957</v>
      </c>
      <c r="M162" s="260" t="s">
        <v>957</v>
      </c>
      <c r="N162" s="260" t="s">
        <v>957</v>
      </c>
      <c r="O162" s="260" t="s">
        <v>957</v>
      </c>
      <c r="P162" s="260" t="s">
        <v>957</v>
      </c>
      <c r="Q162" s="260" t="s">
        <v>957</v>
      </c>
      <c r="R162" s="260" t="s">
        <v>957</v>
      </c>
      <c r="S162" s="260" t="s">
        <v>957</v>
      </c>
      <c r="T162" s="260">
        <v>62</v>
      </c>
      <c r="U162" s="260" t="s">
        <v>743</v>
      </c>
      <c r="V162" s="260">
        <v>142</v>
      </c>
      <c r="W162" s="260" t="s">
        <v>958</v>
      </c>
      <c r="X162" s="260">
        <v>34</v>
      </c>
      <c r="Y162" s="261" t="s">
        <v>959</v>
      </c>
      <c r="Z162" s="260">
        <v>515</v>
      </c>
      <c r="AA162" s="260" t="s">
        <v>960</v>
      </c>
      <c r="AB162" s="260">
        <v>199</v>
      </c>
      <c r="AC162" s="260" t="s">
        <v>961</v>
      </c>
      <c r="AD162" s="260">
        <v>432</v>
      </c>
      <c r="AE162" s="262" t="s">
        <v>962</v>
      </c>
    </row>
    <row r="163" spans="1:31" ht="15">
      <c r="A163" s="255">
        <v>528</v>
      </c>
      <c r="B163" s="256" t="s">
        <v>628</v>
      </c>
      <c r="C163" s="263" t="s">
        <v>903</v>
      </c>
      <c r="D163" s="263" t="s">
        <v>629</v>
      </c>
      <c r="E163" s="263" t="s">
        <v>1092</v>
      </c>
      <c r="F163" s="263" t="s">
        <v>968</v>
      </c>
      <c r="G163" s="263" t="s">
        <v>968</v>
      </c>
      <c r="H163" s="263" t="s">
        <v>968</v>
      </c>
      <c r="I163" s="263" t="s">
        <v>957</v>
      </c>
      <c r="J163" s="263" t="s">
        <v>957</v>
      </c>
      <c r="K163" s="263" t="s">
        <v>957</v>
      </c>
      <c r="L163" s="263" t="s">
        <v>957</v>
      </c>
      <c r="M163" s="263" t="s">
        <v>957</v>
      </c>
      <c r="N163" s="263" t="s">
        <v>957</v>
      </c>
      <c r="O163" s="263" t="s">
        <v>957</v>
      </c>
      <c r="P163" s="263" t="s">
        <v>957</v>
      </c>
      <c r="Q163" s="263" t="s">
        <v>957</v>
      </c>
      <c r="R163" s="256" t="s">
        <v>957</v>
      </c>
      <c r="S163" s="256" t="s">
        <v>957</v>
      </c>
      <c r="T163" s="256">
        <v>513</v>
      </c>
      <c r="U163" s="256" t="s">
        <v>55</v>
      </c>
      <c r="V163" s="256">
        <v>150</v>
      </c>
      <c r="W163" s="256" t="s">
        <v>964</v>
      </c>
      <c r="X163" s="256">
        <v>155</v>
      </c>
      <c r="Y163" s="257" t="s">
        <v>983</v>
      </c>
      <c r="Z163" s="256">
        <v>514</v>
      </c>
      <c r="AA163" s="256" t="s">
        <v>966</v>
      </c>
      <c r="AB163" s="256"/>
      <c r="AC163" s="256"/>
      <c r="AD163" s="256"/>
      <c r="AE163" s="258"/>
    </row>
    <row r="164" spans="1:31" ht="15">
      <c r="A164" s="259">
        <v>554</v>
      </c>
      <c r="B164" s="260" t="s">
        <v>292</v>
      </c>
      <c r="C164" s="260" t="s">
        <v>293</v>
      </c>
      <c r="D164" s="260" t="s">
        <v>293</v>
      </c>
      <c r="E164" s="260" t="s">
        <v>1093</v>
      </c>
      <c r="F164" s="260" t="s">
        <v>957</v>
      </c>
      <c r="G164" s="260" t="s">
        <v>957</v>
      </c>
      <c r="H164" s="260" t="s">
        <v>957</v>
      </c>
      <c r="I164" s="260" t="s">
        <v>957</v>
      </c>
      <c r="J164" s="260" t="s">
        <v>957</v>
      </c>
      <c r="K164" s="260" t="s">
        <v>957</v>
      </c>
      <c r="L164" s="260" t="s">
        <v>957</v>
      </c>
      <c r="M164" s="260" t="s">
        <v>957</v>
      </c>
      <c r="N164" s="260" t="s">
        <v>957</v>
      </c>
      <c r="O164" s="260" t="s">
        <v>957</v>
      </c>
      <c r="P164" s="260" t="s">
        <v>957</v>
      </c>
      <c r="Q164" s="260" t="s">
        <v>957</v>
      </c>
      <c r="R164" s="260" t="s">
        <v>957</v>
      </c>
      <c r="S164" s="260" t="s">
        <v>957</v>
      </c>
      <c r="T164" s="260">
        <v>53</v>
      </c>
      <c r="U164" s="260" t="s">
        <v>198</v>
      </c>
      <c r="V164" s="260">
        <v>9</v>
      </c>
      <c r="W164" s="260" t="s">
        <v>731</v>
      </c>
      <c r="X164" s="260">
        <v>53</v>
      </c>
      <c r="Y164" s="260" t="s">
        <v>198</v>
      </c>
      <c r="Z164" s="260">
        <v>514</v>
      </c>
      <c r="AA164" s="260" t="s">
        <v>966</v>
      </c>
      <c r="AB164" s="260"/>
      <c r="AC164" s="260"/>
      <c r="AD164" s="260"/>
      <c r="AE164" s="262"/>
    </row>
    <row r="165" spans="1:31" ht="15">
      <c r="A165" s="255">
        <v>558</v>
      </c>
      <c r="B165" s="256" t="s">
        <v>534</v>
      </c>
      <c r="C165" s="256" t="s">
        <v>535</v>
      </c>
      <c r="D165" s="256" t="s">
        <v>535</v>
      </c>
      <c r="E165" s="256" t="s">
        <v>1094</v>
      </c>
      <c r="F165" s="256" t="s">
        <v>956</v>
      </c>
      <c r="G165" s="256" t="s">
        <v>956</v>
      </c>
      <c r="H165" s="256" t="s">
        <v>957</v>
      </c>
      <c r="I165" s="256" t="s">
        <v>957</v>
      </c>
      <c r="J165" s="256" t="s">
        <v>957</v>
      </c>
      <c r="K165" s="256" t="s">
        <v>957</v>
      </c>
      <c r="L165" s="256" t="s">
        <v>957</v>
      </c>
      <c r="M165" s="256" t="s">
        <v>968</v>
      </c>
      <c r="N165" s="256" t="s">
        <v>968</v>
      </c>
      <c r="O165" s="256" t="s">
        <v>968</v>
      </c>
      <c r="P165" s="256" t="s">
        <v>968</v>
      </c>
      <c r="Q165" s="256" t="s">
        <v>968</v>
      </c>
      <c r="R165" s="256" t="s">
        <v>968</v>
      </c>
      <c r="S165" s="256" t="s">
        <v>968</v>
      </c>
      <c r="T165" s="256">
        <v>419</v>
      </c>
      <c r="U165" s="256" t="s">
        <v>116</v>
      </c>
      <c r="V165" s="256">
        <v>419</v>
      </c>
      <c r="W165" s="256" t="s">
        <v>116</v>
      </c>
      <c r="X165" s="256">
        <v>13</v>
      </c>
      <c r="Y165" s="256" t="s">
        <v>992</v>
      </c>
      <c r="Z165" s="256">
        <v>515</v>
      </c>
      <c r="AA165" s="256" t="s">
        <v>960</v>
      </c>
      <c r="AB165" s="256"/>
      <c r="AC165" s="256"/>
      <c r="AD165" s="256"/>
      <c r="AE165" s="258"/>
    </row>
    <row r="166" spans="1:31" ht="15">
      <c r="A166" s="259">
        <v>562</v>
      </c>
      <c r="B166" s="260" t="s">
        <v>699</v>
      </c>
      <c r="C166" s="260" t="s">
        <v>700</v>
      </c>
      <c r="D166" s="260" t="s">
        <v>700</v>
      </c>
      <c r="E166" s="260" t="s">
        <v>1095</v>
      </c>
      <c r="F166" s="260" t="s">
        <v>956</v>
      </c>
      <c r="G166" s="260" t="s">
        <v>957</v>
      </c>
      <c r="H166" s="260" t="s">
        <v>956</v>
      </c>
      <c r="I166" s="260" t="s">
        <v>956</v>
      </c>
      <c r="J166" s="260" t="s">
        <v>956</v>
      </c>
      <c r="K166" s="260" t="s">
        <v>957</v>
      </c>
      <c r="L166" s="260" t="s">
        <v>957</v>
      </c>
      <c r="M166" s="260" t="s">
        <v>957</v>
      </c>
      <c r="N166" s="260" t="s">
        <v>957</v>
      </c>
      <c r="O166" s="260" t="s">
        <v>957</v>
      </c>
      <c r="P166" s="260" t="s">
        <v>957</v>
      </c>
      <c r="Q166" s="260" t="s">
        <v>957</v>
      </c>
      <c r="R166" s="260" t="s">
        <v>956</v>
      </c>
      <c r="S166" s="260" t="s">
        <v>956</v>
      </c>
      <c r="T166" s="260">
        <v>202</v>
      </c>
      <c r="U166" s="260" t="s">
        <v>224</v>
      </c>
      <c r="V166" s="260">
        <v>202</v>
      </c>
      <c r="W166" s="260" t="s">
        <v>224</v>
      </c>
      <c r="X166" s="260">
        <v>11</v>
      </c>
      <c r="Y166" s="260" t="s">
        <v>994</v>
      </c>
      <c r="Z166" s="260">
        <v>515</v>
      </c>
      <c r="AA166" s="260" t="s">
        <v>960</v>
      </c>
      <c r="AB166" s="260">
        <v>199</v>
      </c>
      <c r="AC166" s="260" t="s">
        <v>961</v>
      </c>
      <c r="AD166" s="260">
        <v>432</v>
      </c>
      <c r="AE166" s="262" t="s">
        <v>962</v>
      </c>
    </row>
    <row r="167" spans="1:31" ht="15">
      <c r="A167" s="255">
        <v>566</v>
      </c>
      <c r="B167" s="256" t="s">
        <v>225</v>
      </c>
      <c r="C167" s="256" t="s">
        <v>226</v>
      </c>
      <c r="D167" s="256" t="s">
        <v>226</v>
      </c>
      <c r="E167" s="256" t="s">
        <v>1096</v>
      </c>
      <c r="F167" s="256" t="s">
        <v>957</v>
      </c>
      <c r="G167" s="256" t="s">
        <v>957</v>
      </c>
      <c r="H167" s="256" t="s">
        <v>968</v>
      </c>
      <c r="I167" s="256" t="s">
        <v>957</v>
      </c>
      <c r="J167" s="256" t="s">
        <v>957</v>
      </c>
      <c r="K167" s="256" t="s">
        <v>957</v>
      </c>
      <c r="L167" s="256" t="s">
        <v>957</v>
      </c>
      <c r="M167" s="256" t="s">
        <v>957</v>
      </c>
      <c r="N167" s="256" t="s">
        <v>957</v>
      </c>
      <c r="O167" s="256" t="s">
        <v>957</v>
      </c>
      <c r="P167" s="256" t="s">
        <v>957</v>
      </c>
      <c r="Q167" s="256" t="s">
        <v>957</v>
      </c>
      <c r="R167" s="256" t="s">
        <v>957</v>
      </c>
      <c r="S167" s="256" t="s">
        <v>957</v>
      </c>
      <c r="T167" s="256">
        <v>202</v>
      </c>
      <c r="U167" s="256" t="s">
        <v>224</v>
      </c>
      <c r="V167" s="256">
        <v>202</v>
      </c>
      <c r="W167" s="256" t="s">
        <v>224</v>
      </c>
      <c r="X167" s="256">
        <v>11</v>
      </c>
      <c r="Y167" s="256" t="s">
        <v>994</v>
      </c>
      <c r="Z167" s="256">
        <v>515</v>
      </c>
      <c r="AA167" s="256" t="s">
        <v>960</v>
      </c>
      <c r="AB167" s="256"/>
      <c r="AC167" s="256"/>
      <c r="AD167" s="256"/>
      <c r="AE167" s="258"/>
    </row>
    <row r="168" spans="1:31" ht="15">
      <c r="A168" s="259">
        <v>807</v>
      </c>
      <c r="B168" s="260" t="s">
        <v>634</v>
      </c>
      <c r="C168" s="260" t="s">
        <v>635</v>
      </c>
      <c r="D168" s="260" t="s">
        <v>635</v>
      </c>
      <c r="E168" s="260" t="s">
        <v>1097</v>
      </c>
      <c r="F168" s="260" t="s">
        <v>956</v>
      </c>
      <c r="G168" s="260" t="s">
        <v>956</v>
      </c>
      <c r="H168" s="260" t="s">
        <v>956</v>
      </c>
      <c r="I168" s="260" t="s">
        <v>968</v>
      </c>
      <c r="J168" s="260" t="s">
        <v>968</v>
      </c>
      <c r="K168" s="260" t="s">
        <v>968</v>
      </c>
      <c r="L168" s="260" t="s">
        <v>968</v>
      </c>
      <c r="M168" s="260" t="s">
        <v>968</v>
      </c>
      <c r="N168" s="260" t="s">
        <v>968</v>
      </c>
      <c r="O168" s="260" t="s">
        <v>968</v>
      </c>
      <c r="P168" s="260" t="s">
        <v>968</v>
      </c>
      <c r="Q168" s="260" t="s">
        <v>968</v>
      </c>
      <c r="R168" s="260" t="s">
        <v>968</v>
      </c>
      <c r="S168" s="260" t="s">
        <v>968</v>
      </c>
      <c r="T168" s="260">
        <v>513</v>
      </c>
      <c r="U168" s="260" t="s">
        <v>55</v>
      </c>
      <c r="V168" s="260">
        <v>150</v>
      </c>
      <c r="W168" s="260" t="s">
        <v>964</v>
      </c>
      <c r="X168" s="260">
        <v>39</v>
      </c>
      <c r="Y168" s="261" t="s">
        <v>965</v>
      </c>
      <c r="Z168" s="260">
        <v>514</v>
      </c>
      <c r="AA168" s="260" t="s">
        <v>966</v>
      </c>
      <c r="AB168" s="260"/>
      <c r="AC168" s="260"/>
      <c r="AD168" s="260">
        <v>432</v>
      </c>
      <c r="AE168" s="262" t="s">
        <v>962</v>
      </c>
    </row>
    <row r="169" spans="1:31" ht="15">
      <c r="A169" s="255">
        <v>578</v>
      </c>
      <c r="B169" s="256" t="s">
        <v>638</v>
      </c>
      <c r="C169" s="256" t="s">
        <v>639</v>
      </c>
      <c r="D169" s="256" t="s">
        <v>639</v>
      </c>
      <c r="E169" s="256" t="s">
        <v>1098</v>
      </c>
      <c r="F169" s="256" t="s">
        <v>956</v>
      </c>
      <c r="G169" s="256" t="s">
        <v>957</v>
      </c>
      <c r="H169" s="256" t="s">
        <v>957</v>
      </c>
      <c r="I169" s="256" t="s">
        <v>968</v>
      </c>
      <c r="J169" s="256" t="s">
        <v>968</v>
      </c>
      <c r="K169" s="256" t="s">
        <v>957</v>
      </c>
      <c r="L169" s="256" t="s">
        <v>957</v>
      </c>
      <c r="M169" s="256" t="s">
        <v>957</v>
      </c>
      <c r="N169" s="256" t="s">
        <v>957</v>
      </c>
      <c r="O169" s="256" t="s">
        <v>957</v>
      </c>
      <c r="P169" s="256" t="s">
        <v>957</v>
      </c>
      <c r="Q169" s="256" t="s">
        <v>957</v>
      </c>
      <c r="R169" s="256" t="s">
        <v>957</v>
      </c>
      <c r="S169" s="256" t="s">
        <v>957</v>
      </c>
      <c r="T169" s="256">
        <v>513</v>
      </c>
      <c r="U169" s="256" t="s">
        <v>55</v>
      </c>
      <c r="V169" s="256">
        <v>150</v>
      </c>
      <c r="W169" s="256" t="s">
        <v>964</v>
      </c>
      <c r="X169" s="256">
        <v>154</v>
      </c>
      <c r="Y169" s="257" t="s">
        <v>1023</v>
      </c>
      <c r="Z169" s="256">
        <v>514</v>
      </c>
      <c r="AA169" s="256" t="s">
        <v>966</v>
      </c>
      <c r="AB169" s="256"/>
      <c r="AC169" s="256"/>
      <c r="AD169" s="256"/>
      <c r="AE169" s="258"/>
    </row>
    <row r="170" spans="1:31" ht="15">
      <c r="A170" s="259">
        <v>512</v>
      </c>
      <c r="B170" s="260" t="s">
        <v>1099</v>
      </c>
      <c r="C170" s="260" t="s">
        <v>1100</v>
      </c>
      <c r="D170" s="260" t="s">
        <v>1100</v>
      </c>
      <c r="E170" s="260" t="s">
        <v>1096</v>
      </c>
      <c r="F170" s="260" t="s">
        <v>956</v>
      </c>
      <c r="G170" s="260" t="s">
        <v>956</v>
      </c>
      <c r="H170" s="260" t="s">
        <v>956</v>
      </c>
      <c r="I170" s="260" t="s">
        <v>968</v>
      </c>
      <c r="J170" s="260" t="s">
        <v>968</v>
      </c>
      <c r="K170" s="260" t="s">
        <v>968</v>
      </c>
      <c r="L170" s="260" t="s">
        <v>968</v>
      </c>
      <c r="M170" s="260" t="s">
        <v>968</v>
      </c>
      <c r="N170" s="260" t="s">
        <v>968</v>
      </c>
      <c r="O170" s="260" t="s">
        <v>968</v>
      </c>
      <c r="P170" s="260" t="s">
        <v>968</v>
      </c>
      <c r="Q170" s="260" t="s">
        <v>968</v>
      </c>
      <c r="R170" s="260" t="s">
        <v>968</v>
      </c>
      <c r="S170" s="260" t="s">
        <v>968</v>
      </c>
      <c r="T170" s="260">
        <v>747</v>
      </c>
      <c r="U170" s="260" t="s">
        <v>969</v>
      </c>
      <c r="V170" s="260">
        <v>142</v>
      </c>
      <c r="W170" s="260" t="s">
        <v>958</v>
      </c>
      <c r="X170" s="260">
        <v>145</v>
      </c>
      <c r="Y170" s="261" t="s">
        <v>980</v>
      </c>
      <c r="Z170" s="260">
        <v>515</v>
      </c>
      <c r="AA170" s="260" t="s">
        <v>960</v>
      </c>
      <c r="AB170" s="260"/>
      <c r="AC170" s="260"/>
      <c r="AD170" s="260"/>
      <c r="AE170" s="262"/>
    </row>
    <row r="171" spans="1:31" ht="15">
      <c r="A171" s="255">
        <v>586</v>
      </c>
      <c r="B171" s="256" t="s">
        <v>294</v>
      </c>
      <c r="C171" s="256" t="s">
        <v>295</v>
      </c>
      <c r="D171" s="256" t="s">
        <v>295</v>
      </c>
      <c r="E171" s="256"/>
      <c r="F171" s="256" t="s">
        <v>956</v>
      </c>
      <c r="G171" s="256" t="s">
        <v>956</v>
      </c>
      <c r="H171" s="256" t="s">
        <v>956</v>
      </c>
      <c r="I171" s="256" t="s">
        <v>956</v>
      </c>
      <c r="J171" s="256" t="s">
        <v>956</v>
      </c>
      <c r="K171" s="256" t="s">
        <v>956</v>
      </c>
      <c r="L171" s="256" t="s">
        <v>956</v>
      </c>
      <c r="M171" s="256" t="s">
        <v>956</v>
      </c>
      <c r="N171" s="256" t="s">
        <v>956</v>
      </c>
      <c r="O171" s="256" t="s">
        <v>956</v>
      </c>
      <c r="P171" s="256" t="s">
        <v>956</v>
      </c>
      <c r="Q171" s="256" t="s">
        <v>956</v>
      </c>
      <c r="R171" s="256" t="s">
        <v>957</v>
      </c>
      <c r="S171" s="256" t="s">
        <v>957</v>
      </c>
      <c r="T171" s="256">
        <v>62</v>
      </c>
      <c r="U171" s="256" t="s">
        <v>743</v>
      </c>
      <c r="V171" s="256">
        <v>142</v>
      </c>
      <c r="W171" s="256" t="s">
        <v>958</v>
      </c>
      <c r="X171" s="256">
        <v>34</v>
      </c>
      <c r="Y171" s="257" t="s">
        <v>959</v>
      </c>
      <c r="Z171" s="256">
        <v>515</v>
      </c>
      <c r="AA171" s="256" t="s">
        <v>960</v>
      </c>
      <c r="AB171" s="256"/>
      <c r="AC171" s="256"/>
      <c r="AD171" s="256"/>
      <c r="AE171" s="258"/>
    </row>
    <row r="172" spans="1:31" ht="15">
      <c r="A172" s="259">
        <v>585</v>
      </c>
      <c r="B172" s="260" t="s">
        <v>640</v>
      </c>
      <c r="C172" s="260" t="s">
        <v>641</v>
      </c>
      <c r="D172" s="260" t="s">
        <v>641</v>
      </c>
      <c r="E172" s="260"/>
      <c r="F172" s="260" t="s">
        <v>956</v>
      </c>
      <c r="G172" s="260" t="s">
        <v>956</v>
      </c>
      <c r="H172" s="260" t="s">
        <v>956</v>
      </c>
      <c r="I172" s="260" t="s">
        <v>956</v>
      </c>
      <c r="J172" s="260" t="s">
        <v>956</v>
      </c>
      <c r="K172" s="260" t="s">
        <v>956</v>
      </c>
      <c r="L172" s="260" t="s">
        <v>956</v>
      </c>
      <c r="M172" s="260" t="s">
        <v>956</v>
      </c>
      <c r="N172" s="260" t="s">
        <v>956</v>
      </c>
      <c r="O172" s="260" t="s">
        <v>956</v>
      </c>
      <c r="P172" s="260" t="s">
        <v>956</v>
      </c>
      <c r="Q172" s="260" t="s">
        <v>956</v>
      </c>
      <c r="R172" s="260" t="s">
        <v>956</v>
      </c>
      <c r="S172" s="260" t="s">
        <v>956</v>
      </c>
      <c r="T172" s="260">
        <v>543</v>
      </c>
      <c r="U172" s="260" t="s">
        <v>268</v>
      </c>
      <c r="V172" s="260">
        <v>9</v>
      </c>
      <c r="W172" s="260" t="s">
        <v>731</v>
      </c>
      <c r="X172" s="260">
        <v>57</v>
      </c>
      <c r="Y172" s="260" t="s">
        <v>1063</v>
      </c>
      <c r="Z172" s="260">
        <v>515</v>
      </c>
      <c r="AA172" s="260" t="s">
        <v>960</v>
      </c>
      <c r="AB172" s="260"/>
      <c r="AC172" s="260"/>
      <c r="AD172" s="260">
        <v>722</v>
      </c>
      <c r="AE172" s="262" t="s">
        <v>976</v>
      </c>
    </row>
    <row r="173" spans="1:31" ht="15">
      <c r="A173" s="255">
        <v>591</v>
      </c>
      <c r="B173" s="256" t="s">
        <v>138</v>
      </c>
      <c r="C173" s="256" t="s">
        <v>139</v>
      </c>
      <c r="D173" s="256" t="s">
        <v>139</v>
      </c>
      <c r="E173" s="256" t="s">
        <v>1101</v>
      </c>
      <c r="F173" s="256" t="s">
        <v>957</v>
      </c>
      <c r="G173" s="256" t="s">
        <v>957</v>
      </c>
      <c r="H173" s="256" t="s">
        <v>957</v>
      </c>
      <c r="I173" s="256" t="s">
        <v>957</v>
      </c>
      <c r="J173" s="256" t="s">
        <v>957</v>
      </c>
      <c r="K173" s="256" t="s">
        <v>957</v>
      </c>
      <c r="L173" s="256" t="s">
        <v>957</v>
      </c>
      <c r="M173" s="256" t="s">
        <v>957</v>
      </c>
      <c r="N173" s="256" t="s">
        <v>957</v>
      </c>
      <c r="O173" s="256" t="s">
        <v>968</v>
      </c>
      <c r="P173" s="256" t="s">
        <v>968</v>
      </c>
      <c r="Q173" s="256" t="s">
        <v>968</v>
      </c>
      <c r="R173" s="256" t="s">
        <v>968</v>
      </c>
      <c r="S173" s="256" t="s">
        <v>957</v>
      </c>
      <c r="T173" s="256">
        <v>419</v>
      </c>
      <c r="U173" s="256" t="s">
        <v>116</v>
      </c>
      <c r="V173" s="256">
        <v>419</v>
      </c>
      <c r="W173" s="256" t="s">
        <v>116</v>
      </c>
      <c r="X173" s="256">
        <v>13</v>
      </c>
      <c r="Y173" s="256" t="s">
        <v>992</v>
      </c>
      <c r="Z173" s="256">
        <v>515</v>
      </c>
      <c r="AA173" s="256" t="s">
        <v>960</v>
      </c>
      <c r="AB173" s="256"/>
      <c r="AC173" s="256"/>
      <c r="AD173" s="256"/>
      <c r="AE173" s="258"/>
    </row>
    <row r="174" spans="1:31" ht="15">
      <c r="A174" s="259">
        <v>598</v>
      </c>
      <c r="B174" s="260" t="s">
        <v>644</v>
      </c>
      <c r="C174" s="260" t="s">
        <v>645</v>
      </c>
      <c r="D174" s="260" t="s">
        <v>645</v>
      </c>
      <c r="E174" s="260"/>
      <c r="F174" s="260" t="s">
        <v>956</v>
      </c>
      <c r="G174" s="260" t="s">
        <v>956</v>
      </c>
      <c r="H174" s="260" t="s">
        <v>956</v>
      </c>
      <c r="I174" s="260" t="s">
        <v>956</v>
      </c>
      <c r="J174" s="260" t="s">
        <v>956</v>
      </c>
      <c r="K174" s="260" t="s">
        <v>956</v>
      </c>
      <c r="L174" s="260" t="s">
        <v>956</v>
      </c>
      <c r="M174" s="260" t="s">
        <v>956</v>
      </c>
      <c r="N174" s="260" t="s">
        <v>956</v>
      </c>
      <c r="O174" s="260" t="s">
        <v>956</v>
      </c>
      <c r="P174" s="260" t="s">
        <v>956</v>
      </c>
      <c r="Q174" s="260" t="s">
        <v>956</v>
      </c>
      <c r="R174" s="260" t="s">
        <v>956</v>
      </c>
      <c r="S174" s="260" t="s">
        <v>956</v>
      </c>
      <c r="T174" s="260">
        <v>543</v>
      </c>
      <c r="U174" s="260" t="s">
        <v>268</v>
      </c>
      <c r="V174" s="260">
        <v>9</v>
      </c>
      <c r="W174" s="260" t="s">
        <v>731</v>
      </c>
      <c r="X174" s="260">
        <v>54</v>
      </c>
      <c r="Y174" s="260" t="s">
        <v>1038</v>
      </c>
      <c r="Z174" s="260">
        <v>515</v>
      </c>
      <c r="AA174" s="260" t="s">
        <v>960</v>
      </c>
      <c r="AB174" s="260"/>
      <c r="AC174" s="260"/>
      <c r="AD174" s="260">
        <v>722</v>
      </c>
      <c r="AE174" s="262" t="s">
        <v>976</v>
      </c>
    </row>
    <row r="175" spans="1:31" ht="15">
      <c r="A175" s="255">
        <v>600</v>
      </c>
      <c r="B175" s="256" t="s">
        <v>145</v>
      </c>
      <c r="C175" s="256" t="s">
        <v>146</v>
      </c>
      <c r="D175" s="256" t="s">
        <v>146</v>
      </c>
      <c r="E175" s="256" t="s">
        <v>1102</v>
      </c>
      <c r="F175" s="256" t="s">
        <v>956</v>
      </c>
      <c r="G175" s="256" t="s">
        <v>957</v>
      </c>
      <c r="H175" s="256" t="s">
        <v>957</v>
      </c>
      <c r="I175" s="256" t="s">
        <v>956</v>
      </c>
      <c r="J175" s="256" t="s">
        <v>956</v>
      </c>
      <c r="K175" s="256" t="s">
        <v>956</v>
      </c>
      <c r="L175" s="256" t="s">
        <v>956</v>
      </c>
      <c r="M175" s="256" t="s">
        <v>968</v>
      </c>
      <c r="N175" s="256" t="s">
        <v>968</v>
      </c>
      <c r="O175" s="256" t="s">
        <v>968</v>
      </c>
      <c r="P175" s="256" t="s">
        <v>968</v>
      </c>
      <c r="Q175" s="256" t="s">
        <v>968</v>
      </c>
      <c r="R175" s="256" t="s">
        <v>957</v>
      </c>
      <c r="S175" s="256" t="s">
        <v>957</v>
      </c>
      <c r="T175" s="256">
        <v>419</v>
      </c>
      <c r="U175" s="256" t="s">
        <v>116</v>
      </c>
      <c r="V175" s="256">
        <v>419</v>
      </c>
      <c r="W175" s="256" t="s">
        <v>116</v>
      </c>
      <c r="X175" s="256">
        <v>5</v>
      </c>
      <c r="Y175" s="256" t="s">
        <v>978</v>
      </c>
      <c r="Z175" s="256">
        <v>515</v>
      </c>
      <c r="AA175" s="256" t="s">
        <v>960</v>
      </c>
      <c r="AB175" s="256"/>
      <c r="AC175" s="256"/>
      <c r="AD175" s="256">
        <v>432</v>
      </c>
      <c r="AE175" s="258" t="s">
        <v>962</v>
      </c>
    </row>
    <row r="176" spans="1:31" ht="15">
      <c r="A176" s="259">
        <v>604</v>
      </c>
      <c r="B176" s="260" t="s">
        <v>142</v>
      </c>
      <c r="C176" s="260" t="s">
        <v>143</v>
      </c>
      <c r="D176" s="260" t="s">
        <v>143</v>
      </c>
      <c r="E176" s="260" t="s">
        <v>1103</v>
      </c>
      <c r="F176" s="260" t="s">
        <v>957</v>
      </c>
      <c r="G176" s="260" t="s">
        <v>957</v>
      </c>
      <c r="H176" s="260" t="s">
        <v>957</v>
      </c>
      <c r="I176" s="260" t="s">
        <v>957</v>
      </c>
      <c r="J176" s="260" t="s">
        <v>957</v>
      </c>
      <c r="K176" s="260" t="s">
        <v>957</v>
      </c>
      <c r="L176" s="260" t="s">
        <v>957</v>
      </c>
      <c r="M176" s="260" t="s">
        <v>957</v>
      </c>
      <c r="N176" s="260" t="s">
        <v>957</v>
      </c>
      <c r="O176" s="260" t="s">
        <v>957</v>
      </c>
      <c r="P176" s="260" t="s">
        <v>957</v>
      </c>
      <c r="Q176" s="260" t="s">
        <v>957</v>
      </c>
      <c r="R176" s="260" t="s">
        <v>957</v>
      </c>
      <c r="S176" s="260" t="s">
        <v>957</v>
      </c>
      <c r="T176" s="260">
        <v>419</v>
      </c>
      <c r="U176" s="260" t="s">
        <v>116</v>
      </c>
      <c r="V176" s="260">
        <v>419</v>
      </c>
      <c r="W176" s="260" t="s">
        <v>116</v>
      </c>
      <c r="X176" s="260">
        <v>5</v>
      </c>
      <c r="Y176" s="260" t="s">
        <v>978</v>
      </c>
      <c r="Z176" s="260">
        <v>515</v>
      </c>
      <c r="AA176" s="260" t="s">
        <v>960</v>
      </c>
      <c r="AB176" s="260"/>
      <c r="AC176" s="260"/>
      <c r="AD176" s="260"/>
      <c r="AE176" s="262"/>
    </row>
    <row r="177" spans="1:31" ht="15">
      <c r="A177" s="255">
        <v>608</v>
      </c>
      <c r="B177" s="256" t="s">
        <v>650</v>
      </c>
      <c r="C177" s="256" t="s">
        <v>651</v>
      </c>
      <c r="D177" s="256" t="s">
        <v>651</v>
      </c>
      <c r="E177" s="256" t="s">
        <v>1104</v>
      </c>
      <c r="F177" s="256" t="s">
        <v>957</v>
      </c>
      <c r="G177" s="256" t="s">
        <v>957</v>
      </c>
      <c r="H177" s="256" t="s">
        <v>957</v>
      </c>
      <c r="I177" s="256" t="s">
        <v>957</v>
      </c>
      <c r="J177" s="256" t="s">
        <v>957</v>
      </c>
      <c r="K177" s="256" t="s">
        <v>957</v>
      </c>
      <c r="L177" s="256" t="s">
        <v>957</v>
      </c>
      <c r="M177" s="256" t="s">
        <v>957</v>
      </c>
      <c r="N177" s="256" t="s">
        <v>957</v>
      </c>
      <c r="O177" s="256" t="s">
        <v>957</v>
      </c>
      <c r="P177" s="256" t="s">
        <v>957</v>
      </c>
      <c r="Q177" s="256" t="s">
        <v>957</v>
      </c>
      <c r="R177" s="256" t="s">
        <v>957</v>
      </c>
      <c r="S177" s="256" t="s">
        <v>957</v>
      </c>
      <c r="T177" s="256">
        <v>753</v>
      </c>
      <c r="U177" s="256" t="s">
        <v>75</v>
      </c>
      <c r="V177" s="256">
        <v>142</v>
      </c>
      <c r="W177" s="256" t="s">
        <v>958</v>
      </c>
      <c r="X177" s="256">
        <v>35</v>
      </c>
      <c r="Y177" s="257" t="s">
        <v>998</v>
      </c>
      <c r="Z177" s="256">
        <v>515</v>
      </c>
      <c r="AA177" s="256" t="s">
        <v>960</v>
      </c>
      <c r="AB177" s="256"/>
      <c r="AC177" s="256"/>
      <c r="AD177" s="256"/>
      <c r="AE177" s="258"/>
    </row>
    <row r="178" spans="1:31" ht="15">
      <c r="A178" s="259">
        <v>616</v>
      </c>
      <c r="B178" s="260" t="s">
        <v>182</v>
      </c>
      <c r="C178" s="260" t="s">
        <v>183</v>
      </c>
      <c r="D178" s="260" t="s">
        <v>183</v>
      </c>
      <c r="E178" s="260" t="s">
        <v>1105</v>
      </c>
      <c r="F178" s="260" t="s">
        <v>957</v>
      </c>
      <c r="G178" s="260" t="s">
        <v>957</v>
      </c>
      <c r="H178" s="260" t="s">
        <v>957</v>
      </c>
      <c r="I178" s="260" t="s">
        <v>957</v>
      </c>
      <c r="J178" s="260" t="s">
        <v>957</v>
      </c>
      <c r="K178" s="260" t="s">
        <v>957</v>
      </c>
      <c r="L178" s="260" t="s">
        <v>957</v>
      </c>
      <c r="M178" s="260" t="s">
        <v>957</v>
      </c>
      <c r="N178" s="260" t="s">
        <v>957</v>
      </c>
      <c r="O178" s="260" t="s">
        <v>957</v>
      </c>
      <c r="P178" s="260" t="s">
        <v>957</v>
      </c>
      <c r="Q178" s="260" t="s">
        <v>957</v>
      </c>
      <c r="R178" s="260" t="s">
        <v>957</v>
      </c>
      <c r="S178" s="260" t="s">
        <v>957</v>
      </c>
      <c r="T178" s="260">
        <v>513</v>
      </c>
      <c r="U178" s="260" t="s">
        <v>55</v>
      </c>
      <c r="V178" s="260">
        <v>150</v>
      </c>
      <c r="W178" s="260" t="s">
        <v>964</v>
      </c>
      <c r="X178" s="260">
        <v>151</v>
      </c>
      <c r="Y178" s="261" t="s">
        <v>989</v>
      </c>
      <c r="Z178" s="260">
        <v>514</v>
      </c>
      <c r="AA178" s="260" t="s">
        <v>966</v>
      </c>
      <c r="AB178" s="260"/>
      <c r="AC178" s="260"/>
      <c r="AD178" s="260"/>
      <c r="AE178" s="262"/>
    </row>
    <row r="179" spans="1:31" ht="15">
      <c r="A179" s="255">
        <v>620</v>
      </c>
      <c r="B179" s="256" t="s">
        <v>186</v>
      </c>
      <c r="C179" s="256" t="s">
        <v>187</v>
      </c>
      <c r="D179" s="256" t="s">
        <v>187</v>
      </c>
      <c r="E179" s="256" t="s">
        <v>1106</v>
      </c>
      <c r="F179" s="256" t="s">
        <v>957</v>
      </c>
      <c r="G179" s="256" t="s">
        <v>957</v>
      </c>
      <c r="H179" s="256" t="s">
        <v>957</v>
      </c>
      <c r="I179" s="256" t="s">
        <v>957</v>
      </c>
      <c r="J179" s="256" t="s">
        <v>957</v>
      </c>
      <c r="K179" s="256" t="s">
        <v>957</v>
      </c>
      <c r="L179" s="256" t="s">
        <v>957</v>
      </c>
      <c r="M179" s="256" t="s">
        <v>957</v>
      </c>
      <c r="N179" s="256" t="s">
        <v>957</v>
      </c>
      <c r="O179" s="256" t="s">
        <v>957</v>
      </c>
      <c r="P179" s="256" t="s">
        <v>957</v>
      </c>
      <c r="Q179" s="256" t="s">
        <v>957</v>
      </c>
      <c r="R179" s="256" t="s">
        <v>957</v>
      </c>
      <c r="S179" s="256" t="s">
        <v>957</v>
      </c>
      <c r="T179" s="256">
        <v>513</v>
      </c>
      <c r="U179" s="256" t="s">
        <v>55</v>
      </c>
      <c r="V179" s="256">
        <v>150</v>
      </c>
      <c r="W179" s="256" t="s">
        <v>964</v>
      </c>
      <c r="X179" s="256">
        <v>39</v>
      </c>
      <c r="Y179" s="257" t="s">
        <v>965</v>
      </c>
      <c r="Z179" s="256">
        <v>514</v>
      </c>
      <c r="AA179" s="256" t="s">
        <v>966</v>
      </c>
      <c r="AB179" s="256"/>
      <c r="AC179" s="256"/>
      <c r="AD179" s="256"/>
      <c r="AE179" s="258"/>
    </row>
    <row r="180" spans="1:31" ht="15">
      <c r="A180" s="259">
        <v>634</v>
      </c>
      <c r="B180" s="260" t="s">
        <v>654</v>
      </c>
      <c r="C180" s="260" t="s">
        <v>655</v>
      </c>
      <c r="D180" s="260" t="s">
        <v>655</v>
      </c>
      <c r="E180" s="260" t="s">
        <v>1107</v>
      </c>
      <c r="F180" s="260" t="s">
        <v>956</v>
      </c>
      <c r="G180" s="260" t="s">
        <v>956</v>
      </c>
      <c r="H180" s="260" t="s">
        <v>957</v>
      </c>
      <c r="I180" s="260" t="s">
        <v>957</v>
      </c>
      <c r="J180" s="260" t="s">
        <v>957</v>
      </c>
      <c r="K180" s="260" t="s">
        <v>957</v>
      </c>
      <c r="L180" s="260" t="s">
        <v>957</v>
      </c>
      <c r="M180" s="260" t="s">
        <v>957</v>
      </c>
      <c r="N180" s="260" t="s">
        <v>957</v>
      </c>
      <c r="O180" s="260" t="s">
        <v>957</v>
      </c>
      <c r="P180" s="260" t="s">
        <v>957</v>
      </c>
      <c r="Q180" s="260" t="s">
        <v>957</v>
      </c>
      <c r="R180" s="260" t="s">
        <v>957</v>
      </c>
      <c r="S180" s="260" t="s">
        <v>957</v>
      </c>
      <c r="T180" s="260">
        <v>747</v>
      </c>
      <c r="U180" s="260" t="s">
        <v>969</v>
      </c>
      <c r="V180" s="260">
        <v>142</v>
      </c>
      <c r="W180" s="260" t="s">
        <v>958</v>
      </c>
      <c r="X180" s="260">
        <v>145</v>
      </c>
      <c r="Y180" s="261" t="s">
        <v>980</v>
      </c>
      <c r="Z180" s="260">
        <v>515</v>
      </c>
      <c r="AA180" s="260" t="s">
        <v>960</v>
      </c>
      <c r="AB180" s="260"/>
      <c r="AC180" s="260"/>
      <c r="AD180" s="260"/>
      <c r="AE180" s="262"/>
    </row>
    <row r="181" spans="1:31" ht="15">
      <c r="A181" s="255">
        <v>410</v>
      </c>
      <c r="B181" s="256" t="s">
        <v>212</v>
      </c>
      <c r="C181" s="256" t="s">
        <v>213</v>
      </c>
      <c r="D181" s="256" t="s">
        <v>213</v>
      </c>
      <c r="E181" s="256" t="s">
        <v>1108</v>
      </c>
      <c r="F181" s="256" t="s">
        <v>956</v>
      </c>
      <c r="G181" s="256" t="s">
        <v>957</v>
      </c>
      <c r="H181" s="256" t="s">
        <v>957</v>
      </c>
      <c r="I181" s="256" t="s">
        <v>957</v>
      </c>
      <c r="J181" s="256" t="s">
        <v>957</v>
      </c>
      <c r="K181" s="256" t="s">
        <v>957</v>
      </c>
      <c r="L181" s="256" t="s">
        <v>957</v>
      </c>
      <c r="M181" s="256" t="s">
        <v>957</v>
      </c>
      <c r="N181" s="256" t="s">
        <v>957</v>
      </c>
      <c r="O181" s="256" t="s">
        <v>957</v>
      </c>
      <c r="P181" s="256" t="s">
        <v>957</v>
      </c>
      <c r="Q181" s="256" t="s">
        <v>957</v>
      </c>
      <c r="R181" s="256" t="s">
        <v>957</v>
      </c>
      <c r="S181" s="256" t="s">
        <v>957</v>
      </c>
      <c r="T181" s="256">
        <v>753</v>
      </c>
      <c r="U181" s="256" t="s">
        <v>75</v>
      </c>
      <c r="V181" s="256">
        <v>142</v>
      </c>
      <c r="W181" s="256" t="s">
        <v>958</v>
      </c>
      <c r="X181" s="256">
        <v>30</v>
      </c>
      <c r="Y181" s="257" t="s">
        <v>1010</v>
      </c>
      <c r="Z181" s="256">
        <v>515</v>
      </c>
      <c r="AA181" s="256" t="s">
        <v>960</v>
      </c>
      <c r="AB181" s="256"/>
      <c r="AC181" s="256"/>
      <c r="AD181" s="256"/>
      <c r="AE181" s="258"/>
    </row>
    <row r="182" spans="1:31" ht="15">
      <c r="A182" s="259">
        <v>498</v>
      </c>
      <c r="B182" s="260" t="s">
        <v>656</v>
      </c>
      <c r="C182" s="260" t="s">
        <v>657</v>
      </c>
      <c r="D182" s="260" t="s">
        <v>657</v>
      </c>
      <c r="E182" s="260" t="s">
        <v>1109</v>
      </c>
      <c r="F182" s="260" t="s">
        <v>956</v>
      </c>
      <c r="G182" s="260" t="s">
        <v>956</v>
      </c>
      <c r="H182" s="260" t="s">
        <v>968</v>
      </c>
      <c r="I182" s="260" t="s">
        <v>968</v>
      </c>
      <c r="J182" s="260" t="s">
        <v>968</v>
      </c>
      <c r="K182" s="260" t="s">
        <v>968</v>
      </c>
      <c r="L182" s="260" t="s">
        <v>957</v>
      </c>
      <c r="M182" s="260" t="s">
        <v>957</v>
      </c>
      <c r="N182" s="260" t="s">
        <v>957</v>
      </c>
      <c r="O182" s="260" t="s">
        <v>957</v>
      </c>
      <c r="P182" s="260" t="s">
        <v>957</v>
      </c>
      <c r="Q182" s="260" t="s">
        <v>957</v>
      </c>
      <c r="R182" s="260" t="s">
        <v>957</v>
      </c>
      <c r="S182" s="260" t="s">
        <v>957</v>
      </c>
      <c r="T182" s="260">
        <v>513</v>
      </c>
      <c r="U182" s="260" t="s">
        <v>55</v>
      </c>
      <c r="V182" s="260">
        <v>150</v>
      </c>
      <c r="W182" s="260" t="s">
        <v>964</v>
      </c>
      <c r="X182" s="260">
        <v>151</v>
      </c>
      <c r="Y182" s="261" t="s">
        <v>989</v>
      </c>
      <c r="Z182" s="260">
        <v>514</v>
      </c>
      <c r="AA182" s="260" t="s">
        <v>966</v>
      </c>
      <c r="AB182" s="260"/>
      <c r="AC182" s="260"/>
      <c r="AD182" s="260">
        <v>432</v>
      </c>
      <c r="AE182" s="262" t="s">
        <v>962</v>
      </c>
    </row>
    <row r="183" spans="1:31" ht="15">
      <c r="A183" s="255">
        <v>642</v>
      </c>
      <c r="B183" s="256" t="s">
        <v>658</v>
      </c>
      <c r="C183" s="256" t="s">
        <v>659</v>
      </c>
      <c r="D183" s="256" t="s">
        <v>659</v>
      </c>
      <c r="E183" s="256" t="s">
        <v>1110</v>
      </c>
      <c r="F183" s="256" t="s">
        <v>956</v>
      </c>
      <c r="G183" s="256" t="s">
        <v>956</v>
      </c>
      <c r="H183" s="256" t="s">
        <v>956</v>
      </c>
      <c r="I183" s="256" t="s">
        <v>956</v>
      </c>
      <c r="J183" s="256" t="s">
        <v>956</v>
      </c>
      <c r="K183" s="256" t="s">
        <v>956</v>
      </c>
      <c r="L183" s="256" t="s">
        <v>956</v>
      </c>
      <c r="M183" s="256" t="s">
        <v>956</v>
      </c>
      <c r="N183" s="256" t="s">
        <v>956</v>
      </c>
      <c r="O183" s="256" t="s">
        <v>956</v>
      </c>
      <c r="P183" s="256" t="s">
        <v>956</v>
      </c>
      <c r="Q183" s="256" t="s">
        <v>956</v>
      </c>
      <c r="R183" s="256" t="s">
        <v>956</v>
      </c>
      <c r="S183" s="256" t="s">
        <v>956</v>
      </c>
      <c r="T183" s="256">
        <v>513</v>
      </c>
      <c r="U183" s="256" t="s">
        <v>55</v>
      </c>
      <c r="V183" s="256">
        <v>150</v>
      </c>
      <c r="W183" s="256" t="s">
        <v>964</v>
      </c>
      <c r="X183" s="256">
        <v>151</v>
      </c>
      <c r="Y183" s="257" t="s">
        <v>989</v>
      </c>
      <c r="Z183" s="256">
        <v>514</v>
      </c>
      <c r="AA183" s="256" t="s">
        <v>966</v>
      </c>
      <c r="AB183" s="256"/>
      <c r="AC183" s="256"/>
      <c r="AD183" s="256"/>
      <c r="AE183" s="258"/>
    </row>
    <row r="184" spans="1:31" ht="15">
      <c r="A184" s="259">
        <v>643</v>
      </c>
      <c r="B184" s="260" t="s">
        <v>660</v>
      </c>
      <c r="C184" s="260" t="s">
        <v>661</v>
      </c>
      <c r="D184" s="260" t="s">
        <v>661</v>
      </c>
      <c r="E184" s="260" t="s">
        <v>1111</v>
      </c>
      <c r="F184" s="260" t="s">
        <v>968</v>
      </c>
      <c r="G184" s="260" t="s">
        <v>968</v>
      </c>
      <c r="H184" s="260" t="s">
        <v>957</v>
      </c>
      <c r="I184" s="260" t="s">
        <v>957</v>
      </c>
      <c r="J184" s="260" t="s">
        <v>957</v>
      </c>
      <c r="K184" s="260" t="s">
        <v>957</v>
      </c>
      <c r="L184" s="260" t="s">
        <v>957</v>
      </c>
      <c r="M184" s="260" t="s">
        <v>957</v>
      </c>
      <c r="N184" s="260" t="s">
        <v>957</v>
      </c>
      <c r="O184" s="260" t="s">
        <v>957</v>
      </c>
      <c r="P184" s="260" t="s">
        <v>957</v>
      </c>
      <c r="Q184" s="260" t="s">
        <v>956</v>
      </c>
      <c r="R184" s="260" t="s">
        <v>956</v>
      </c>
      <c r="S184" s="260" t="s">
        <v>956</v>
      </c>
      <c r="T184" s="260">
        <v>513</v>
      </c>
      <c r="U184" s="260" t="s">
        <v>55</v>
      </c>
      <c r="V184" s="260">
        <v>150</v>
      </c>
      <c r="W184" s="260" t="s">
        <v>964</v>
      </c>
      <c r="X184" s="260">
        <v>151</v>
      </c>
      <c r="Y184" s="261" t="s">
        <v>989</v>
      </c>
      <c r="Z184" s="260">
        <v>514</v>
      </c>
      <c r="AA184" s="260" t="s">
        <v>966</v>
      </c>
      <c r="AB184" s="260"/>
      <c r="AC184" s="260"/>
      <c r="AD184" s="260"/>
      <c r="AE184" s="262"/>
    </row>
    <row r="185" spans="1:31" ht="15">
      <c r="A185" s="255">
        <v>646</v>
      </c>
      <c r="B185" s="256" t="s">
        <v>532</v>
      </c>
      <c r="C185" s="256" t="s">
        <v>533</v>
      </c>
      <c r="D185" s="256" t="s">
        <v>533</v>
      </c>
      <c r="E185" s="256" t="s">
        <v>1044</v>
      </c>
      <c r="F185" s="256" t="s">
        <v>956</v>
      </c>
      <c r="G185" s="256" t="s">
        <v>957</v>
      </c>
      <c r="H185" s="256" t="s">
        <v>957</v>
      </c>
      <c r="I185" s="256" t="s">
        <v>957</v>
      </c>
      <c r="J185" s="256" t="s">
        <v>957</v>
      </c>
      <c r="K185" s="256" t="s">
        <v>957</v>
      </c>
      <c r="L185" s="256" t="s">
        <v>957</v>
      </c>
      <c r="M185" s="256" t="s">
        <v>957</v>
      </c>
      <c r="N185" s="256" t="s">
        <v>957</v>
      </c>
      <c r="O185" s="256" t="s">
        <v>957</v>
      </c>
      <c r="P185" s="256" t="s">
        <v>957</v>
      </c>
      <c r="Q185" s="256" t="s">
        <v>957</v>
      </c>
      <c r="R185" s="256" t="s">
        <v>957</v>
      </c>
      <c r="S185" s="256" t="s">
        <v>957</v>
      </c>
      <c r="T185" s="256">
        <v>202</v>
      </c>
      <c r="U185" s="256" t="s">
        <v>224</v>
      </c>
      <c r="V185" s="256">
        <v>202</v>
      </c>
      <c r="W185" s="256" t="s">
        <v>224</v>
      </c>
      <c r="X185" s="256">
        <v>14</v>
      </c>
      <c r="Y185" s="256" t="s">
        <v>1002</v>
      </c>
      <c r="Z185" s="256">
        <v>515</v>
      </c>
      <c r="AA185" s="256" t="s">
        <v>960</v>
      </c>
      <c r="AB185" s="256">
        <v>199</v>
      </c>
      <c r="AC185" s="256" t="s">
        <v>961</v>
      </c>
      <c r="AD185" s="256">
        <v>432</v>
      </c>
      <c r="AE185" s="258" t="s">
        <v>962</v>
      </c>
    </row>
    <row r="186" spans="1:31" ht="15">
      <c r="A186" s="259">
        <v>659</v>
      </c>
      <c r="B186" s="260" t="s">
        <v>1112</v>
      </c>
      <c r="C186" s="260" t="s">
        <v>1113</v>
      </c>
      <c r="D186" s="260" t="s">
        <v>1113</v>
      </c>
      <c r="E186" s="260"/>
      <c r="F186" s="260" t="s">
        <v>956</v>
      </c>
      <c r="G186" s="260" t="s">
        <v>956</v>
      </c>
      <c r="H186" s="260" t="s">
        <v>956</v>
      </c>
      <c r="I186" s="260" t="s">
        <v>956</v>
      </c>
      <c r="J186" s="260" t="s">
        <v>956</v>
      </c>
      <c r="K186" s="260" t="s">
        <v>956</v>
      </c>
      <c r="L186" s="260" t="s">
        <v>956</v>
      </c>
      <c r="M186" s="260" t="s">
        <v>956</v>
      </c>
      <c r="N186" s="260" t="s">
        <v>956</v>
      </c>
      <c r="O186" s="260" t="s">
        <v>956</v>
      </c>
      <c r="P186" s="260" t="s">
        <v>956</v>
      </c>
      <c r="Q186" s="260" t="s">
        <v>956</v>
      </c>
      <c r="R186" s="260" t="s">
        <v>956</v>
      </c>
      <c r="S186" s="260" t="s">
        <v>956</v>
      </c>
      <c r="T186" s="260">
        <v>419</v>
      </c>
      <c r="U186" s="260" t="s">
        <v>116</v>
      </c>
      <c r="V186" s="260">
        <v>419</v>
      </c>
      <c r="W186" s="260" t="s">
        <v>116</v>
      </c>
      <c r="X186" s="260">
        <v>29</v>
      </c>
      <c r="Y186" s="260" t="s">
        <v>975</v>
      </c>
      <c r="Z186" s="260">
        <v>515</v>
      </c>
      <c r="AA186" s="260" t="s">
        <v>960</v>
      </c>
      <c r="AB186" s="260"/>
      <c r="AC186" s="260"/>
      <c r="AD186" s="260">
        <v>722</v>
      </c>
      <c r="AE186" s="262" t="s">
        <v>976</v>
      </c>
    </row>
    <row r="187" spans="1:31" ht="15">
      <c r="A187" s="255">
        <v>662</v>
      </c>
      <c r="B187" s="256" t="s">
        <v>132</v>
      </c>
      <c r="C187" s="256" t="s">
        <v>133</v>
      </c>
      <c r="D187" s="256" t="s">
        <v>133</v>
      </c>
      <c r="E187" s="256" t="s">
        <v>1114</v>
      </c>
      <c r="F187" s="256" t="s">
        <v>956</v>
      </c>
      <c r="G187" s="256" t="s">
        <v>956</v>
      </c>
      <c r="H187" s="256" t="s">
        <v>956</v>
      </c>
      <c r="I187" s="256" t="s">
        <v>956</v>
      </c>
      <c r="J187" s="256" t="s">
        <v>956</v>
      </c>
      <c r="K187" s="256" t="s">
        <v>956</v>
      </c>
      <c r="L187" s="256" t="s">
        <v>956</v>
      </c>
      <c r="M187" s="256" t="s">
        <v>956</v>
      </c>
      <c r="N187" s="256" t="s">
        <v>956</v>
      </c>
      <c r="O187" s="256" t="s">
        <v>956</v>
      </c>
      <c r="P187" s="256" t="s">
        <v>956</v>
      </c>
      <c r="Q187" s="256" t="s">
        <v>956</v>
      </c>
      <c r="R187" s="256" t="s">
        <v>956</v>
      </c>
      <c r="S187" s="256" t="s">
        <v>956</v>
      </c>
      <c r="T187" s="256">
        <v>419</v>
      </c>
      <c r="U187" s="256" t="s">
        <v>116</v>
      </c>
      <c r="V187" s="256">
        <v>419</v>
      </c>
      <c r="W187" s="256" t="s">
        <v>116</v>
      </c>
      <c r="X187" s="256">
        <v>29</v>
      </c>
      <c r="Y187" s="256" t="s">
        <v>975</v>
      </c>
      <c r="Z187" s="256">
        <v>515</v>
      </c>
      <c r="AA187" s="256" t="s">
        <v>960</v>
      </c>
      <c r="AB187" s="256"/>
      <c r="AC187" s="256"/>
      <c r="AD187" s="256">
        <v>722</v>
      </c>
      <c r="AE187" s="258" t="s">
        <v>976</v>
      </c>
    </row>
    <row r="188" spans="1:31" ht="15">
      <c r="A188" s="259">
        <v>670</v>
      </c>
      <c r="B188" s="260" t="s">
        <v>691</v>
      </c>
      <c r="C188" s="260" t="s">
        <v>692</v>
      </c>
      <c r="D188" s="260" t="s">
        <v>692</v>
      </c>
      <c r="E188" s="260"/>
      <c r="F188" s="260" t="s">
        <v>956</v>
      </c>
      <c r="G188" s="260" t="s">
        <v>956</v>
      </c>
      <c r="H188" s="260" t="s">
        <v>956</v>
      </c>
      <c r="I188" s="260" t="s">
        <v>956</v>
      </c>
      <c r="J188" s="260" t="s">
        <v>956</v>
      </c>
      <c r="K188" s="260" t="s">
        <v>956</v>
      </c>
      <c r="L188" s="260" t="s">
        <v>956</v>
      </c>
      <c r="M188" s="260" t="s">
        <v>956</v>
      </c>
      <c r="N188" s="260" t="s">
        <v>956</v>
      </c>
      <c r="O188" s="260" t="s">
        <v>956</v>
      </c>
      <c r="P188" s="260" t="s">
        <v>956</v>
      </c>
      <c r="Q188" s="260" t="s">
        <v>956</v>
      </c>
      <c r="R188" s="260" t="s">
        <v>956</v>
      </c>
      <c r="S188" s="260" t="s">
        <v>956</v>
      </c>
      <c r="T188" s="260">
        <v>419</v>
      </c>
      <c r="U188" s="260" t="s">
        <v>116</v>
      </c>
      <c r="V188" s="260">
        <v>419</v>
      </c>
      <c r="W188" s="260" t="s">
        <v>116</v>
      </c>
      <c r="X188" s="260">
        <v>29</v>
      </c>
      <c r="Y188" s="260" t="s">
        <v>975</v>
      </c>
      <c r="Z188" s="260">
        <v>515</v>
      </c>
      <c r="AA188" s="260" t="s">
        <v>960</v>
      </c>
      <c r="AB188" s="260"/>
      <c r="AC188" s="260"/>
      <c r="AD188" s="260">
        <v>722</v>
      </c>
      <c r="AE188" s="262" t="s">
        <v>976</v>
      </c>
    </row>
    <row r="189" spans="1:31" ht="15">
      <c r="A189" s="255">
        <v>882</v>
      </c>
      <c r="B189" s="256" t="s">
        <v>315</v>
      </c>
      <c r="C189" s="256" t="s">
        <v>316</v>
      </c>
      <c r="D189" s="256" t="s">
        <v>316</v>
      </c>
      <c r="E189" s="256" t="s">
        <v>1115</v>
      </c>
      <c r="F189" s="256" t="s">
        <v>956</v>
      </c>
      <c r="G189" s="256" t="s">
        <v>956</v>
      </c>
      <c r="H189" s="256" t="s">
        <v>956</v>
      </c>
      <c r="I189" s="256" t="s">
        <v>956</v>
      </c>
      <c r="J189" s="256" t="s">
        <v>957</v>
      </c>
      <c r="K189" s="256" t="s">
        <v>957</v>
      </c>
      <c r="L189" s="256" t="s">
        <v>957</v>
      </c>
      <c r="M189" s="256" t="s">
        <v>957</v>
      </c>
      <c r="N189" s="256" t="s">
        <v>957</v>
      </c>
      <c r="O189" s="256" t="s">
        <v>957</v>
      </c>
      <c r="P189" s="256" t="s">
        <v>957</v>
      </c>
      <c r="Q189" s="256" t="s">
        <v>957</v>
      </c>
      <c r="R189" s="256" t="s">
        <v>957</v>
      </c>
      <c r="S189" s="256" t="s">
        <v>957</v>
      </c>
      <c r="T189" s="256">
        <v>543</v>
      </c>
      <c r="U189" s="256" t="s">
        <v>268</v>
      </c>
      <c r="V189" s="256">
        <v>9</v>
      </c>
      <c r="W189" s="256" t="s">
        <v>731</v>
      </c>
      <c r="X189" s="256">
        <v>61</v>
      </c>
      <c r="Y189" s="256" t="s">
        <v>1116</v>
      </c>
      <c r="Z189" s="256">
        <v>515</v>
      </c>
      <c r="AA189" s="256" t="s">
        <v>960</v>
      </c>
      <c r="AB189" s="256"/>
      <c r="AC189" s="256"/>
      <c r="AD189" s="256">
        <v>722</v>
      </c>
      <c r="AE189" s="258" t="s">
        <v>976</v>
      </c>
    </row>
    <row r="190" spans="1:31" ht="15">
      <c r="A190" s="259">
        <v>674</v>
      </c>
      <c r="B190" s="260" t="s">
        <v>668</v>
      </c>
      <c r="C190" s="260" t="s">
        <v>669</v>
      </c>
      <c r="D190" s="260" t="s">
        <v>669</v>
      </c>
      <c r="E190" s="260"/>
      <c r="F190" s="260" t="s">
        <v>956</v>
      </c>
      <c r="G190" s="260" t="s">
        <v>956</v>
      </c>
      <c r="H190" s="260" t="s">
        <v>956</v>
      </c>
      <c r="I190" s="260" t="s">
        <v>956</v>
      </c>
      <c r="J190" s="260" t="s">
        <v>956</v>
      </c>
      <c r="K190" s="260" t="s">
        <v>956</v>
      </c>
      <c r="L190" s="260" t="s">
        <v>956</v>
      </c>
      <c r="M190" s="260" t="s">
        <v>956</v>
      </c>
      <c r="N190" s="260" t="s">
        <v>956</v>
      </c>
      <c r="O190" s="260" t="s">
        <v>956</v>
      </c>
      <c r="P190" s="260" t="s">
        <v>956</v>
      </c>
      <c r="Q190" s="260" t="s">
        <v>956</v>
      </c>
      <c r="R190" s="260" t="s">
        <v>956</v>
      </c>
      <c r="S190" s="260" t="s">
        <v>956</v>
      </c>
      <c r="T190" s="260">
        <v>513</v>
      </c>
      <c r="U190" s="260" t="s">
        <v>55</v>
      </c>
      <c r="V190" s="260">
        <v>150</v>
      </c>
      <c r="W190" s="260" t="s">
        <v>964</v>
      </c>
      <c r="X190" s="260">
        <v>39</v>
      </c>
      <c r="Y190" s="261" t="s">
        <v>965</v>
      </c>
      <c r="Z190" s="260">
        <v>514</v>
      </c>
      <c r="AA190" s="260" t="s">
        <v>966</v>
      </c>
      <c r="AB190" s="260"/>
      <c r="AC190" s="260"/>
      <c r="AD190" s="260"/>
      <c r="AE190" s="262"/>
    </row>
    <row r="191" spans="1:31" ht="15">
      <c r="A191" s="255">
        <v>678</v>
      </c>
      <c r="B191" s="256" t="s">
        <v>610</v>
      </c>
      <c r="C191" s="256" t="s">
        <v>611</v>
      </c>
      <c r="D191" s="256" t="s">
        <v>611</v>
      </c>
      <c r="E191" s="256"/>
      <c r="F191" s="256" t="s">
        <v>956</v>
      </c>
      <c r="G191" s="256" t="s">
        <v>956</v>
      </c>
      <c r="H191" s="256" t="s">
        <v>956</v>
      </c>
      <c r="I191" s="256" t="s">
        <v>956</v>
      </c>
      <c r="J191" s="256" t="s">
        <v>956</v>
      </c>
      <c r="K191" s="256" t="s">
        <v>956</v>
      </c>
      <c r="L191" s="256" t="s">
        <v>956</v>
      </c>
      <c r="M191" s="256" t="s">
        <v>956</v>
      </c>
      <c r="N191" s="256" t="s">
        <v>956</v>
      </c>
      <c r="O191" s="256" t="s">
        <v>956</v>
      </c>
      <c r="P191" s="256" t="s">
        <v>956</v>
      </c>
      <c r="Q191" s="256" t="s">
        <v>956</v>
      </c>
      <c r="R191" s="256" t="s">
        <v>956</v>
      </c>
      <c r="S191" s="256" t="s">
        <v>956</v>
      </c>
      <c r="T191" s="256">
        <v>202</v>
      </c>
      <c r="U191" s="256" t="s">
        <v>224</v>
      </c>
      <c r="V191" s="256">
        <v>202</v>
      </c>
      <c r="W191" s="256" t="s">
        <v>224</v>
      </c>
      <c r="X191" s="256">
        <v>17</v>
      </c>
      <c r="Y191" s="256" t="s">
        <v>973</v>
      </c>
      <c r="Z191" s="256">
        <v>515</v>
      </c>
      <c r="AA191" s="256" t="s">
        <v>960</v>
      </c>
      <c r="AB191" s="256"/>
      <c r="AC191" s="256"/>
      <c r="AD191" s="256">
        <v>722</v>
      </c>
      <c r="AE191" s="258" t="s">
        <v>976</v>
      </c>
    </row>
    <row r="192" spans="1:31" ht="15">
      <c r="A192" s="259">
        <v>682</v>
      </c>
      <c r="B192" s="260" t="s">
        <v>217</v>
      </c>
      <c r="C192" s="260" t="s">
        <v>218</v>
      </c>
      <c r="D192" s="260" t="s">
        <v>218</v>
      </c>
      <c r="E192" s="260"/>
      <c r="F192" s="260" t="s">
        <v>956</v>
      </c>
      <c r="G192" s="260" t="s">
        <v>956</v>
      </c>
      <c r="H192" s="260" t="s">
        <v>956</v>
      </c>
      <c r="I192" s="260" t="s">
        <v>956</v>
      </c>
      <c r="J192" s="260" t="s">
        <v>956</v>
      </c>
      <c r="K192" s="260" t="s">
        <v>956</v>
      </c>
      <c r="L192" s="260" t="s">
        <v>956</v>
      </c>
      <c r="M192" s="260" t="s">
        <v>956</v>
      </c>
      <c r="N192" s="260" t="s">
        <v>956</v>
      </c>
      <c r="O192" s="260" t="s">
        <v>956</v>
      </c>
      <c r="P192" s="260" t="s">
        <v>956</v>
      </c>
      <c r="Q192" s="260" t="s">
        <v>956</v>
      </c>
      <c r="R192" s="260" t="s">
        <v>956</v>
      </c>
      <c r="S192" s="260" t="s">
        <v>956</v>
      </c>
      <c r="T192" s="260">
        <v>747</v>
      </c>
      <c r="U192" s="260" t="s">
        <v>969</v>
      </c>
      <c r="V192" s="260">
        <v>142</v>
      </c>
      <c r="W192" s="260" t="s">
        <v>958</v>
      </c>
      <c r="X192" s="260">
        <v>145</v>
      </c>
      <c r="Y192" s="261" t="s">
        <v>980</v>
      </c>
      <c r="Z192" s="260">
        <v>515</v>
      </c>
      <c r="AA192" s="260" t="s">
        <v>960</v>
      </c>
      <c r="AB192" s="260"/>
      <c r="AC192" s="260"/>
      <c r="AD192" s="260"/>
      <c r="AE192" s="262"/>
    </row>
    <row r="193" spans="1:31" ht="15">
      <c r="A193" s="255">
        <v>686</v>
      </c>
      <c r="B193" s="256" t="s">
        <v>705</v>
      </c>
      <c r="C193" s="256" t="s">
        <v>706</v>
      </c>
      <c r="D193" s="256" t="s">
        <v>706</v>
      </c>
      <c r="E193" s="256" t="s">
        <v>1117</v>
      </c>
      <c r="F193" s="256" t="s">
        <v>957</v>
      </c>
      <c r="G193" s="256" t="s">
        <v>957</v>
      </c>
      <c r="H193" s="256" t="s">
        <v>957</v>
      </c>
      <c r="I193" s="256" t="s">
        <v>968</v>
      </c>
      <c r="J193" s="256" t="s">
        <v>968</v>
      </c>
      <c r="K193" s="256" t="s">
        <v>968</v>
      </c>
      <c r="L193" s="256" t="s">
        <v>968</v>
      </c>
      <c r="M193" s="256" t="s">
        <v>968</v>
      </c>
      <c r="N193" s="256" t="s">
        <v>968</v>
      </c>
      <c r="O193" s="256" t="s">
        <v>968</v>
      </c>
      <c r="P193" s="256" t="s">
        <v>968</v>
      </c>
      <c r="Q193" s="256" t="s">
        <v>968</v>
      </c>
      <c r="R193" s="256" t="s">
        <v>968</v>
      </c>
      <c r="S193" s="256" t="s">
        <v>968</v>
      </c>
      <c r="T193" s="256">
        <v>202</v>
      </c>
      <c r="U193" s="256" t="s">
        <v>224</v>
      </c>
      <c r="V193" s="256">
        <v>202</v>
      </c>
      <c r="W193" s="256" t="s">
        <v>224</v>
      </c>
      <c r="X193" s="256">
        <v>11</v>
      </c>
      <c r="Y193" s="256" t="s">
        <v>994</v>
      </c>
      <c r="Z193" s="256">
        <v>515</v>
      </c>
      <c r="AA193" s="256" t="s">
        <v>960</v>
      </c>
      <c r="AB193" s="256">
        <v>199</v>
      </c>
      <c r="AC193" s="256" t="s">
        <v>961</v>
      </c>
      <c r="AD193" s="256"/>
      <c r="AE193" s="258"/>
    </row>
    <row r="194" spans="1:31" ht="15">
      <c r="A194" s="259">
        <v>688</v>
      </c>
      <c r="B194" s="260" t="s">
        <v>673</v>
      </c>
      <c r="C194" s="260" t="s">
        <v>674</v>
      </c>
      <c r="D194" s="260" t="s">
        <v>674</v>
      </c>
      <c r="E194" s="260" t="s">
        <v>1118</v>
      </c>
      <c r="F194" s="260" t="s">
        <v>956</v>
      </c>
      <c r="G194" s="260" t="s">
        <v>956</v>
      </c>
      <c r="H194" s="260" t="s">
        <v>957</v>
      </c>
      <c r="I194" s="260" t="s">
        <v>957</v>
      </c>
      <c r="J194" s="260" t="s">
        <v>957</v>
      </c>
      <c r="K194" s="260" t="s">
        <v>957</v>
      </c>
      <c r="L194" s="260" t="s">
        <v>957</v>
      </c>
      <c r="M194" s="260" t="s">
        <v>957</v>
      </c>
      <c r="N194" s="260" t="s">
        <v>957</v>
      </c>
      <c r="O194" s="260" t="s">
        <v>957</v>
      </c>
      <c r="P194" s="260" t="s">
        <v>957</v>
      </c>
      <c r="Q194" s="260" t="s">
        <v>957</v>
      </c>
      <c r="R194" s="260" t="s">
        <v>957</v>
      </c>
      <c r="S194" s="260" t="s">
        <v>957</v>
      </c>
      <c r="T194" s="260">
        <v>513</v>
      </c>
      <c r="U194" s="260" t="s">
        <v>55</v>
      </c>
      <c r="V194" s="260">
        <v>150</v>
      </c>
      <c r="W194" s="260" t="s">
        <v>964</v>
      </c>
      <c r="X194" s="260">
        <v>39</v>
      </c>
      <c r="Y194" s="261" t="s">
        <v>965</v>
      </c>
      <c r="Z194" s="260">
        <v>514</v>
      </c>
      <c r="AA194" s="260" t="s">
        <v>966</v>
      </c>
      <c r="AB194" s="260"/>
      <c r="AC194" s="260"/>
      <c r="AD194" s="260"/>
      <c r="AE194" s="262"/>
    </row>
    <row r="195" spans="1:31" ht="15">
      <c r="A195" s="255">
        <v>690</v>
      </c>
      <c r="B195" s="256" t="s">
        <v>544</v>
      </c>
      <c r="C195" s="256" t="s">
        <v>545</v>
      </c>
      <c r="D195" s="256" t="s">
        <v>545</v>
      </c>
      <c r="E195" s="256"/>
      <c r="F195" s="256" t="s">
        <v>956</v>
      </c>
      <c r="G195" s="256" t="s">
        <v>956</v>
      </c>
      <c r="H195" s="256" t="s">
        <v>956</v>
      </c>
      <c r="I195" s="256" t="s">
        <v>956</v>
      </c>
      <c r="J195" s="256" t="s">
        <v>956</v>
      </c>
      <c r="K195" s="256" t="s">
        <v>956</v>
      </c>
      <c r="L195" s="256" t="s">
        <v>956</v>
      </c>
      <c r="M195" s="256" t="s">
        <v>956</v>
      </c>
      <c r="N195" s="256" t="s">
        <v>956</v>
      </c>
      <c r="O195" s="256" t="s">
        <v>956</v>
      </c>
      <c r="P195" s="256" t="s">
        <v>956</v>
      </c>
      <c r="Q195" s="256" t="s">
        <v>956</v>
      </c>
      <c r="R195" s="256" t="s">
        <v>956</v>
      </c>
      <c r="S195" s="256" t="s">
        <v>956</v>
      </c>
      <c r="T195" s="256">
        <v>202</v>
      </c>
      <c r="U195" s="256" t="s">
        <v>224</v>
      </c>
      <c r="V195" s="256">
        <v>202</v>
      </c>
      <c r="W195" s="256" t="s">
        <v>224</v>
      </c>
      <c r="X195" s="256">
        <v>14</v>
      </c>
      <c r="Y195" s="256" t="s">
        <v>1002</v>
      </c>
      <c r="Z195" s="256">
        <v>515</v>
      </c>
      <c r="AA195" s="256" t="s">
        <v>960</v>
      </c>
      <c r="AB195" s="256"/>
      <c r="AC195" s="256"/>
      <c r="AD195" s="256">
        <v>722</v>
      </c>
      <c r="AE195" s="258" t="s">
        <v>976</v>
      </c>
    </row>
    <row r="196" spans="1:31" ht="15">
      <c r="A196" s="259">
        <v>694</v>
      </c>
      <c r="B196" s="260" t="s">
        <v>711</v>
      </c>
      <c r="C196" s="260" t="s">
        <v>712</v>
      </c>
      <c r="D196" s="260" t="s">
        <v>712</v>
      </c>
      <c r="E196" s="260" t="s">
        <v>1119</v>
      </c>
      <c r="F196" s="260" t="s">
        <v>956</v>
      </c>
      <c r="G196" s="260" t="s">
        <v>956</v>
      </c>
      <c r="H196" s="260" t="s">
        <v>956</v>
      </c>
      <c r="I196" s="260" t="s">
        <v>957</v>
      </c>
      <c r="J196" s="260" t="s">
        <v>957</v>
      </c>
      <c r="K196" s="260" t="s">
        <v>957</v>
      </c>
      <c r="L196" s="260" t="s">
        <v>957</v>
      </c>
      <c r="M196" s="260" t="s">
        <v>957</v>
      </c>
      <c r="N196" s="260" t="s">
        <v>957</v>
      </c>
      <c r="O196" s="260" t="s">
        <v>957</v>
      </c>
      <c r="P196" s="260" t="s">
        <v>957</v>
      </c>
      <c r="Q196" s="260" t="s">
        <v>957</v>
      </c>
      <c r="R196" s="260" t="s">
        <v>957</v>
      </c>
      <c r="S196" s="260" t="s">
        <v>957</v>
      </c>
      <c r="T196" s="260">
        <v>202</v>
      </c>
      <c r="U196" s="260" t="s">
        <v>224</v>
      </c>
      <c r="V196" s="260">
        <v>202</v>
      </c>
      <c r="W196" s="260" t="s">
        <v>224</v>
      </c>
      <c r="X196" s="260">
        <v>11</v>
      </c>
      <c r="Y196" s="260" t="s">
        <v>994</v>
      </c>
      <c r="Z196" s="260">
        <v>515</v>
      </c>
      <c r="AA196" s="260" t="s">
        <v>960</v>
      </c>
      <c r="AB196" s="260">
        <v>199</v>
      </c>
      <c r="AC196" s="260" t="s">
        <v>961</v>
      </c>
      <c r="AD196" s="260"/>
      <c r="AE196" s="262"/>
    </row>
    <row r="197" spans="1:31" ht="15">
      <c r="A197" s="255">
        <v>702</v>
      </c>
      <c r="B197" s="256" t="s">
        <v>679</v>
      </c>
      <c r="C197" s="256" t="s">
        <v>680</v>
      </c>
      <c r="D197" s="256" t="s">
        <v>680</v>
      </c>
      <c r="E197" s="256"/>
      <c r="F197" s="256" t="s">
        <v>956</v>
      </c>
      <c r="G197" s="256" t="s">
        <v>956</v>
      </c>
      <c r="H197" s="256" t="s">
        <v>956</v>
      </c>
      <c r="I197" s="256" t="s">
        <v>956</v>
      </c>
      <c r="J197" s="256" t="s">
        <v>956</v>
      </c>
      <c r="K197" s="256" t="s">
        <v>956</v>
      </c>
      <c r="L197" s="256" t="s">
        <v>956</v>
      </c>
      <c r="M197" s="256" t="s">
        <v>956</v>
      </c>
      <c r="N197" s="256" t="s">
        <v>956</v>
      </c>
      <c r="O197" s="256" t="s">
        <v>956</v>
      </c>
      <c r="P197" s="256" t="s">
        <v>956</v>
      </c>
      <c r="Q197" s="256" t="s">
        <v>956</v>
      </c>
      <c r="R197" s="256" t="s">
        <v>956</v>
      </c>
      <c r="S197" s="256" t="s">
        <v>956</v>
      </c>
      <c r="T197" s="256">
        <v>753</v>
      </c>
      <c r="U197" s="256" t="s">
        <v>75</v>
      </c>
      <c r="V197" s="256">
        <v>142</v>
      </c>
      <c r="W197" s="256" t="s">
        <v>958</v>
      </c>
      <c r="X197" s="256">
        <v>35</v>
      </c>
      <c r="Y197" s="257" t="s">
        <v>998</v>
      </c>
      <c r="Z197" s="256">
        <v>515</v>
      </c>
      <c r="AA197" s="256" t="s">
        <v>960</v>
      </c>
      <c r="AB197" s="256"/>
      <c r="AC197" s="256"/>
      <c r="AD197" s="256">
        <v>722</v>
      </c>
      <c r="AE197" s="258" t="s">
        <v>976</v>
      </c>
    </row>
    <row r="198" spans="1:31" ht="15">
      <c r="A198" s="259">
        <v>703</v>
      </c>
      <c r="B198" s="260" t="s">
        <v>683</v>
      </c>
      <c r="C198" s="260" t="s">
        <v>684</v>
      </c>
      <c r="D198" s="260" t="s">
        <v>684</v>
      </c>
      <c r="E198" s="260" t="s">
        <v>1120</v>
      </c>
      <c r="F198" s="260" t="s">
        <v>956</v>
      </c>
      <c r="G198" s="260" t="s">
        <v>956</v>
      </c>
      <c r="H198" s="260" t="s">
        <v>968</v>
      </c>
      <c r="I198" s="260" t="s">
        <v>968</v>
      </c>
      <c r="J198" s="260" t="s">
        <v>968</v>
      </c>
      <c r="K198" s="260" t="s">
        <v>968</v>
      </c>
      <c r="L198" s="260" t="s">
        <v>968</v>
      </c>
      <c r="M198" s="260" t="s">
        <v>968</v>
      </c>
      <c r="N198" s="260" t="s">
        <v>968</v>
      </c>
      <c r="O198" s="260" t="s">
        <v>968</v>
      </c>
      <c r="P198" s="260" t="s">
        <v>968</v>
      </c>
      <c r="Q198" s="260" t="s">
        <v>968</v>
      </c>
      <c r="R198" s="260" t="s">
        <v>968</v>
      </c>
      <c r="S198" s="260" t="s">
        <v>968</v>
      </c>
      <c r="T198" s="260">
        <v>513</v>
      </c>
      <c r="U198" s="260" t="s">
        <v>55</v>
      </c>
      <c r="V198" s="260">
        <v>150</v>
      </c>
      <c r="W198" s="260" t="s">
        <v>964</v>
      </c>
      <c r="X198" s="260">
        <v>151</v>
      </c>
      <c r="Y198" s="261" t="s">
        <v>989</v>
      </c>
      <c r="Z198" s="260">
        <v>514</v>
      </c>
      <c r="AA198" s="260" t="s">
        <v>966</v>
      </c>
      <c r="AB198" s="260"/>
      <c r="AC198" s="260"/>
      <c r="AD198" s="260"/>
      <c r="AE198" s="262"/>
    </row>
    <row r="199" spans="1:31" ht="15">
      <c r="A199" s="255">
        <v>705</v>
      </c>
      <c r="B199" s="256" t="s">
        <v>188</v>
      </c>
      <c r="C199" s="256" t="s">
        <v>189</v>
      </c>
      <c r="D199" s="256" t="s">
        <v>189</v>
      </c>
      <c r="E199" s="256" t="s">
        <v>1121</v>
      </c>
      <c r="F199" s="256" t="s">
        <v>968</v>
      </c>
      <c r="G199" s="256" t="s">
        <v>968</v>
      </c>
      <c r="H199" s="256" t="s">
        <v>968</v>
      </c>
      <c r="I199" s="256" t="s">
        <v>968</v>
      </c>
      <c r="J199" s="256" t="s">
        <v>968</v>
      </c>
      <c r="K199" s="256" t="s">
        <v>968</v>
      </c>
      <c r="L199" s="256" t="s">
        <v>968</v>
      </c>
      <c r="M199" s="256" t="s">
        <v>968</v>
      </c>
      <c r="N199" s="256" t="s">
        <v>957</v>
      </c>
      <c r="O199" s="256" t="s">
        <v>957</v>
      </c>
      <c r="P199" s="256" t="s">
        <v>957</v>
      </c>
      <c r="Q199" s="256" t="s">
        <v>957</v>
      </c>
      <c r="R199" s="256" t="s">
        <v>957</v>
      </c>
      <c r="S199" s="256" t="s">
        <v>957</v>
      </c>
      <c r="T199" s="256">
        <v>513</v>
      </c>
      <c r="U199" s="256" t="s">
        <v>55</v>
      </c>
      <c r="V199" s="256">
        <v>150</v>
      </c>
      <c r="W199" s="256" t="s">
        <v>964</v>
      </c>
      <c r="X199" s="256">
        <v>39</v>
      </c>
      <c r="Y199" s="257" t="s">
        <v>965</v>
      </c>
      <c r="Z199" s="256">
        <v>514</v>
      </c>
      <c r="AA199" s="256" t="s">
        <v>966</v>
      </c>
      <c r="AB199" s="256"/>
      <c r="AC199" s="256"/>
      <c r="AD199" s="256"/>
      <c r="AE199" s="258"/>
    </row>
    <row r="200" spans="1:31" ht="15">
      <c r="A200" s="259">
        <v>90</v>
      </c>
      <c r="B200" s="260" t="s">
        <v>685</v>
      </c>
      <c r="C200" s="260" t="s">
        <v>686</v>
      </c>
      <c r="D200" s="260" t="s">
        <v>686</v>
      </c>
      <c r="E200" s="260"/>
      <c r="F200" s="260" t="s">
        <v>956</v>
      </c>
      <c r="G200" s="260" t="s">
        <v>956</v>
      </c>
      <c r="H200" s="260" t="s">
        <v>956</v>
      </c>
      <c r="I200" s="260" t="s">
        <v>956</v>
      </c>
      <c r="J200" s="260" t="s">
        <v>956</v>
      </c>
      <c r="K200" s="260" t="s">
        <v>956</v>
      </c>
      <c r="L200" s="260" t="s">
        <v>956</v>
      </c>
      <c r="M200" s="260" t="s">
        <v>956</v>
      </c>
      <c r="N200" s="260" t="s">
        <v>956</v>
      </c>
      <c r="O200" s="260" t="s">
        <v>956</v>
      </c>
      <c r="P200" s="260" t="s">
        <v>956</v>
      </c>
      <c r="Q200" s="260" t="s">
        <v>956</v>
      </c>
      <c r="R200" s="260" t="s">
        <v>956</v>
      </c>
      <c r="S200" s="260" t="s">
        <v>956</v>
      </c>
      <c r="T200" s="260">
        <v>543</v>
      </c>
      <c r="U200" s="260" t="s">
        <v>268</v>
      </c>
      <c r="V200" s="260">
        <v>9</v>
      </c>
      <c r="W200" s="260" t="s">
        <v>731</v>
      </c>
      <c r="X200" s="260">
        <v>54</v>
      </c>
      <c r="Y200" s="260" t="s">
        <v>1038</v>
      </c>
      <c r="Z200" s="260">
        <v>515</v>
      </c>
      <c r="AA200" s="260" t="s">
        <v>960</v>
      </c>
      <c r="AB200" s="260">
        <v>199</v>
      </c>
      <c r="AC200" s="260" t="s">
        <v>961</v>
      </c>
      <c r="AD200" s="260">
        <v>722</v>
      </c>
      <c r="AE200" s="262" t="s">
        <v>976</v>
      </c>
    </row>
    <row r="201" spans="1:31" ht="15">
      <c r="A201" s="255">
        <v>706</v>
      </c>
      <c r="B201" s="256" t="s">
        <v>1122</v>
      </c>
      <c r="C201" s="256" t="s">
        <v>1123</v>
      </c>
      <c r="D201" s="256" t="s">
        <v>1123</v>
      </c>
      <c r="E201" s="256"/>
      <c r="F201" s="256" t="s">
        <v>956</v>
      </c>
      <c r="G201" s="256" t="s">
        <v>956</v>
      </c>
      <c r="H201" s="256" t="s">
        <v>956</v>
      </c>
      <c r="I201" s="256" t="s">
        <v>956</v>
      </c>
      <c r="J201" s="256" t="s">
        <v>956</v>
      </c>
      <c r="K201" s="256" t="s">
        <v>956</v>
      </c>
      <c r="L201" s="256" t="s">
        <v>956</v>
      </c>
      <c r="M201" s="256" t="s">
        <v>956</v>
      </c>
      <c r="N201" s="256" t="s">
        <v>956</v>
      </c>
      <c r="O201" s="256" t="s">
        <v>956</v>
      </c>
      <c r="P201" s="256" t="s">
        <v>956</v>
      </c>
      <c r="Q201" s="256" t="s">
        <v>956</v>
      </c>
      <c r="R201" s="256" t="s">
        <v>956</v>
      </c>
      <c r="S201" s="256" t="s">
        <v>956</v>
      </c>
      <c r="T201" s="256">
        <v>202</v>
      </c>
      <c r="U201" s="256" t="s">
        <v>224</v>
      </c>
      <c r="V201" s="256">
        <v>202</v>
      </c>
      <c r="W201" s="256" t="s">
        <v>224</v>
      </c>
      <c r="X201" s="256">
        <v>14</v>
      </c>
      <c r="Y201" s="256" t="s">
        <v>1002</v>
      </c>
      <c r="Z201" s="256">
        <v>515</v>
      </c>
      <c r="AA201" s="256" t="s">
        <v>960</v>
      </c>
      <c r="AB201" s="256">
        <v>199</v>
      </c>
      <c r="AC201" s="256" t="s">
        <v>961</v>
      </c>
      <c r="AD201" s="256"/>
      <c r="AE201" s="258"/>
    </row>
    <row r="202" spans="1:31" ht="15">
      <c r="A202" s="259">
        <v>710</v>
      </c>
      <c r="B202" s="260" t="s">
        <v>234</v>
      </c>
      <c r="C202" s="260" t="s">
        <v>235</v>
      </c>
      <c r="D202" s="260" t="s">
        <v>235</v>
      </c>
      <c r="E202" s="260" t="s">
        <v>1124</v>
      </c>
      <c r="F202" s="260" t="s">
        <v>957</v>
      </c>
      <c r="G202" s="260" t="s">
        <v>957</v>
      </c>
      <c r="H202" s="260" t="s">
        <v>957</v>
      </c>
      <c r="I202" s="260" t="s">
        <v>957</v>
      </c>
      <c r="J202" s="260" t="s">
        <v>957</v>
      </c>
      <c r="K202" s="260" t="s">
        <v>957</v>
      </c>
      <c r="L202" s="260" t="s">
        <v>957</v>
      </c>
      <c r="M202" s="260" t="s">
        <v>957</v>
      </c>
      <c r="N202" s="260" t="s">
        <v>957</v>
      </c>
      <c r="O202" s="260" t="s">
        <v>957</v>
      </c>
      <c r="P202" s="260" t="s">
        <v>957</v>
      </c>
      <c r="Q202" s="260" t="s">
        <v>957</v>
      </c>
      <c r="R202" s="260" t="s">
        <v>957</v>
      </c>
      <c r="S202" s="260" t="s">
        <v>957</v>
      </c>
      <c r="T202" s="260">
        <v>202</v>
      </c>
      <c r="U202" s="260" t="s">
        <v>224</v>
      </c>
      <c r="V202" s="260">
        <v>202</v>
      </c>
      <c r="W202" s="260" t="s">
        <v>224</v>
      </c>
      <c r="X202" s="260">
        <v>18</v>
      </c>
      <c r="Y202" s="260" t="s">
        <v>997</v>
      </c>
      <c r="Z202" s="260">
        <v>515</v>
      </c>
      <c r="AA202" s="260" t="s">
        <v>960</v>
      </c>
      <c r="AB202" s="260"/>
      <c r="AC202" s="260"/>
      <c r="AD202" s="260"/>
      <c r="AE202" s="262"/>
    </row>
    <row r="203" spans="1:31" ht="15">
      <c r="A203" s="255">
        <v>728</v>
      </c>
      <c r="B203" s="256" t="s">
        <v>1125</v>
      </c>
      <c r="C203" s="256" t="s">
        <v>1126</v>
      </c>
      <c r="D203" s="256" t="s">
        <v>1126</v>
      </c>
      <c r="E203" s="256"/>
      <c r="F203" s="256" t="s">
        <v>956</v>
      </c>
      <c r="G203" s="256" t="s">
        <v>956</v>
      </c>
      <c r="H203" s="256" t="s">
        <v>956</v>
      </c>
      <c r="I203" s="256" t="s">
        <v>956</v>
      </c>
      <c r="J203" s="256" t="s">
        <v>956</v>
      </c>
      <c r="K203" s="256" t="s">
        <v>956</v>
      </c>
      <c r="L203" s="256" t="s">
        <v>956</v>
      </c>
      <c r="M203" s="256" t="s">
        <v>956</v>
      </c>
      <c r="N203" s="256" t="s">
        <v>956</v>
      </c>
      <c r="O203" s="256" t="s">
        <v>956</v>
      </c>
      <c r="P203" s="256" t="s">
        <v>956</v>
      </c>
      <c r="Q203" s="256" t="s">
        <v>956</v>
      </c>
      <c r="R203" s="256" t="s">
        <v>956</v>
      </c>
      <c r="S203" s="256" t="s">
        <v>956</v>
      </c>
      <c r="T203" s="256">
        <v>202</v>
      </c>
      <c r="U203" s="256" t="s">
        <v>224</v>
      </c>
      <c r="V203" s="256">
        <v>202</v>
      </c>
      <c r="W203" s="256" t="s">
        <v>224</v>
      </c>
      <c r="X203" s="256">
        <v>14</v>
      </c>
      <c r="Y203" s="256" t="s">
        <v>1002</v>
      </c>
      <c r="Z203" s="256">
        <v>515</v>
      </c>
      <c r="AA203" s="256" t="s">
        <v>960</v>
      </c>
      <c r="AB203" s="256">
        <v>199</v>
      </c>
      <c r="AC203" s="256" t="s">
        <v>961</v>
      </c>
      <c r="AD203" s="256">
        <v>432</v>
      </c>
      <c r="AE203" s="258" t="s">
        <v>962</v>
      </c>
    </row>
    <row r="204" spans="1:31" ht="15">
      <c r="A204" s="259">
        <v>724</v>
      </c>
      <c r="B204" s="260" t="s">
        <v>689</v>
      </c>
      <c r="C204" s="260" t="s">
        <v>690</v>
      </c>
      <c r="D204" s="260" t="s">
        <v>690</v>
      </c>
      <c r="E204" s="260" t="s">
        <v>1127</v>
      </c>
      <c r="F204" s="260" t="s">
        <v>957</v>
      </c>
      <c r="G204" s="260" t="s">
        <v>957</v>
      </c>
      <c r="H204" s="260" t="s">
        <v>957</v>
      </c>
      <c r="I204" s="260" t="s">
        <v>957</v>
      </c>
      <c r="J204" s="260" t="s">
        <v>957</v>
      </c>
      <c r="K204" s="260" t="s">
        <v>957</v>
      </c>
      <c r="L204" s="260" t="s">
        <v>957</v>
      </c>
      <c r="M204" s="260" t="s">
        <v>957</v>
      </c>
      <c r="N204" s="260" t="s">
        <v>957</v>
      </c>
      <c r="O204" s="260" t="s">
        <v>957</v>
      </c>
      <c r="P204" s="260" t="s">
        <v>957</v>
      </c>
      <c r="Q204" s="260" t="s">
        <v>957</v>
      </c>
      <c r="R204" s="260" t="s">
        <v>957</v>
      </c>
      <c r="S204" s="260" t="s">
        <v>957</v>
      </c>
      <c r="T204" s="260">
        <v>513</v>
      </c>
      <c r="U204" s="260" t="s">
        <v>55</v>
      </c>
      <c r="V204" s="260">
        <v>150</v>
      </c>
      <c r="W204" s="260" t="s">
        <v>964</v>
      </c>
      <c r="X204" s="260">
        <v>39</v>
      </c>
      <c r="Y204" s="261" t="s">
        <v>965</v>
      </c>
      <c r="Z204" s="260">
        <v>514</v>
      </c>
      <c r="AA204" s="260" t="s">
        <v>966</v>
      </c>
      <c r="AB204" s="260"/>
      <c r="AC204" s="260"/>
      <c r="AD204" s="260"/>
      <c r="AE204" s="262"/>
    </row>
    <row r="205" spans="1:31" ht="15">
      <c r="A205" s="255">
        <v>144</v>
      </c>
      <c r="B205" s="256" t="s">
        <v>388</v>
      </c>
      <c r="C205" s="256" t="s">
        <v>389</v>
      </c>
      <c r="D205" s="256" t="s">
        <v>389</v>
      </c>
      <c r="E205" s="256" t="s">
        <v>1128</v>
      </c>
      <c r="F205" s="256" t="s">
        <v>968</v>
      </c>
      <c r="G205" s="256" t="s">
        <v>968</v>
      </c>
      <c r="H205" s="256" t="s">
        <v>968</v>
      </c>
      <c r="I205" s="256" t="s">
        <v>968</v>
      </c>
      <c r="J205" s="256" t="s">
        <v>968</v>
      </c>
      <c r="K205" s="256" t="s">
        <v>968</v>
      </c>
      <c r="L205" s="256" t="s">
        <v>957</v>
      </c>
      <c r="M205" s="256" t="s">
        <v>957</v>
      </c>
      <c r="N205" s="256" t="s">
        <v>957</v>
      </c>
      <c r="O205" s="256" t="s">
        <v>957</v>
      </c>
      <c r="P205" s="256" t="s">
        <v>968</v>
      </c>
      <c r="Q205" s="256" t="s">
        <v>968</v>
      </c>
      <c r="R205" s="256" t="s">
        <v>957</v>
      </c>
      <c r="S205" s="256" t="s">
        <v>957</v>
      </c>
      <c r="T205" s="256">
        <v>62</v>
      </c>
      <c r="U205" s="256" t="s">
        <v>743</v>
      </c>
      <c r="V205" s="256">
        <v>142</v>
      </c>
      <c r="W205" s="256" t="s">
        <v>958</v>
      </c>
      <c r="X205" s="256">
        <v>34</v>
      </c>
      <c r="Y205" s="257" t="s">
        <v>959</v>
      </c>
      <c r="Z205" s="256">
        <v>515</v>
      </c>
      <c r="AA205" s="256" t="s">
        <v>960</v>
      </c>
      <c r="AB205" s="256"/>
      <c r="AC205" s="256"/>
      <c r="AD205" s="256"/>
      <c r="AE205" s="258"/>
    </row>
    <row r="206" spans="1:31" ht="15">
      <c r="A206" s="259">
        <v>275</v>
      </c>
      <c r="B206" s="260" t="s">
        <v>215</v>
      </c>
      <c r="C206" s="260" t="s">
        <v>216</v>
      </c>
      <c r="D206" s="260" t="s">
        <v>216</v>
      </c>
      <c r="E206" s="260" t="s">
        <v>1129</v>
      </c>
      <c r="F206" s="260" t="s">
        <v>956</v>
      </c>
      <c r="G206" s="260" t="s">
        <v>957</v>
      </c>
      <c r="H206" s="260" t="s">
        <v>957</v>
      </c>
      <c r="I206" s="260" t="s">
        <v>957</v>
      </c>
      <c r="J206" s="260" t="s">
        <v>957</v>
      </c>
      <c r="K206" s="260" t="s">
        <v>957</v>
      </c>
      <c r="L206" s="260" t="s">
        <v>957</v>
      </c>
      <c r="M206" s="260" t="s">
        <v>957</v>
      </c>
      <c r="N206" s="260" t="s">
        <v>957</v>
      </c>
      <c r="O206" s="260" t="s">
        <v>957</v>
      </c>
      <c r="P206" s="260" t="s">
        <v>957</v>
      </c>
      <c r="Q206" s="260" t="s">
        <v>957</v>
      </c>
      <c r="R206" s="260" t="s">
        <v>957</v>
      </c>
      <c r="S206" s="260" t="s">
        <v>957</v>
      </c>
      <c r="T206" s="260">
        <v>747</v>
      </c>
      <c r="U206" s="260" t="s">
        <v>969</v>
      </c>
      <c r="V206" s="260">
        <v>142</v>
      </c>
      <c r="W206" s="260" t="s">
        <v>958</v>
      </c>
      <c r="X206" s="260">
        <v>145</v>
      </c>
      <c r="Y206" s="261" t="s">
        <v>980</v>
      </c>
      <c r="Z206" s="260">
        <v>515</v>
      </c>
      <c r="AA206" s="260" t="s">
        <v>960</v>
      </c>
      <c r="AB206" s="260"/>
      <c r="AC206" s="260"/>
      <c r="AD206" s="260"/>
      <c r="AE206" s="262"/>
    </row>
    <row r="207" spans="1:31" ht="15">
      <c r="A207" s="255">
        <v>729</v>
      </c>
      <c r="B207" s="256" t="s">
        <v>822</v>
      </c>
      <c r="C207" s="256" t="s">
        <v>823</v>
      </c>
      <c r="D207" s="256" t="s">
        <v>823</v>
      </c>
      <c r="E207" s="256" t="s">
        <v>1015</v>
      </c>
      <c r="F207" s="256" t="s">
        <v>956</v>
      </c>
      <c r="G207" s="256" t="s">
        <v>956</v>
      </c>
      <c r="H207" s="256" t="s">
        <v>956</v>
      </c>
      <c r="I207" s="256" t="s">
        <v>956</v>
      </c>
      <c r="J207" s="256" t="s">
        <v>956</v>
      </c>
      <c r="K207" s="256" t="s">
        <v>956</v>
      </c>
      <c r="L207" s="256" t="s">
        <v>956</v>
      </c>
      <c r="M207" s="256" t="s">
        <v>956</v>
      </c>
      <c r="N207" s="256" t="s">
        <v>956</v>
      </c>
      <c r="O207" s="256" t="s">
        <v>956</v>
      </c>
      <c r="P207" s="256" t="s">
        <v>956</v>
      </c>
      <c r="Q207" s="256" t="s">
        <v>956</v>
      </c>
      <c r="R207" s="256" t="s">
        <v>956</v>
      </c>
      <c r="S207" s="256" t="s">
        <v>956</v>
      </c>
      <c r="T207" s="256">
        <v>747</v>
      </c>
      <c r="U207" s="256" t="s">
        <v>969</v>
      </c>
      <c r="V207" s="256">
        <v>15</v>
      </c>
      <c r="W207" s="256" t="s">
        <v>970</v>
      </c>
      <c r="X207" s="256">
        <v>15</v>
      </c>
      <c r="Y207" s="257" t="s">
        <v>970</v>
      </c>
      <c r="Z207" s="256">
        <v>515</v>
      </c>
      <c r="AA207" s="256" t="s">
        <v>960</v>
      </c>
      <c r="AB207" s="256">
        <v>199</v>
      </c>
      <c r="AC207" s="256" t="s">
        <v>961</v>
      </c>
      <c r="AD207" s="256"/>
      <c r="AE207" s="258"/>
    </row>
    <row r="208" spans="1:31" ht="15">
      <c r="A208" s="259">
        <v>740</v>
      </c>
      <c r="B208" s="260" t="s">
        <v>297</v>
      </c>
      <c r="C208" s="260" t="s">
        <v>298</v>
      </c>
      <c r="D208" s="260" t="s">
        <v>298</v>
      </c>
      <c r="E208" s="260"/>
      <c r="F208" s="260" t="s">
        <v>956</v>
      </c>
      <c r="G208" s="260" t="s">
        <v>956</v>
      </c>
      <c r="H208" s="260" t="s">
        <v>956</v>
      </c>
      <c r="I208" s="260" t="s">
        <v>956</v>
      </c>
      <c r="J208" s="260" t="s">
        <v>956</v>
      </c>
      <c r="K208" s="260" t="s">
        <v>956</v>
      </c>
      <c r="L208" s="260" t="s">
        <v>956</v>
      </c>
      <c r="M208" s="260" t="s">
        <v>956</v>
      </c>
      <c r="N208" s="260" t="s">
        <v>956</v>
      </c>
      <c r="O208" s="260" t="s">
        <v>956</v>
      </c>
      <c r="P208" s="260" t="s">
        <v>956</v>
      </c>
      <c r="Q208" s="260" t="s">
        <v>956</v>
      </c>
      <c r="R208" s="260" t="s">
        <v>956</v>
      </c>
      <c r="S208" s="260" t="s">
        <v>956</v>
      </c>
      <c r="T208" s="260">
        <v>419</v>
      </c>
      <c r="U208" s="260" t="s">
        <v>116</v>
      </c>
      <c r="V208" s="260">
        <v>419</v>
      </c>
      <c r="W208" s="260" t="s">
        <v>116</v>
      </c>
      <c r="X208" s="260">
        <v>5</v>
      </c>
      <c r="Y208" s="260" t="s">
        <v>978</v>
      </c>
      <c r="Z208" s="260">
        <v>515</v>
      </c>
      <c r="AA208" s="260" t="s">
        <v>960</v>
      </c>
      <c r="AB208" s="260"/>
      <c r="AC208" s="260"/>
      <c r="AD208" s="260">
        <v>722</v>
      </c>
      <c r="AE208" s="262" t="s">
        <v>976</v>
      </c>
    </row>
    <row r="209" spans="1:31" ht="15">
      <c r="A209" s="255">
        <v>752</v>
      </c>
      <c r="B209" s="256" t="s">
        <v>190</v>
      </c>
      <c r="C209" s="256" t="s">
        <v>191</v>
      </c>
      <c r="D209" s="256" t="s">
        <v>191</v>
      </c>
      <c r="E209" s="256" t="s">
        <v>1130</v>
      </c>
      <c r="F209" s="256" t="s">
        <v>957</v>
      </c>
      <c r="G209" s="256" t="s">
        <v>957</v>
      </c>
      <c r="H209" s="256" t="s">
        <v>956</v>
      </c>
      <c r="I209" s="256" t="s">
        <v>968</v>
      </c>
      <c r="J209" s="256" t="s">
        <v>968</v>
      </c>
      <c r="K209" s="256" t="s">
        <v>968</v>
      </c>
      <c r="L209" s="256" t="s">
        <v>968</v>
      </c>
      <c r="M209" s="256" t="s">
        <v>968</v>
      </c>
      <c r="N209" s="256" t="s">
        <v>968</v>
      </c>
      <c r="O209" s="256" t="s">
        <v>968</v>
      </c>
      <c r="P209" s="256" t="s">
        <v>968</v>
      </c>
      <c r="Q209" s="256" t="s">
        <v>968</v>
      </c>
      <c r="R209" s="256" t="s">
        <v>957</v>
      </c>
      <c r="S209" s="256" t="s">
        <v>957</v>
      </c>
      <c r="T209" s="256">
        <v>513</v>
      </c>
      <c r="U209" s="256" t="s">
        <v>55</v>
      </c>
      <c r="V209" s="256">
        <v>150</v>
      </c>
      <c r="W209" s="256" t="s">
        <v>964</v>
      </c>
      <c r="X209" s="256">
        <v>154</v>
      </c>
      <c r="Y209" s="257" t="s">
        <v>1023</v>
      </c>
      <c r="Z209" s="256">
        <v>514</v>
      </c>
      <c r="AA209" s="256" t="s">
        <v>966</v>
      </c>
      <c r="AB209" s="256"/>
      <c r="AC209" s="256"/>
      <c r="AD209" s="256"/>
      <c r="AE209" s="258"/>
    </row>
    <row r="210" spans="1:31" ht="15">
      <c r="A210" s="259">
        <v>756</v>
      </c>
      <c r="B210" s="260" t="s">
        <v>161</v>
      </c>
      <c r="C210" s="260" t="s">
        <v>162</v>
      </c>
      <c r="D210" s="260" t="s">
        <v>162</v>
      </c>
      <c r="E210" s="260" t="s">
        <v>1131</v>
      </c>
      <c r="F210" s="260" t="s">
        <v>956</v>
      </c>
      <c r="G210" s="260" t="s">
        <v>956</v>
      </c>
      <c r="H210" s="260" t="s">
        <v>956</v>
      </c>
      <c r="I210" s="260" t="s">
        <v>956</v>
      </c>
      <c r="J210" s="260" t="s">
        <v>956</v>
      </c>
      <c r="K210" s="260" t="s">
        <v>956</v>
      </c>
      <c r="L210" s="260" t="s">
        <v>956</v>
      </c>
      <c r="M210" s="260" t="s">
        <v>956</v>
      </c>
      <c r="N210" s="260" t="s">
        <v>956</v>
      </c>
      <c r="O210" s="260" t="s">
        <v>956</v>
      </c>
      <c r="P210" s="260" t="s">
        <v>956</v>
      </c>
      <c r="Q210" s="260" t="s">
        <v>956</v>
      </c>
      <c r="R210" s="260" t="s">
        <v>956</v>
      </c>
      <c r="S210" s="260" t="s">
        <v>956</v>
      </c>
      <c r="T210" s="260">
        <v>513</v>
      </c>
      <c r="U210" s="260" t="s">
        <v>55</v>
      </c>
      <c r="V210" s="260">
        <v>150</v>
      </c>
      <c r="W210" s="260" t="s">
        <v>964</v>
      </c>
      <c r="X210" s="260">
        <v>155</v>
      </c>
      <c r="Y210" s="261" t="s">
        <v>983</v>
      </c>
      <c r="Z210" s="260">
        <v>514</v>
      </c>
      <c r="AA210" s="260" t="s">
        <v>966</v>
      </c>
      <c r="AB210" s="260"/>
      <c r="AC210" s="260"/>
      <c r="AD210" s="260"/>
      <c r="AE210" s="262"/>
    </row>
    <row r="211" spans="1:31" ht="15">
      <c r="A211" s="255">
        <v>760</v>
      </c>
      <c r="B211" s="256" t="s">
        <v>1132</v>
      </c>
      <c r="C211" s="256" t="s">
        <v>1133</v>
      </c>
      <c r="D211" s="256" t="s">
        <v>1133</v>
      </c>
      <c r="E211" s="256"/>
      <c r="F211" s="256" t="s">
        <v>956</v>
      </c>
      <c r="G211" s="256" t="s">
        <v>956</v>
      </c>
      <c r="H211" s="256" t="s">
        <v>956</v>
      </c>
      <c r="I211" s="256" t="s">
        <v>956</v>
      </c>
      <c r="J211" s="256" t="s">
        <v>956</v>
      </c>
      <c r="K211" s="256" t="s">
        <v>956</v>
      </c>
      <c r="L211" s="256" t="s">
        <v>956</v>
      </c>
      <c r="M211" s="256" t="s">
        <v>956</v>
      </c>
      <c r="N211" s="256" t="s">
        <v>956</v>
      </c>
      <c r="O211" s="256" t="s">
        <v>956</v>
      </c>
      <c r="P211" s="256" t="s">
        <v>956</v>
      </c>
      <c r="Q211" s="256" t="s">
        <v>956</v>
      </c>
      <c r="R211" s="256" t="s">
        <v>956</v>
      </c>
      <c r="S211" s="256" t="s">
        <v>956</v>
      </c>
      <c r="T211" s="256">
        <v>747</v>
      </c>
      <c r="U211" s="256" t="s">
        <v>969</v>
      </c>
      <c r="V211" s="256">
        <v>142</v>
      </c>
      <c r="W211" s="256" t="s">
        <v>958</v>
      </c>
      <c r="X211" s="256">
        <v>145</v>
      </c>
      <c r="Y211" s="257" t="s">
        <v>980</v>
      </c>
      <c r="Z211" s="256">
        <v>515</v>
      </c>
      <c r="AA211" s="256" t="s">
        <v>960</v>
      </c>
      <c r="AB211" s="256"/>
      <c r="AC211" s="256"/>
      <c r="AD211" s="256"/>
      <c r="AE211" s="258"/>
    </row>
    <row r="212" spans="1:31" ht="15">
      <c r="A212" s="259">
        <v>762</v>
      </c>
      <c r="B212" s="260" t="s">
        <v>767</v>
      </c>
      <c r="C212" s="260" t="s">
        <v>768</v>
      </c>
      <c r="D212" s="260" t="s">
        <v>768</v>
      </c>
      <c r="E212" s="260" t="s">
        <v>1134</v>
      </c>
      <c r="F212" s="260" t="s">
        <v>956</v>
      </c>
      <c r="G212" s="260" t="s">
        <v>956</v>
      </c>
      <c r="H212" s="260" t="s">
        <v>956</v>
      </c>
      <c r="I212" s="260" t="s">
        <v>968</v>
      </c>
      <c r="J212" s="260" t="s">
        <v>968</v>
      </c>
      <c r="K212" s="260" t="s">
        <v>968</v>
      </c>
      <c r="L212" s="260" t="s">
        <v>968</v>
      </c>
      <c r="M212" s="260" t="s">
        <v>968</v>
      </c>
      <c r="N212" s="260" t="s">
        <v>968</v>
      </c>
      <c r="O212" s="260" t="s">
        <v>968</v>
      </c>
      <c r="P212" s="260" t="s">
        <v>968</v>
      </c>
      <c r="Q212" s="260" t="s">
        <v>968</v>
      </c>
      <c r="R212" s="260" t="s">
        <v>968</v>
      </c>
      <c r="S212" s="260" t="s">
        <v>968</v>
      </c>
      <c r="T212" s="260">
        <v>62</v>
      </c>
      <c r="U212" s="260" t="s">
        <v>743</v>
      </c>
      <c r="V212" s="260">
        <v>142</v>
      </c>
      <c r="W212" s="260" t="s">
        <v>958</v>
      </c>
      <c r="X212" s="260">
        <v>143</v>
      </c>
      <c r="Y212" s="261" t="s">
        <v>1061</v>
      </c>
      <c r="Z212" s="260">
        <v>515</v>
      </c>
      <c r="AA212" s="260" t="s">
        <v>960</v>
      </c>
      <c r="AB212" s="260"/>
      <c r="AC212" s="260"/>
      <c r="AD212" s="260">
        <v>432</v>
      </c>
      <c r="AE212" s="262" t="s">
        <v>962</v>
      </c>
    </row>
    <row r="213" spans="1:31" ht="15">
      <c r="A213" s="255">
        <v>764</v>
      </c>
      <c r="B213" s="256" t="s">
        <v>219</v>
      </c>
      <c r="C213" s="256" t="s">
        <v>220</v>
      </c>
      <c r="D213" s="256" t="s">
        <v>220</v>
      </c>
      <c r="E213" s="256" t="s">
        <v>1096</v>
      </c>
      <c r="F213" s="256" t="s">
        <v>956</v>
      </c>
      <c r="G213" s="256" t="s">
        <v>957</v>
      </c>
      <c r="H213" s="256" t="s">
        <v>957</v>
      </c>
      <c r="I213" s="256" t="s">
        <v>968</v>
      </c>
      <c r="J213" s="256" t="s">
        <v>968</v>
      </c>
      <c r="K213" s="256" t="s">
        <v>968</v>
      </c>
      <c r="L213" s="256" t="s">
        <v>968</v>
      </c>
      <c r="M213" s="256" t="s">
        <v>968</v>
      </c>
      <c r="N213" s="256" t="s">
        <v>968</v>
      </c>
      <c r="O213" s="256" t="s">
        <v>968</v>
      </c>
      <c r="P213" s="256" t="s">
        <v>957</v>
      </c>
      <c r="Q213" s="256" t="s">
        <v>957</v>
      </c>
      <c r="R213" s="256" t="s">
        <v>957</v>
      </c>
      <c r="S213" s="256" t="s">
        <v>957</v>
      </c>
      <c r="T213" s="256">
        <v>753</v>
      </c>
      <c r="U213" s="256" t="s">
        <v>75</v>
      </c>
      <c r="V213" s="256">
        <v>142</v>
      </c>
      <c r="W213" s="256" t="s">
        <v>958</v>
      </c>
      <c r="X213" s="256">
        <v>35</v>
      </c>
      <c r="Y213" s="257" t="s">
        <v>998</v>
      </c>
      <c r="Z213" s="256">
        <v>515</v>
      </c>
      <c r="AA213" s="256" t="s">
        <v>960</v>
      </c>
      <c r="AB213" s="256"/>
      <c r="AC213" s="256"/>
      <c r="AD213" s="256"/>
      <c r="AE213" s="258"/>
    </row>
    <row r="214" spans="1:31" ht="15">
      <c r="A214" s="259">
        <v>626</v>
      </c>
      <c r="B214" s="260" t="s">
        <v>693</v>
      </c>
      <c r="C214" s="260" t="s">
        <v>694</v>
      </c>
      <c r="D214" s="260" t="s">
        <v>1135</v>
      </c>
      <c r="E214" s="260" t="s">
        <v>1136</v>
      </c>
      <c r="F214" s="260" t="s">
        <v>956</v>
      </c>
      <c r="G214" s="260" t="s">
        <v>956</v>
      </c>
      <c r="H214" s="260" t="s">
        <v>957</v>
      </c>
      <c r="I214" s="260" t="s">
        <v>957</v>
      </c>
      <c r="J214" s="260" t="s">
        <v>957</v>
      </c>
      <c r="K214" s="260" t="s">
        <v>957</v>
      </c>
      <c r="L214" s="260" t="s">
        <v>957</v>
      </c>
      <c r="M214" s="260" t="s">
        <v>957</v>
      </c>
      <c r="N214" s="260" t="s">
        <v>957</v>
      </c>
      <c r="O214" s="260" t="s">
        <v>957</v>
      </c>
      <c r="P214" s="260" t="s">
        <v>957</v>
      </c>
      <c r="Q214" s="260" t="s">
        <v>957</v>
      </c>
      <c r="R214" s="260" t="s">
        <v>957</v>
      </c>
      <c r="S214" s="260" t="s">
        <v>957</v>
      </c>
      <c r="T214" s="260">
        <v>753</v>
      </c>
      <c r="U214" s="260" t="s">
        <v>75</v>
      </c>
      <c r="V214" s="260">
        <v>142</v>
      </c>
      <c r="W214" s="260" t="s">
        <v>958</v>
      </c>
      <c r="X214" s="260">
        <v>35</v>
      </c>
      <c r="Y214" s="261" t="s">
        <v>998</v>
      </c>
      <c r="Z214" s="260">
        <v>515</v>
      </c>
      <c r="AA214" s="260" t="s">
        <v>960</v>
      </c>
      <c r="AB214" s="260">
        <v>199</v>
      </c>
      <c r="AC214" s="260" t="s">
        <v>961</v>
      </c>
      <c r="AD214" s="260">
        <v>722</v>
      </c>
      <c r="AE214" s="262" t="s">
        <v>976</v>
      </c>
    </row>
    <row r="215" spans="1:31" ht="15">
      <c r="A215" s="255">
        <v>768</v>
      </c>
      <c r="B215" s="256" t="s">
        <v>713</v>
      </c>
      <c r="C215" s="256" t="s">
        <v>714</v>
      </c>
      <c r="D215" s="256" t="s">
        <v>714</v>
      </c>
      <c r="E215" s="256" t="s">
        <v>1137</v>
      </c>
      <c r="F215" s="256" t="s">
        <v>957</v>
      </c>
      <c r="G215" s="256" t="s">
        <v>957</v>
      </c>
      <c r="H215" s="256" t="s">
        <v>957</v>
      </c>
      <c r="I215" s="256" t="s">
        <v>957</v>
      </c>
      <c r="J215" s="256" t="s">
        <v>957</v>
      </c>
      <c r="K215" s="256" t="s">
        <v>957</v>
      </c>
      <c r="L215" s="256" t="s">
        <v>957</v>
      </c>
      <c r="M215" s="256" t="s">
        <v>957</v>
      </c>
      <c r="N215" s="256" t="s">
        <v>957</v>
      </c>
      <c r="O215" s="256" t="s">
        <v>957</v>
      </c>
      <c r="P215" s="256" t="s">
        <v>957</v>
      </c>
      <c r="Q215" s="256" t="s">
        <v>957</v>
      </c>
      <c r="R215" s="256" t="s">
        <v>957</v>
      </c>
      <c r="S215" s="256" t="s">
        <v>957</v>
      </c>
      <c r="T215" s="256">
        <v>202</v>
      </c>
      <c r="U215" s="256" t="s">
        <v>224</v>
      </c>
      <c r="V215" s="256">
        <v>202</v>
      </c>
      <c r="W215" s="256" t="s">
        <v>224</v>
      </c>
      <c r="X215" s="256">
        <v>11</v>
      </c>
      <c r="Y215" s="256" t="s">
        <v>994</v>
      </c>
      <c r="Z215" s="256">
        <v>515</v>
      </c>
      <c r="AA215" s="256" t="s">
        <v>960</v>
      </c>
      <c r="AB215" s="256">
        <v>199</v>
      </c>
      <c r="AC215" s="256" t="s">
        <v>961</v>
      </c>
      <c r="AD215" s="256"/>
      <c r="AE215" s="258"/>
    </row>
    <row r="216" spans="1:31" ht="15">
      <c r="A216" s="259">
        <v>776</v>
      </c>
      <c r="B216" s="260" t="s">
        <v>305</v>
      </c>
      <c r="C216" s="260" t="s">
        <v>306</v>
      </c>
      <c r="D216" s="260" t="s">
        <v>306</v>
      </c>
      <c r="E216" s="260"/>
      <c r="F216" s="260" t="s">
        <v>956</v>
      </c>
      <c r="G216" s="260" t="s">
        <v>956</v>
      </c>
      <c r="H216" s="260" t="s">
        <v>956</v>
      </c>
      <c r="I216" s="260" t="s">
        <v>956</v>
      </c>
      <c r="J216" s="260" t="s">
        <v>956</v>
      </c>
      <c r="K216" s="260" t="s">
        <v>956</v>
      </c>
      <c r="L216" s="260" t="s">
        <v>956</v>
      </c>
      <c r="M216" s="260" t="s">
        <v>956</v>
      </c>
      <c r="N216" s="260" t="s">
        <v>956</v>
      </c>
      <c r="O216" s="260" t="s">
        <v>956</v>
      </c>
      <c r="P216" s="260" t="s">
        <v>956</v>
      </c>
      <c r="Q216" s="260" t="s">
        <v>956</v>
      </c>
      <c r="R216" s="260" t="s">
        <v>956</v>
      </c>
      <c r="S216" s="260" t="s">
        <v>956</v>
      </c>
      <c r="T216" s="260">
        <v>543</v>
      </c>
      <c r="U216" s="260" t="s">
        <v>268</v>
      </c>
      <c r="V216" s="260">
        <v>9</v>
      </c>
      <c r="W216" s="260" t="s">
        <v>731</v>
      </c>
      <c r="X216" s="260">
        <v>61</v>
      </c>
      <c r="Y216" s="260" t="s">
        <v>1116</v>
      </c>
      <c r="Z216" s="260">
        <v>515</v>
      </c>
      <c r="AA216" s="260" t="s">
        <v>960</v>
      </c>
      <c r="AB216" s="260"/>
      <c r="AC216" s="260"/>
      <c r="AD216" s="260">
        <v>722</v>
      </c>
      <c r="AE216" s="262" t="s">
        <v>976</v>
      </c>
    </row>
    <row r="217" spans="1:31" ht="15">
      <c r="A217" s="255">
        <v>780</v>
      </c>
      <c r="B217" s="256" t="s">
        <v>149</v>
      </c>
      <c r="C217" s="256" t="s">
        <v>150</v>
      </c>
      <c r="D217" s="256" t="s">
        <v>150</v>
      </c>
      <c r="E217" s="256" t="s">
        <v>1138</v>
      </c>
      <c r="F217" s="256" t="s">
        <v>956</v>
      </c>
      <c r="G217" s="256" t="s">
        <v>956</v>
      </c>
      <c r="H217" s="256" t="s">
        <v>956</v>
      </c>
      <c r="I217" s="256" t="s">
        <v>956</v>
      </c>
      <c r="J217" s="256" t="s">
        <v>956</v>
      </c>
      <c r="K217" s="256" t="s">
        <v>956</v>
      </c>
      <c r="L217" s="256" t="s">
        <v>956</v>
      </c>
      <c r="M217" s="256" t="s">
        <v>956</v>
      </c>
      <c r="N217" s="256" t="s">
        <v>956</v>
      </c>
      <c r="O217" s="256" t="s">
        <v>956</v>
      </c>
      <c r="P217" s="256" t="s">
        <v>956</v>
      </c>
      <c r="Q217" s="256" t="s">
        <v>956</v>
      </c>
      <c r="R217" s="256" t="s">
        <v>956</v>
      </c>
      <c r="S217" s="256" t="s">
        <v>956</v>
      </c>
      <c r="T217" s="256">
        <v>419</v>
      </c>
      <c r="U217" s="256" t="s">
        <v>116</v>
      </c>
      <c r="V217" s="256">
        <v>419</v>
      </c>
      <c r="W217" s="256" t="s">
        <v>116</v>
      </c>
      <c r="X217" s="256">
        <v>29</v>
      </c>
      <c r="Y217" s="256" t="s">
        <v>975</v>
      </c>
      <c r="Z217" s="256">
        <v>515</v>
      </c>
      <c r="AA217" s="256" t="s">
        <v>960</v>
      </c>
      <c r="AB217" s="256"/>
      <c r="AC217" s="256"/>
      <c r="AD217" s="256">
        <v>722</v>
      </c>
      <c r="AE217" s="258" t="s">
        <v>976</v>
      </c>
    </row>
    <row r="218" spans="1:31" ht="15">
      <c r="A218" s="259">
        <v>788</v>
      </c>
      <c r="B218" s="260" t="s">
        <v>308</v>
      </c>
      <c r="C218" s="260" t="s">
        <v>309</v>
      </c>
      <c r="D218" s="260" t="s">
        <v>309</v>
      </c>
      <c r="E218" s="260" t="s">
        <v>1139</v>
      </c>
      <c r="F218" s="260" t="s">
        <v>956</v>
      </c>
      <c r="G218" s="260" t="s">
        <v>956</v>
      </c>
      <c r="H218" s="260" t="s">
        <v>968</v>
      </c>
      <c r="I218" s="260" t="s">
        <v>968</v>
      </c>
      <c r="J218" s="260" t="s">
        <v>968</v>
      </c>
      <c r="K218" s="260" t="s">
        <v>968</v>
      </c>
      <c r="L218" s="260" t="s">
        <v>968</v>
      </c>
      <c r="M218" s="260" t="s">
        <v>968</v>
      </c>
      <c r="N218" s="260" t="s">
        <v>968</v>
      </c>
      <c r="O218" s="260" t="s">
        <v>968</v>
      </c>
      <c r="P218" s="260" t="s">
        <v>968</v>
      </c>
      <c r="Q218" s="260" t="s">
        <v>968</v>
      </c>
      <c r="R218" s="260" t="s">
        <v>968</v>
      </c>
      <c r="S218" s="260" t="s">
        <v>968</v>
      </c>
      <c r="T218" s="260">
        <v>747</v>
      </c>
      <c r="U218" s="260" t="s">
        <v>969</v>
      </c>
      <c r="V218" s="260">
        <v>15</v>
      </c>
      <c r="W218" s="260" t="s">
        <v>970</v>
      </c>
      <c r="X218" s="260">
        <v>15</v>
      </c>
      <c r="Y218" s="261" t="s">
        <v>970</v>
      </c>
      <c r="Z218" s="260">
        <v>515</v>
      </c>
      <c r="AA218" s="260" t="s">
        <v>960</v>
      </c>
      <c r="AB218" s="260"/>
      <c r="AC218" s="260"/>
      <c r="AD218" s="260"/>
      <c r="AE218" s="262"/>
    </row>
    <row r="219" spans="1:31" ht="15">
      <c r="A219" s="255">
        <v>792</v>
      </c>
      <c r="B219" s="256" t="s">
        <v>701</v>
      </c>
      <c r="C219" s="256" t="s">
        <v>702</v>
      </c>
      <c r="D219" s="256" t="s">
        <v>1140</v>
      </c>
      <c r="E219" s="256" t="s">
        <v>1141</v>
      </c>
      <c r="F219" s="256" t="s">
        <v>956</v>
      </c>
      <c r="G219" s="256" t="s">
        <v>956</v>
      </c>
      <c r="H219" s="256" t="s">
        <v>956</v>
      </c>
      <c r="I219" s="256" t="s">
        <v>956</v>
      </c>
      <c r="J219" s="256" t="s">
        <v>956</v>
      </c>
      <c r="K219" s="256" t="s">
        <v>956</v>
      </c>
      <c r="L219" s="256" t="s">
        <v>956</v>
      </c>
      <c r="M219" s="256" t="s">
        <v>956</v>
      </c>
      <c r="N219" s="256" t="s">
        <v>956</v>
      </c>
      <c r="O219" s="256" t="s">
        <v>956</v>
      </c>
      <c r="P219" s="256" t="s">
        <v>968</v>
      </c>
      <c r="Q219" s="256" t="s">
        <v>968</v>
      </c>
      <c r="R219" s="256" t="s">
        <v>968</v>
      </c>
      <c r="S219" s="256" t="s">
        <v>968</v>
      </c>
      <c r="T219" s="256">
        <v>747</v>
      </c>
      <c r="U219" s="256" t="s">
        <v>969</v>
      </c>
      <c r="V219" s="256">
        <v>142</v>
      </c>
      <c r="W219" s="256" t="s">
        <v>958</v>
      </c>
      <c r="X219" s="256">
        <v>145</v>
      </c>
      <c r="Y219" s="257" t="s">
        <v>980</v>
      </c>
      <c r="Z219" s="256">
        <v>515</v>
      </c>
      <c r="AA219" s="256" t="s">
        <v>960</v>
      </c>
      <c r="AB219" s="263"/>
      <c r="AC219" s="263"/>
      <c r="AD219" s="263"/>
      <c r="AE219" s="264"/>
    </row>
    <row r="220" spans="1:31" ht="15">
      <c r="A220" s="259">
        <v>795</v>
      </c>
      <c r="B220" s="260" t="s">
        <v>1142</v>
      </c>
      <c r="C220" s="260" t="s">
        <v>1143</v>
      </c>
      <c r="D220" s="260" t="s">
        <v>1143</v>
      </c>
      <c r="E220" s="260"/>
      <c r="F220" s="260" t="s">
        <v>956</v>
      </c>
      <c r="G220" s="260" t="s">
        <v>956</v>
      </c>
      <c r="H220" s="260" t="s">
        <v>956</v>
      </c>
      <c r="I220" s="260" t="s">
        <v>956</v>
      </c>
      <c r="J220" s="260" t="s">
        <v>956</v>
      </c>
      <c r="K220" s="260" t="s">
        <v>956</v>
      </c>
      <c r="L220" s="260" t="s">
        <v>956</v>
      </c>
      <c r="M220" s="260" t="s">
        <v>956</v>
      </c>
      <c r="N220" s="260" t="s">
        <v>956</v>
      </c>
      <c r="O220" s="260" t="s">
        <v>956</v>
      </c>
      <c r="P220" s="260" t="s">
        <v>956</v>
      </c>
      <c r="Q220" s="260" t="s">
        <v>956</v>
      </c>
      <c r="R220" s="260" t="s">
        <v>968</v>
      </c>
      <c r="S220" s="260" t="s">
        <v>968</v>
      </c>
      <c r="T220" s="260">
        <v>62</v>
      </c>
      <c r="U220" s="260" t="s">
        <v>743</v>
      </c>
      <c r="V220" s="260">
        <v>142</v>
      </c>
      <c r="W220" s="260" t="s">
        <v>958</v>
      </c>
      <c r="X220" s="260">
        <v>143</v>
      </c>
      <c r="Y220" s="261" t="s">
        <v>1061</v>
      </c>
      <c r="Z220" s="260">
        <v>515</v>
      </c>
      <c r="AA220" s="260" t="s">
        <v>960</v>
      </c>
      <c r="AB220" s="260"/>
      <c r="AC220" s="260"/>
      <c r="AD220" s="260">
        <v>432</v>
      </c>
      <c r="AE220" s="262" t="s">
        <v>962</v>
      </c>
    </row>
    <row r="221" spans="1:31" ht="15">
      <c r="A221" s="255">
        <v>798</v>
      </c>
      <c r="B221" s="256" t="s">
        <v>311</v>
      </c>
      <c r="C221" s="256" t="s">
        <v>312</v>
      </c>
      <c r="D221" s="256" t="s">
        <v>312</v>
      </c>
      <c r="E221" s="256"/>
      <c r="F221" s="256" t="s">
        <v>956</v>
      </c>
      <c r="G221" s="256" t="s">
        <v>956</v>
      </c>
      <c r="H221" s="256" t="s">
        <v>956</v>
      </c>
      <c r="I221" s="256" t="s">
        <v>956</v>
      </c>
      <c r="J221" s="256" t="s">
        <v>956</v>
      </c>
      <c r="K221" s="256" t="s">
        <v>956</v>
      </c>
      <c r="L221" s="256" t="s">
        <v>956</v>
      </c>
      <c r="M221" s="256" t="s">
        <v>956</v>
      </c>
      <c r="N221" s="256" t="s">
        <v>956</v>
      </c>
      <c r="O221" s="256" t="s">
        <v>956</v>
      </c>
      <c r="P221" s="256" t="s">
        <v>956</v>
      </c>
      <c r="Q221" s="256" t="s">
        <v>956</v>
      </c>
      <c r="R221" s="256" t="s">
        <v>956</v>
      </c>
      <c r="S221" s="256" t="s">
        <v>956</v>
      </c>
      <c r="T221" s="256">
        <v>543</v>
      </c>
      <c r="U221" s="256" t="s">
        <v>268</v>
      </c>
      <c r="V221" s="256">
        <v>9</v>
      </c>
      <c r="W221" s="256" t="s">
        <v>731</v>
      </c>
      <c r="X221" s="256">
        <v>61</v>
      </c>
      <c r="Y221" s="256" t="s">
        <v>1116</v>
      </c>
      <c r="Z221" s="256">
        <v>515</v>
      </c>
      <c r="AA221" s="256" t="s">
        <v>960</v>
      </c>
      <c r="AB221" s="256">
        <v>199</v>
      </c>
      <c r="AC221" s="256" t="s">
        <v>961</v>
      </c>
      <c r="AD221" s="256">
        <v>722</v>
      </c>
      <c r="AE221" s="258" t="s">
        <v>976</v>
      </c>
    </row>
    <row r="222" spans="1:31" ht="15">
      <c r="A222" s="259">
        <v>800</v>
      </c>
      <c r="B222" s="260" t="s">
        <v>229</v>
      </c>
      <c r="C222" s="260" t="s">
        <v>230</v>
      </c>
      <c r="D222" s="260" t="s">
        <v>230</v>
      </c>
      <c r="E222" s="260" t="s">
        <v>1144</v>
      </c>
      <c r="F222" s="260" t="s">
        <v>957</v>
      </c>
      <c r="G222" s="260" t="s">
        <v>957</v>
      </c>
      <c r="H222" s="260" t="s">
        <v>957</v>
      </c>
      <c r="I222" s="260" t="s">
        <v>957</v>
      </c>
      <c r="J222" s="260" t="s">
        <v>957</v>
      </c>
      <c r="K222" s="260" t="s">
        <v>957</v>
      </c>
      <c r="L222" s="260" t="s">
        <v>957</v>
      </c>
      <c r="M222" s="260" t="s">
        <v>957</v>
      </c>
      <c r="N222" s="260" t="s">
        <v>957</v>
      </c>
      <c r="O222" s="260" t="s">
        <v>957</v>
      </c>
      <c r="P222" s="260" t="s">
        <v>957</v>
      </c>
      <c r="Q222" s="260" t="s">
        <v>957</v>
      </c>
      <c r="R222" s="260" t="s">
        <v>957</v>
      </c>
      <c r="S222" s="260" t="s">
        <v>957</v>
      </c>
      <c r="T222" s="260">
        <v>202</v>
      </c>
      <c r="U222" s="260" t="s">
        <v>224</v>
      </c>
      <c r="V222" s="260">
        <v>202</v>
      </c>
      <c r="W222" s="260" t="s">
        <v>224</v>
      </c>
      <c r="X222" s="260">
        <v>14</v>
      </c>
      <c r="Y222" s="260" t="s">
        <v>1002</v>
      </c>
      <c r="Z222" s="260">
        <v>515</v>
      </c>
      <c r="AA222" s="260" t="s">
        <v>960</v>
      </c>
      <c r="AB222" s="260">
        <v>199</v>
      </c>
      <c r="AC222" s="260" t="s">
        <v>961</v>
      </c>
      <c r="AD222" s="260">
        <v>432</v>
      </c>
      <c r="AE222" s="262" t="s">
        <v>962</v>
      </c>
    </row>
    <row r="223" spans="1:31" ht="15">
      <c r="A223" s="255">
        <v>804</v>
      </c>
      <c r="B223" s="256" t="s">
        <v>703</v>
      </c>
      <c r="C223" s="256" t="s">
        <v>704</v>
      </c>
      <c r="D223" s="256" t="s">
        <v>704</v>
      </c>
      <c r="E223" s="256" t="s">
        <v>1145</v>
      </c>
      <c r="F223" s="256" t="s">
        <v>956</v>
      </c>
      <c r="G223" s="256" t="s">
        <v>956</v>
      </c>
      <c r="H223" s="256" t="s">
        <v>957</v>
      </c>
      <c r="I223" s="256" t="s">
        <v>957</v>
      </c>
      <c r="J223" s="256" t="s">
        <v>957</v>
      </c>
      <c r="K223" s="256" t="s">
        <v>957</v>
      </c>
      <c r="L223" s="256" t="s">
        <v>957</v>
      </c>
      <c r="M223" s="256" t="s">
        <v>957</v>
      </c>
      <c r="N223" s="256" t="s">
        <v>957</v>
      </c>
      <c r="O223" s="256" t="s">
        <v>957</v>
      </c>
      <c r="P223" s="256" t="s">
        <v>957</v>
      </c>
      <c r="Q223" s="256" t="s">
        <v>957</v>
      </c>
      <c r="R223" s="256" t="s">
        <v>957</v>
      </c>
      <c r="S223" s="256" t="s">
        <v>957</v>
      </c>
      <c r="T223" s="256">
        <v>513</v>
      </c>
      <c r="U223" s="256" t="s">
        <v>55</v>
      </c>
      <c r="V223" s="256">
        <v>150</v>
      </c>
      <c r="W223" s="256" t="s">
        <v>964</v>
      </c>
      <c r="X223" s="256">
        <v>151</v>
      </c>
      <c r="Y223" s="257" t="s">
        <v>989</v>
      </c>
      <c r="Z223" s="256">
        <v>514</v>
      </c>
      <c r="AA223" s="256" t="s">
        <v>966</v>
      </c>
      <c r="AB223" s="256"/>
      <c r="AC223" s="256"/>
      <c r="AD223" s="256"/>
      <c r="AE223" s="258"/>
    </row>
    <row r="224" spans="1:31" ht="15">
      <c r="A224" s="259">
        <v>784</v>
      </c>
      <c r="B224" s="260" t="s">
        <v>1146</v>
      </c>
      <c r="C224" s="260" t="s">
        <v>1147</v>
      </c>
      <c r="D224" s="260" t="s">
        <v>1147</v>
      </c>
      <c r="E224" s="260"/>
      <c r="F224" s="260" t="s">
        <v>956</v>
      </c>
      <c r="G224" s="260" t="s">
        <v>956</v>
      </c>
      <c r="H224" s="260" t="s">
        <v>956</v>
      </c>
      <c r="I224" s="260" t="s">
        <v>956</v>
      </c>
      <c r="J224" s="260" t="s">
        <v>956</v>
      </c>
      <c r="K224" s="260" t="s">
        <v>956</v>
      </c>
      <c r="L224" s="260" t="s">
        <v>956</v>
      </c>
      <c r="M224" s="260" t="s">
        <v>956</v>
      </c>
      <c r="N224" s="260" t="s">
        <v>956</v>
      </c>
      <c r="O224" s="260" t="s">
        <v>956</v>
      </c>
      <c r="P224" s="260" t="s">
        <v>956</v>
      </c>
      <c r="Q224" s="260" t="s">
        <v>956</v>
      </c>
      <c r="R224" s="260" t="s">
        <v>956</v>
      </c>
      <c r="S224" s="260" t="s">
        <v>956</v>
      </c>
      <c r="T224" s="260">
        <v>747</v>
      </c>
      <c r="U224" s="260" t="s">
        <v>969</v>
      </c>
      <c r="V224" s="260">
        <v>142</v>
      </c>
      <c r="W224" s="260" t="s">
        <v>958</v>
      </c>
      <c r="X224" s="260">
        <v>145</v>
      </c>
      <c r="Y224" s="261" t="s">
        <v>980</v>
      </c>
      <c r="Z224" s="260">
        <v>515</v>
      </c>
      <c r="AA224" s="260" t="s">
        <v>960</v>
      </c>
      <c r="AB224" s="260"/>
      <c r="AC224" s="260"/>
      <c r="AD224" s="260"/>
      <c r="AE224" s="262"/>
    </row>
    <row r="225" spans="1:31" ht="15">
      <c r="A225" s="255">
        <v>826</v>
      </c>
      <c r="B225" s="256" t="s">
        <v>732</v>
      </c>
      <c r="C225" s="256" t="s">
        <v>1148</v>
      </c>
      <c r="D225" s="256" t="s">
        <v>1148</v>
      </c>
      <c r="E225" s="256" t="s">
        <v>1149</v>
      </c>
      <c r="F225" s="256" t="s">
        <v>956</v>
      </c>
      <c r="G225" s="256" t="s">
        <v>956</v>
      </c>
      <c r="H225" s="256" t="s">
        <v>957</v>
      </c>
      <c r="I225" s="256" t="s">
        <v>957</v>
      </c>
      <c r="J225" s="256" t="s">
        <v>957</v>
      </c>
      <c r="K225" s="256" t="s">
        <v>957</v>
      </c>
      <c r="L225" s="256" t="s">
        <v>957</v>
      </c>
      <c r="M225" s="256" t="s">
        <v>957</v>
      </c>
      <c r="N225" s="256" t="s">
        <v>957</v>
      </c>
      <c r="O225" s="256" t="s">
        <v>957</v>
      </c>
      <c r="P225" s="256" t="s">
        <v>957</v>
      </c>
      <c r="Q225" s="256" t="s">
        <v>957</v>
      </c>
      <c r="R225" s="256" t="s">
        <v>957</v>
      </c>
      <c r="S225" s="256" t="s">
        <v>957</v>
      </c>
      <c r="T225" s="256">
        <v>513</v>
      </c>
      <c r="U225" s="256" t="s">
        <v>55</v>
      </c>
      <c r="V225" s="256">
        <v>150</v>
      </c>
      <c r="W225" s="256" t="s">
        <v>964</v>
      </c>
      <c r="X225" s="256">
        <v>154</v>
      </c>
      <c r="Y225" s="257" t="s">
        <v>1023</v>
      </c>
      <c r="Z225" s="256">
        <v>514</v>
      </c>
      <c r="AA225" s="256" t="s">
        <v>966</v>
      </c>
      <c r="AB225" s="256"/>
      <c r="AC225" s="256"/>
      <c r="AD225" s="256"/>
      <c r="AE225" s="258"/>
    </row>
    <row r="226" spans="1:31" ht="15">
      <c r="A226" s="259">
        <v>834</v>
      </c>
      <c r="B226" s="260" t="s">
        <v>550</v>
      </c>
      <c r="C226" s="260" t="s">
        <v>551</v>
      </c>
      <c r="D226" s="260" t="s">
        <v>1150</v>
      </c>
      <c r="E226" s="260" t="s">
        <v>1151</v>
      </c>
      <c r="F226" s="260" t="s">
        <v>956</v>
      </c>
      <c r="G226" s="260" t="s">
        <v>957</v>
      </c>
      <c r="H226" s="260" t="s">
        <v>957</v>
      </c>
      <c r="I226" s="260" t="s">
        <v>957</v>
      </c>
      <c r="J226" s="260" t="s">
        <v>957</v>
      </c>
      <c r="K226" s="260" t="s">
        <v>957</v>
      </c>
      <c r="L226" s="260" t="s">
        <v>957</v>
      </c>
      <c r="M226" s="260" t="s">
        <v>957</v>
      </c>
      <c r="N226" s="260" t="s">
        <v>957</v>
      </c>
      <c r="O226" s="260" t="s">
        <v>957</v>
      </c>
      <c r="P226" s="260" t="s">
        <v>957</v>
      </c>
      <c r="Q226" s="260" t="s">
        <v>957</v>
      </c>
      <c r="R226" s="260" t="s">
        <v>957</v>
      </c>
      <c r="S226" s="260" t="s">
        <v>957</v>
      </c>
      <c r="T226" s="260">
        <v>202</v>
      </c>
      <c r="U226" s="260" t="s">
        <v>224</v>
      </c>
      <c r="V226" s="260">
        <v>202</v>
      </c>
      <c r="W226" s="260" t="s">
        <v>224</v>
      </c>
      <c r="X226" s="260">
        <v>14</v>
      </c>
      <c r="Y226" s="260" t="s">
        <v>1002</v>
      </c>
      <c r="Z226" s="260">
        <v>515</v>
      </c>
      <c r="AA226" s="260" t="s">
        <v>960</v>
      </c>
      <c r="AB226" s="260">
        <v>199</v>
      </c>
      <c r="AC226" s="260" t="s">
        <v>961</v>
      </c>
      <c r="AD226" s="260"/>
      <c r="AE226" s="262"/>
    </row>
    <row r="227" spans="1:31" ht="15">
      <c r="A227" s="255">
        <v>840</v>
      </c>
      <c r="B227" s="256" t="s">
        <v>192</v>
      </c>
      <c r="C227" s="256" t="s">
        <v>193</v>
      </c>
      <c r="D227" s="256" t="s">
        <v>193</v>
      </c>
      <c r="E227" s="256"/>
      <c r="F227" s="256" t="s">
        <v>956</v>
      </c>
      <c r="G227" s="256" t="s">
        <v>956</v>
      </c>
      <c r="H227" s="256" t="s">
        <v>956</v>
      </c>
      <c r="I227" s="256" t="s">
        <v>956</v>
      </c>
      <c r="J227" s="256" t="s">
        <v>956</v>
      </c>
      <c r="K227" s="256" t="s">
        <v>956</v>
      </c>
      <c r="L227" s="256" t="s">
        <v>956</v>
      </c>
      <c r="M227" s="256" t="s">
        <v>956</v>
      </c>
      <c r="N227" s="256" t="s">
        <v>956</v>
      </c>
      <c r="O227" s="256" t="s">
        <v>956</v>
      </c>
      <c r="P227" s="256" t="s">
        <v>956</v>
      </c>
      <c r="Q227" s="256" t="s">
        <v>956</v>
      </c>
      <c r="R227" s="256" t="s">
        <v>956</v>
      </c>
      <c r="S227" s="256" t="s">
        <v>956</v>
      </c>
      <c r="T227" s="256">
        <v>513</v>
      </c>
      <c r="U227" s="256" t="s">
        <v>55</v>
      </c>
      <c r="V227" s="256">
        <v>21</v>
      </c>
      <c r="W227" s="256" t="s">
        <v>1006</v>
      </c>
      <c r="X227" s="256">
        <v>21</v>
      </c>
      <c r="Y227" s="257" t="s">
        <v>1006</v>
      </c>
      <c r="Z227" s="256">
        <v>514</v>
      </c>
      <c r="AA227" s="256" t="s">
        <v>966</v>
      </c>
      <c r="AB227" s="256"/>
      <c r="AC227" s="256"/>
      <c r="AD227" s="256"/>
      <c r="AE227" s="258"/>
    </row>
    <row r="228" spans="1:31" ht="15">
      <c r="A228" s="259">
        <v>858</v>
      </c>
      <c r="B228" s="260" t="s">
        <v>646</v>
      </c>
      <c r="C228" s="260" t="s">
        <v>647</v>
      </c>
      <c r="D228" s="260" t="s">
        <v>647</v>
      </c>
      <c r="E228" s="260" t="s">
        <v>1152</v>
      </c>
      <c r="F228" s="260" t="s">
        <v>956</v>
      </c>
      <c r="G228" s="260" t="s">
        <v>956</v>
      </c>
      <c r="H228" s="260" t="s">
        <v>956</v>
      </c>
      <c r="I228" s="260" t="s">
        <v>956</v>
      </c>
      <c r="J228" s="260" t="s">
        <v>957</v>
      </c>
      <c r="K228" s="260" t="s">
        <v>957</v>
      </c>
      <c r="L228" s="260" t="s">
        <v>957</v>
      </c>
      <c r="M228" s="260" t="s">
        <v>957</v>
      </c>
      <c r="N228" s="260" t="s">
        <v>957</v>
      </c>
      <c r="O228" s="260" t="s">
        <v>957</v>
      </c>
      <c r="P228" s="260" t="s">
        <v>957</v>
      </c>
      <c r="Q228" s="260" t="s">
        <v>957</v>
      </c>
      <c r="R228" s="260" t="s">
        <v>957</v>
      </c>
      <c r="S228" s="260" t="s">
        <v>957</v>
      </c>
      <c r="T228" s="260">
        <v>419</v>
      </c>
      <c r="U228" s="260" t="s">
        <v>116</v>
      </c>
      <c r="V228" s="260">
        <v>419</v>
      </c>
      <c r="W228" s="260" t="s">
        <v>116</v>
      </c>
      <c r="X228" s="260">
        <v>5</v>
      </c>
      <c r="Y228" s="260" t="s">
        <v>978</v>
      </c>
      <c r="Z228" s="260">
        <v>515</v>
      </c>
      <c r="AA228" s="260" t="s">
        <v>960</v>
      </c>
      <c r="AB228" s="260"/>
      <c r="AC228" s="260"/>
      <c r="AD228" s="260"/>
      <c r="AE228" s="262"/>
    </row>
    <row r="229" spans="1:31" ht="15">
      <c r="A229" s="255">
        <v>860</v>
      </c>
      <c r="B229" s="256" t="s">
        <v>769</v>
      </c>
      <c r="C229" s="256" t="s">
        <v>770</v>
      </c>
      <c r="D229" s="256" t="s">
        <v>770</v>
      </c>
      <c r="E229" s="256" t="s">
        <v>1153</v>
      </c>
      <c r="F229" s="256" t="s">
        <v>956</v>
      </c>
      <c r="G229" s="256" t="s">
        <v>956</v>
      </c>
      <c r="H229" s="256" t="s">
        <v>956</v>
      </c>
      <c r="I229" s="256" t="s">
        <v>956</v>
      </c>
      <c r="J229" s="256" t="s">
        <v>956</v>
      </c>
      <c r="K229" s="256" t="s">
        <v>956</v>
      </c>
      <c r="L229" s="256" t="s">
        <v>956</v>
      </c>
      <c r="M229" s="256" t="s">
        <v>956</v>
      </c>
      <c r="N229" s="256" t="s">
        <v>968</v>
      </c>
      <c r="O229" s="256" t="s">
        <v>968</v>
      </c>
      <c r="P229" s="256" t="s">
        <v>968</v>
      </c>
      <c r="Q229" s="256" t="s">
        <v>968</v>
      </c>
      <c r="R229" s="256" t="s">
        <v>968</v>
      </c>
      <c r="S229" s="256" t="s">
        <v>968</v>
      </c>
      <c r="T229" s="256">
        <v>62</v>
      </c>
      <c r="U229" s="256" t="s">
        <v>743</v>
      </c>
      <c r="V229" s="256">
        <v>142</v>
      </c>
      <c r="W229" s="256" t="s">
        <v>958</v>
      </c>
      <c r="X229" s="256">
        <v>143</v>
      </c>
      <c r="Y229" s="257" t="s">
        <v>1061</v>
      </c>
      <c r="Z229" s="256">
        <v>515</v>
      </c>
      <c r="AA229" s="256" t="s">
        <v>960</v>
      </c>
      <c r="AB229" s="256"/>
      <c r="AC229" s="256"/>
      <c r="AD229" s="256">
        <v>432</v>
      </c>
      <c r="AE229" s="258" t="s">
        <v>962</v>
      </c>
    </row>
    <row r="230" spans="1:31" ht="15">
      <c r="A230" s="259">
        <v>548</v>
      </c>
      <c r="B230" s="260" t="s">
        <v>707</v>
      </c>
      <c r="C230" s="260" t="s">
        <v>708</v>
      </c>
      <c r="D230" s="260" t="s">
        <v>708</v>
      </c>
      <c r="E230" s="260"/>
      <c r="F230" s="260" t="s">
        <v>956</v>
      </c>
      <c r="G230" s="260" t="s">
        <v>956</v>
      </c>
      <c r="H230" s="260" t="s">
        <v>956</v>
      </c>
      <c r="I230" s="260" t="s">
        <v>956</v>
      </c>
      <c r="J230" s="260" t="s">
        <v>956</v>
      </c>
      <c r="K230" s="260" t="s">
        <v>956</v>
      </c>
      <c r="L230" s="260" t="s">
        <v>956</v>
      </c>
      <c r="M230" s="260" t="s">
        <v>956</v>
      </c>
      <c r="N230" s="260" t="s">
        <v>956</v>
      </c>
      <c r="O230" s="260" t="s">
        <v>956</v>
      </c>
      <c r="P230" s="260" t="s">
        <v>956</v>
      </c>
      <c r="Q230" s="260" t="s">
        <v>956</v>
      </c>
      <c r="R230" s="260" t="s">
        <v>956</v>
      </c>
      <c r="S230" s="260" t="s">
        <v>956</v>
      </c>
      <c r="T230" s="260">
        <v>543</v>
      </c>
      <c r="U230" s="260" t="s">
        <v>268</v>
      </c>
      <c r="V230" s="260">
        <v>9</v>
      </c>
      <c r="W230" s="260" t="s">
        <v>731</v>
      </c>
      <c r="X230" s="260">
        <v>54</v>
      </c>
      <c r="Y230" s="260" t="s">
        <v>1038</v>
      </c>
      <c r="Z230" s="260">
        <v>515</v>
      </c>
      <c r="AA230" s="260" t="s">
        <v>960</v>
      </c>
      <c r="AB230" s="260"/>
      <c r="AC230" s="260"/>
      <c r="AD230" s="260">
        <v>722</v>
      </c>
      <c r="AE230" s="262" t="s">
        <v>976</v>
      </c>
    </row>
    <row r="231" spans="1:31" ht="15">
      <c r="A231" s="255">
        <v>862</v>
      </c>
      <c r="B231" s="256" t="s">
        <v>556</v>
      </c>
      <c r="C231" s="256" t="s">
        <v>557</v>
      </c>
      <c r="D231" s="256" t="s">
        <v>557</v>
      </c>
      <c r="E231" s="256" t="s">
        <v>1103</v>
      </c>
      <c r="F231" s="256" t="s">
        <v>956</v>
      </c>
      <c r="G231" s="256" t="s">
        <v>957</v>
      </c>
      <c r="H231" s="256" t="s">
        <v>957</v>
      </c>
      <c r="I231" s="256" t="s">
        <v>957</v>
      </c>
      <c r="J231" s="256" t="s">
        <v>968</v>
      </c>
      <c r="K231" s="256" t="s">
        <v>968</v>
      </c>
      <c r="L231" s="256" t="s">
        <v>968</v>
      </c>
      <c r="M231" s="256" t="s">
        <v>968</v>
      </c>
      <c r="N231" s="256" t="s">
        <v>968</v>
      </c>
      <c r="O231" s="256" t="s">
        <v>968</v>
      </c>
      <c r="P231" s="256" t="s">
        <v>968</v>
      </c>
      <c r="Q231" s="256" t="s">
        <v>968</v>
      </c>
      <c r="R231" s="256" t="s">
        <v>968</v>
      </c>
      <c r="S231" s="256" t="s">
        <v>968</v>
      </c>
      <c r="T231" s="256">
        <v>419</v>
      </c>
      <c r="U231" s="256" t="s">
        <v>116</v>
      </c>
      <c r="V231" s="256">
        <v>419</v>
      </c>
      <c r="W231" s="256" t="s">
        <v>116</v>
      </c>
      <c r="X231" s="256">
        <v>5</v>
      </c>
      <c r="Y231" s="256" t="s">
        <v>978</v>
      </c>
      <c r="Z231" s="256">
        <v>515</v>
      </c>
      <c r="AA231" s="256" t="s">
        <v>960</v>
      </c>
      <c r="AB231" s="256"/>
      <c r="AC231" s="256"/>
      <c r="AD231" s="256"/>
      <c r="AE231" s="258"/>
    </row>
    <row r="232" spans="1:31" ht="15">
      <c r="A232" s="259">
        <v>704</v>
      </c>
      <c r="B232" s="260" t="s">
        <v>313</v>
      </c>
      <c r="C232" s="260" t="s">
        <v>314</v>
      </c>
      <c r="D232" s="260" t="s">
        <v>314</v>
      </c>
      <c r="E232" s="260"/>
      <c r="F232" s="260" t="s">
        <v>956</v>
      </c>
      <c r="G232" s="260" t="s">
        <v>956</v>
      </c>
      <c r="H232" s="260" t="s">
        <v>956</v>
      </c>
      <c r="I232" s="260" t="s">
        <v>956</v>
      </c>
      <c r="J232" s="260" t="s">
        <v>956</v>
      </c>
      <c r="K232" s="260" t="s">
        <v>956</v>
      </c>
      <c r="L232" s="260" t="s">
        <v>956</v>
      </c>
      <c r="M232" s="260" t="s">
        <v>956</v>
      </c>
      <c r="N232" s="260" t="s">
        <v>956</v>
      </c>
      <c r="O232" s="260" t="s">
        <v>956</v>
      </c>
      <c r="P232" s="260" t="s">
        <v>956</v>
      </c>
      <c r="Q232" s="260" t="s">
        <v>956</v>
      </c>
      <c r="R232" s="260" t="s">
        <v>956</v>
      </c>
      <c r="S232" s="260" t="s">
        <v>956</v>
      </c>
      <c r="T232" s="260">
        <v>753</v>
      </c>
      <c r="U232" s="260" t="s">
        <v>75</v>
      </c>
      <c r="V232" s="260">
        <v>142</v>
      </c>
      <c r="W232" s="260" t="s">
        <v>958</v>
      </c>
      <c r="X232" s="260">
        <v>35</v>
      </c>
      <c r="Y232" s="261" t="s">
        <v>998</v>
      </c>
      <c r="Z232" s="260">
        <v>515</v>
      </c>
      <c r="AA232" s="260" t="s">
        <v>960</v>
      </c>
      <c r="AB232" s="260"/>
      <c r="AC232" s="260"/>
      <c r="AD232" s="260"/>
      <c r="AE232" s="262"/>
    </row>
    <row r="233" spans="1:31" ht="15">
      <c r="A233" s="255">
        <v>887</v>
      </c>
      <c r="B233" s="256" t="s">
        <v>1154</v>
      </c>
      <c r="C233" s="256" t="s">
        <v>1155</v>
      </c>
      <c r="D233" s="256" t="s">
        <v>1155</v>
      </c>
      <c r="E233" s="256"/>
      <c r="F233" s="256" t="s">
        <v>956</v>
      </c>
      <c r="G233" s="256" t="s">
        <v>956</v>
      </c>
      <c r="H233" s="256" t="s">
        <v>956</v>
      </c>
      <c r="I233" s="256" t="s">
        <v>956</v>
      </c>
      <c r="J233" s="256" t="s">
        <v>956</v>
      </c>
      <c r="K233" s="256" t="s">
        <v>956</v>
      </c>
      <c r="L233" s="256" t="s">
        <v>956</v>
      </c>
      <c r="M233" s="256" t="s">
        <v>956</v>
      </c>
      <c r="N233" s="256" t="s">
        <v>956</v>
      </c>
      <c r="O233" s="256" t="s">
        <v>956</v>
      </c>
      <c r="P233" s="256" t="s">
        <v>956</v>
      </c>
      <c r="Q233" s="256" t="s">
        <v>956</v>
      </c>
      <c r="R233" s="256" t="s">
        <v>956</v>
      </c>
      <c r="S233" s="256" t="s">
        <v>956</v>
      </c>
      <c r="T233" s="256">
        <v>747</v>
      </c>
      <c r="U233" s="256" t="s">
        <v>969</v>
      </c>
      <c r="V233" s="256">
        <v>142</v>
      </c>
      <c r="W233" s="256" t="s">
        <v>958</v>
      </c>
      <c r="X233" s="256">
        <v>145</v>
      </c>
      <c r="Y233" s="257" t="s">
        <v>980</v>
      </c>
      <c r="Z233" s="256">
        <v>515</v>
      </c>
      <c r="AA233" s="256" t="s">
        <v>960</v>
      </c>
      <c r="AB233" s="256">
        <v>199</v>
      </c>
      <c r="AC233" s="256" t="s">
        <v>961</v>
      </c>
      <c r="AD233" s="256"/>
      <c r="AE233" s="258"/>
    </row>
    <row r="234" spans="1:31" ht="15">
      <c r="A234" s="259">
        <v>894</v>
      </c>
      <c r="B234" s="260" t="s">
        <v>554</v>
      </c>
      <c r="C234" s="260" t="s">
        <v>555</v>
      </c>
      <c r="D234" s="260" t="s">
        <v>555</v>
      </c>
      <c r="E234" s="260" t="s">
        <v>1156</v>
      </c>
      <c r="F234" s="260" t="s">
        <v>956</v>
      </c>
      <c r="G234" s="260" t="s">
        <v>957</v>
      </c>
      <c r="H234" s="260" t="s">
        <v>957</v>
      </c>
      <c r="I234" s="260" t="s">
        <v>957</v>
      </c>
      <c r="J234" s="260" t="s">
        <v>957</v>
      </c>
      <c r="K234" s="260" t="s">
        <v>957</v>
      </c>
      <c r="L234" s="260" t="s">
        <v>957</v>
      </c>
      <c r="M234" s="260" t="s">
        <v>957</v>
      </c>
      <c r="N234" s="260" t="s">
        <v>957</v>
      </c>
      <c r="O234" s="260" t="s">
        <v>957</v>
      </c>
      <c r="P234" s="260" t="s">
        <v>957</v>
      </c>
      <c r="Q234" s="260" t="s">
        <v>957</v>
      </c>
      <c r="R234" s="260" t="s">
        <v>957</v>
      </c>
      <c r="S234" s="260" t="s">
        <v>957</v>
      </c>
      <c r="T234" s="260">
        <v>202</v>
      </c>
      <c r="U234" s="260" t="s">
        <v>224</v>
      </c>
      <c r="V234" s="260">
        <v>202</v>
      </c>
      <c r="W234" s="260" t="s">
        <v>224</v>
      </c>
      <c r="X234" s="260">
        <v>14</v>
      </c>
      <c r="Y234" s="260" t="s">
        <v>1002</v>
      </c>
      <c r="Z234" s="260">
        <v>515</v>
      </c>
      <c r="AA234" s="260" t="s">
        <v>960</v>
      </c>
      <c r="AB234" s="260">
        <v>199</v>
      </c>
      <c r="AC234" s="260" t="s">
        <v>961</v>
      </c>
      <c r="AD234" s="260">
        <v>432</v>
      </c>
      <c r="AE234" s="262" t="s">
        <v>962</v>
      </c>
    </row>
    <row r="235" spans="1:31" ht="15">
      <c r="A235" s="255">
        <v>716</v>
      </c>
      <c r="B235" s="256" t="s">
        <v>317</v>
      </c>
      <c r="C235" s="256" t="s">
        <v>318</v>
      </c>
      <c r="D235" s="257" t="s">
        <v>318</v>
      </c>
      <c r="E235" s="257" t="s">
        <v>1157</v>
      </c>
      <c r="F235" s="257" t="s">
        <v>956</v>
      </c>
      <c r="G235" s="257" t="s">
        <v>956</v>
      </c>
      <c r="H235" s="257" t="s">
        <v>956</v>
      </c>
      <c r="I235" s="257" t="s">
        <v>956</v>
      </c>
      <c r="J235" s="257" t="s">
        <v>957</v>
      </c>
      <c r="K235" s="257" t="s">
        <v>957</v>
      </c>
      <c r="L235" s="257" t="s">
        <v>957</v>
      </c>
      <c r="M235" s="257" t="s">
        <v>957</v>
      </c>
      <c r="N235" s="257" t="s">
        <v>957</v>
      </c>
      <c r="O235" s="257" t="s">
        <v>957</v>
      </c>
      <c r="P235" s="257" t="s">
        <v>957</v>
      </c>
      <c r="Q235" s="257" t="s">
        <v>957</v>
      </c>
      <c r="R235" s="256" t="s">
        <v>957</v>
      </c>
      <c r="S235" s="256" t="s">
        <v>957</v>
      </c>
      <c r="T235" s="256">
        <v>202</v>
      </c>
      <c r="U235" s="256" t="s">
        <v>224</v>
      </c>
      <c r="V235" s="256">
        <v>202</v>
      </c>
      <c r="W235" s="256" t="s">
        <v>224</v>
      </c>
      <c r="X235" s="256">
        <v>14</v>
      </c>
      <c r="Y235" s="256" t="s">
        <v>1002</v>
      </c>
      <c r="Z235" s="256">
        <v>515</v>
      </c>
      <c r="AA235" s="256" t="s">
        <v>960</v>
      </c>
      <c r="AB235" s="256"/>
      <c r="AC235" s="256"/>
      <c r="AD235" s="256">
        <v>432</v>
      </c>
      <c r="AE235" s="258" t="s">
        <v>962</v>
      </c>
    </row>
  </sheetData>
  <autoFilter ref="A29:I30" xr:uid="{0EE1539E-A7DE-4CF8-84C4-0E7DDFB2B139}">
    <sortState xmlns:xlrd2="http://schemas.microsoft.com/office/spreadsheetml/2017/richdata2" ref="A32:I38">
      <sortCondition descending="1" ref="G29:G30"/>
    </sortState>
  </autoFilter>
  <mergeCells count="10">
    <mergeCell ref="G2:H2"/>
    <mergeCell ref="E29:E30"/>
    <mergeCell ref="H29:H30"/>
    <mergeCell ref="I29:I30"/>
    <mergeCell ref="G29:G30"/>
    <mergeCell ref="F29:F30"/>
    <mergeCell ref="A29:A30"/>
    <mergeCell ref="B29:B30"/>
    <mergeCell ref="C29:C30"/>
    <mergeCell ref="D29:D3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FF4F-5199-4BB8-8EE5-53F8050C2875}">
  <dimension ref="A2:K29"/>
  <sheetViews>
    <sheetView zoomScale="115" zoomScaleNormal="115" workbookViewId="0">
      <selection activeCell="A28" sqref="A28"/>
    </sheetView>
  </sheetViews>
  <sheetFormatPr defaultColWidth="9.140625" defaultRowHeight="12.75"/>
  <cols>
    <col min="1" max="1" width="12.85546875" style="91" customWidth="1"/>
    <col min="2" max="16384" width="9.140625" style="91"/>
  </cols>
  <sheetData>
    <row r="2" spans="1:7">
      <c r="A2" s="274" t="s">
        <v>1158</v>
      </c>
      <c r="B2" s="274"/>
      <c r="C2" s="274"/>
      <c r="D2" s="274"/>
      <c r="E2" s="274"/>
      <c r="F2" s="274"/>
      <c r="G2" s="274"/>
    </row>
    <row r="7" spans="1:7">
      <c r="B7" s="93"/>
    </row>
    <row r="8" spans="1:7">
      <c r="B8" s="93"/>
    </row>
    <row r="9" spans="1:7">
      <c r="B9" s="93"/>
    </row>
    <row r="10" spans="1:7">
      <c r="B10" s="93"/>
    </row>
    <row r="11" spans="1:7">
      <c r="B11" s="93"/>
    </row>
    <row r="12" spans="1:7">
      <c r="B12" s="93"/>
    </row>
    <row r="27" spans="1:11" ht="15">
      <c r="A27" s="96" t="s">
        <v>43</v>
      </c>
      <c r="B27" s="95">
        <v>2000</v>
      </c>
      <c r="C27" s="95">
        <v>2005</v>
      </c>
      <c r="D27" s="95">
        <v>2010</v>
      </c>
      <c r="E27" s="95">
        <v>2015</v>
      </c>
      <c r="F27" s="95">
        <v>2020</v>
      </c>
      <c r="G27" s="95">
        <v>2025</v>
      </c>
      <c r="K27" s="92"/>
    </row>
    <row r="28" spans="1:11" ht="90">
      <c r="A28" s="94" t="s">
        <v>1159</v>
      </c>
      <c r="B28" s="93">
        <v>32</v>
      </c>
      <c r="C28" s="93">
        <v>55</v>
      </c>
      <c r="D28" s="93">
        <v>65</v>
      </c>
      <c r="E28" s="93">
        <v>70</v>
      </c>
      <c r="F28" s="93">
        <v>82</v>
      </c>
      <c r="G28" s="93">
        <v>89</v>
      </c>
    </row>
    <row r="29" spans="1:11" ht="90">
      <c r="A29" s="94" t="s">
        <v>1160</v>
      </c>
      <c r="B29" s="91">
        <v>8</v>
      </c>
      <c r="C29" s="91">
        <v>9</v>
      </c>
      <c r="D29" s="91">
        <v>15</v>
      </c>
      <c r="E29" s="91">
        <v>28</v>
      </c>
      <c r="F29" s="91">
        <v>31</v>
      </c>
      <c r="G29" s="91">
        <v>26</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B51C5-F8D9-4C25-82BB-BBCE8F2525B9}">
  <dimension ref="A1:O41"/>
  <sheetViews>
    <sheetView zoomScaleNormal="100" workbookViewId="0">
      <selection activeCell="I11" sqref="I11"/>
    </sheetView>
  </sheetViews>
  <sheetFormatPr defaultColWidth="9.140625" defaultRowHeight="15.75"/>
  <cols>
    <col min="1" max="1" width="32.85546875" style="16" customWidth="1"/>
    <col min="2" max="2" width="26" style="16" customWidth="1"/>
    <col min="3" max="3" width="11.42578125" style="16" bestFit="1" customWidth="1"/>
    <col min="4" max="4" width="16.140625" style="16" customWidth="1"/>
    <col min="5" max="5" width="10.42578125" style="16" bestFit="1" customWidth="1"/>
    <col min="6" max="6" width="10.42578125" style="14" bestFit="1" customWidth="1"/>
    <col min="7" max="7" width="11.42578125" style="14" bestFit="1" customWidth="1"/>
    <col min="8" max="8" width="13.28515625" style="14" customWidth="1"/>
    <col min="9" max="9" width="20.42578125" style="14" customWidth="1"/>
    <col min="10" max="16384" width="9.140625" style="14"/>
  </cols>
  <sheetData>
    <row r="1" spans="1:10">
      <c r="A1" s="21"/>
    </row>
    <row r="2" spans="1:10">
      <c r="A2" s="275" t="s">
        <v>1161</v>
      </c>
      <c r="B2" s="275"/>
      <c r="C2" s="275"/>
      <c r="D2" s="275"/>
    </row>
    <row r="3" spans="1:10">
      <c r="B3" s="17"/>
      <c r="C3" s="17"/>
      <c r="D3" s="17"/>
    </row>
    <row r="4" spans="1:10">
      <c r="B4" s="17"/>
      <c r="C4" s="17"/>
      <c r="D4" s="17"/>
    </row>
    <row r="5" spans="1:10">
      <c r="B5" s="17"/>
      <c r="C5" s="17"/>
      <c r="D5" s="17"/>
    </row>
    <row r="6" spans="1:10">
      <c r="B6" s="17"/>
      <c r="C6" s="17"/>
      <c r="D6" s="17"/>
    </row>
    <row r="7" spans="1:10">
      <c r="B7" s="17"/>
      <c r="C7" s="17"/>
      <c r="D7" s="17"/>
    </row>
    <row r="8" spans="1:10">
      <c r="B8" s="17"/>
      <c r="C8" s="17"/>
      <c r="D8" s="17"/>
    </row>
    <row r="9" spans="1:10">
      <c r="B9" s="17"/>
      <c r="C9" s="17"/>
      <c r="D9" s="17"/>
    </row>
    <row r="10" spans="1:10">
      <c r="B10" s="17"/>
      <c r="C10" s="17"/>
      <c r="D10" s="17"/>
    </row>
    <row r="11" spans="1:10">
      <c r="B11" s="17"/>
      <c r="C11" s="17"/>
      <c r="D11" s="17"/>
    </row>
    <row r="12" spans="1:10">
      <c r="B12" s="17"/>
      <c r="C12" s="17"/>
      <c r="D12" s="20"/>
    </row>
    <row r="13" spans="1:10" s="16" customFormat="1">
      <c r="B13" s="17"/>
      <c r="C13" s="17"/>
      <c r="F13" s="14"/>
      <c r="G13" s="14"/>
      <c r="H13" s="14"/>
      <c r="I13" s="14"/>
      <c r="J13" s="14"/>
    </row>
    <row r="14" spans="1:10" s="16" customFormat="1">
      <c r="B14" s="17"/>
      <c r="D14" s="17"/>
      <c r="F14" s="14"/>
      <c r="G14" s="14"/>
      <c r="H14" s="14"/>
      <c r="I14" s="14"/>
      <c r="J14" s="14"/>
    </row>
    <row r="16" spans="1:10" s="16" customFormat="1">
      <c r="B16" s="17"/>
      <c r="C16" s="17"/>
      <c r="F16" s="14"/>
      <c r="G16" s="14"/>
      <c r="H16" s="14"/>
      <c r="I16" s="14"/>
      <c r="J16" s="14"/>
    </row>
    <row r="17" spans="1:15" s="16" customFormat="1">
      <c r="B17" s="17"/>
      <c r="F17" s="14"/>
      <c r="G17" s="14"/>
      <c r="H17" s="14"/>
      <c r="I17" s="14"/>
      <c r="J17" s="14"/>
    </row>
    <row r="18" spans="1:15" s="16" customFormat="1">
      <c r="B18" s="19"/>
      <c r="C18" s="17"/>
      <c r="F18" s="14"/>
      <c r="G18" s="14"/>
      <c r="H18" s="14"/>
      <c r="I18" s="14"/>
      <c r="J18" s="14"/>
    </row>
    <row r="21" spans="1:15" ht="60">
      <c r="A21" s="277"/>
      <c r="B21" s="278" t="s">
        <v>15</v>
      </c>
      <c r="C21" s="278" t="s">
        <v>76</v>
      </c>
      <c r="D21" s="278" t="s">
        <v>53</v>
      </c>
      <c r="E21" s="278"/>
      <c r="F21" s="278" t="s">
        <v>54</v>
      </c>
      <c r="G21" s="278" t="s">
        <v>969</v>
      </c>
      <c r="H21" s="278" t="s">
        <v>77</v>
      </c>
      <c r="I21" s="278" t="s">
        <v>1162</v>
      </c>
    </row>
    <row r="22" spans="1:15">
      <c r="A22" s="277" t="s">
        <v>1163</v>
      </c>
      <c r="B22" s="17">
        <v>652468.5085</v>
      </c>
      <c r="C22" s="17">
        <v>47335.59</v>
      </c>
      <c r="D22" s="17">
        <v>189686.08749999999</v>
      </c>
      <c r="E22"/>
      <c r="F22" s="17">
        <v>117570.76449999998</v>
      </c>
      <c r="G22" s="17">
        <v>57288.392499999987</v>
      </c>
      <c r="H22" s="17">
        <v>182366.95100000003</v>
      </c>
      <c r="I22" s="17">
        <v>1536.7135000000003</v>
      </c>
    </row>
    <row r="23" spans="1:15">
      <c r="A23" s="277" t="s">
        <v>1164</v>
      </c>
      <c r="B23" s="17">
        <v>502306.85059405566</v>
      </c>
      <c r="C23" s="17">
        <v>44906.873826511677</v>
      </c>
      <c r="D23" s="17">
        <v>147184.26008050001</v>
      </c>
      <c r="E23" s="17"/>
      <c r="F23" s="17">
        <v>110597.01271340277</v>
      </c>
      <c r="G23" s="17">
        <v>49363.261882861618</v>
      </c>
      <c r="H23" s="17">
        <v>93184.995410115007</v>
      </c>
      <c r="I23" s="17">
        <v>393.46051416465031</v>
      </c>
      <c r="J23" s="15"/>
    </row>
    <row r="24" spans="1:15">
      <c r="A24" s="277" t="s">
        <v>1165</v>
      </c>
      <c r="B24" s="17">
        <v>447062.81106249115</v>
      </c>
      <c r="C24" s="17">
        <v>43402.749795266391</v>
      </c>
      <c r="D24" s="17">
        <v>124705.77261220428</v>
      </c>
      <c r="E24" s="17"/>
      <c r="F24" s="17">
        <v>105450.01390856616</v>
      </c>
      <c r="G24" s="17">
        <v>44831.768813613722</v>
      </c>
      <c r="H24" s="17">
        <v>71805.599232001769</v>
      </c>
      <c r="I24" s="17">
        <v>229.54131887872012</v>
      </c>
    </row>
    <row r="25" spans="1:15">
      <c r="A25" s="277" t="s">
        <v>1166</v>
      </c>
      <c r="B25" s="17">
        <v>55244.039531564515</v>
      </c>
      <c r="C25" s="17">
        <v>1504.1240312452865</v>
      </c>
      <c r="D25" s="17">
        <v>22478.487468295731</v>
      </c>
      <c r="E25" s="17"/>
      <c r="F25" s="17">
        <v>5146.9988048366067</v>
      </c>
      <c r="G25" s="17">
        <v>4531.4930692478956</v>
      </c>
      <c r="H25" s="17">
        <v>21379.396178113238</v>
      </c>
      <c r="I25" s="17">
        <v>163.91919528593019</v>
      </c>
    </row>
    <row r="26" spans="1:15">
      <c r="A26" s="275" t="s">
        <v>1167</v>
      </c>
      <c r="B26" s="276">
        <v>150161.65790594465</v>
      </c>
      <c r="C26" s="276">
        <v>2428.7161734883134</v>
      </c>
      <c r="D26" s="276">
        <v>42501.82741949999</v>
      </c>
      <c r="E26" s="276"/>
      <c r="F26" s="276">
        <v>6973.751786597204</v>
      </c>
      <c r="G26" s="276">
        <v>7925.1306171383667</v>
      </c>
      <c r="H26" s="276">
        <v>89181.955589885023</v>
      </c>
      <c r="I26" s="276">
        <v>1143.25298583535</v>
      </c>
      <c r="K26" s="18"/>
      <c r="N26" s="15"/>
      <c r="O26" s="15"/>
    </row>
    <row r="27" spans="1:15">
      <c r="A27" s="277" t="s">
        <v>1168</v>
      </c>
      <c r="B27" s="17">
        <v>205405.69743750917</v>
      </c>
      <c r="C27" s="17">
        <v>3932.8402047335999</v>
      </c>
      <c r="D27" s="17">
        <v>64980.314887795721</v>
      </c>
      <c r="E27" s="17"/>
      <c r="F27" s="17">
        <v>12120.750591433811</v>
      </c>
      <c r="G27" s="17">
        <v>12456.623686386261</v>
      </c>
      <c r="H27" s="17">
        <v>110561.35176799826</v>
      </c>
      <c r="I27" s="17">
        <v>1307.1721811212801</v>
      </c>
    </row>
    <row r="28" spans="1:15">
      <c r="A28" s="279" t="s">
        <v>1169</v>
      </c>
      <c r="B28" s="279"/>
      <c r="C28" s="279"/>
      <c r="D28" s="279"/>
    </row>
    <row r="29" spans="1:15">
      <c r="A29" s="277" t="s">
        <v>51</v>
      </c>
      <c r="B29" s="280" t="s">
        <v>1170</v>
      </c>
      <c r="C29" s="277" t="s">
        <v>1171</v>
      </c>
      <c r="D29" s="277" t="s">
        <v>1172</v>
      </c>
    </row>
    <row r="30" spans="1:15">
      <c r="A30" s="277" t="s">
        <v>231</v>
      </c>
      <c r="B30" s="276">
        <v>43000.235598124425</v>
      </c>
      <c r="C30" s="276">
        <f>B30/$B$26*100</f>
        <v>28.635962200855612</v>
      </c>
      <c r="D30" s="276">
        <v>43</v>
      </c>
    </row>
    <row r="31" spans="1:15">
      <c r="A31" s="277" t="s">
        <v>1173</v>
      </c>
      <c r="B31" s="276">
        <v>24633.676219168727</v>
      </c>
      <c r="C31" s="276">
        <f t="shared" ref="C31:C39" si="0">B31/$B$26*100</f>
        <v>16.404771073184534</v>
      </c>
      <c r="D31" s="276">
        <v>24.634</v>
      </c>
    </row>
    <row r="32" spans="1:15">
      <c r="A32" s="277" t="s">
        <v>256</v>
      </c>
      <c r="B32" s="276">
        <v>21239.967963031573</v>
      </c>
      <c r="C32" s="276">
        <f t="shared" si="0"/>
        <v>14.144734587530628</v>
      </c>
      <c r="D32" s="276">
        <v>21.24</v>
      </c>
    </row>
    <row r="33" spans="1:6">
      <c r="A33" s="277" t="s">
        <v>236</v>
      </c>
      <c r="B33" s="276">
        <v>868.20571908455361</v>
      </c>
      <c r="C33" s="276">
        <f t="shared" si="0"/>
        <v>0.57818069618568235</v>
      </c>
      <c r="D33" s="276">
        <v>0.86799999999999999</v>
      </c>
      <c r="E33" s="17"/>
      <c r="F33" s="17"/>
    </row>
    <row r="34" spans="1:6">
      <c r="A34" s="277" t="s">
        <v>1174</v>
      </c>
      <c r="B34" s="276">
        <v>42429.970557000015</v>
      </c>
      <c r="C34" s="276">
        <f t="shared" si="0"/>
        <v>28.256194789469149</v>
      </c>
      <c r="D34" s="276">
        <v>42.43</v>
      </c>
    </row>
    <row r="35" spans="1:6">
      <c r="A35" s="277" t="s">
        <v>210</v>
      </c>
      <c r="B35" s="276">
        <v>71.856862500000517</v>
      </c>
      <c r="C35" s="276">
        <f t="shared" si="0"/>
        <v>4.7853002891729411E-2</v>
      </c>
      <c r="D35" s="276">
        <v>7.1999999999999995E-2</v>
      </c>
    </row>
    <row r="36" spans="1:6">
      <c r="A36" s="277" t="s">
        <v>54</v>
      </c>
      <c r="B36" s="276">
        <v>6973.751786597204</v>
      </c>
      <c r="C36" s="276">
        <f t="shared" si="0"/>
        <v>4.6441627535607575</v>
      </c>
      <c r="D36" s="276">
        <v>6.9740000000000002</v>
      </c>
    </row>
    <row r="37" spans="1:6">
      <c r="A37" s="277" t="s">
        <v>78</v>
      </c>
      <c r="B37" s="276">
        <v>7925.1306171383667</v>
      </c>
      <c r="C37" s="276">
        <f t="shared" si="0"/>
        <v>5.2777324968683796</v>
      </c>
      <c r="D37" s="276">
        <v>7.9249999999999998</v>
      </c>
    </row>
    <row r="38" spans="1:6">
      <c r="A38" s="277" t="s">
        <v>76</v>
      </c>
      <c r="B38" s="276">
        <v>2428.7161734883134</v>
      </c>
      <c r="C38" s="276">
        <f t="shared" si="0"/>
        <v>1.617401011255194</v>
      </c>
      <c r="D38" s="276">
        <v>2.4289999999999998</v>
      </c>
    </row>
    <row r="39" spans="1:6">
      <c r="A39" s="277" t="s">
        <v>337</v>
      </c>
      <c r="B39" s="276">
        <v>1143.25298583535</v>
      </c>
      <c r="C39" s="276">
        <f t="shared" si="0"/>
        <v>0.76134813758611986</v>
      </c>
      <c r="D39" s="281">
        <v>1.143</v>
      </c>
    </row>
    <row r="40" spans="1:6">
      <c r="B40" s="17"/>
      <c r="C40" s="17"/>
    </row>
    <row r="41" spans="1:6">
      <c r="B41" s="17"/>
      <c r="D41" s="17"/>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B127-1E5A-4C8E-950F-AF332F1A6BA6}">
  <dimension ref="A2:I48"/>
  <sheetViews>
    <sheetView zoomScale="70" zoomScaleNormal="70" workbookViewId="0">
      <selection activeCell="U49" sqref="U49"/>
    </sheetView>
  </sheetViews>
  <sheetFormatPr defaultColWidth="11.42578125" defaultRowHeight="15"/>
  <sheetData>
    <row r="2" spans="1:9">
      <c r="A2" s="179" t="s">
        <v>1175</v>
      </c>
      <c r="B2" s="179"/>
      <c r="C2" s="179"/>
      <c r="D2" s="179"/>
      <c r="E2" s="179"/>
      <c r="F2" s="179"/>
      <c r="G2" s="179"/>
      <c r="H2" s="179"/>
      <c r="I2" s="179"/>
    </row>
    <row r="27" spans="1:5">
      <c r="A27" s="85" t="s">
        <v>1176</v>
      </c>
      <c r="B27" s="85" t="s">
        <v>1177</v>
      </c>
      <c r="C27" s="85" t="s">
        <v>1178</v>
      </c>
      <c r="D27" s="85" t="s">
        <v>1179</v>
      </c>
      <c r="E27" s="85" t="s">
        <v>1180</v>
      </c>
    </row>
    <row r="28" spans="1:5">
      <c r="A28" t="s">
        <v>1181</v>
      </c>
      <c r="B28" s="86" t="s">
        <v>1182</v>
      </c>
      <c r="C28" t="s">
        <v>1183</v>
      </c>
      <c r="D28">
        <v>34</v>
      </c>
      <c r="E28">
        <v>50</v>
      </c>
    </row>
    <row r="29" spans="1:5">
      <c r="A29" t="s">
        <v>1184</v>
      </c>
      <c r="B29" s="86" t="s">
        <v>1185</v>
      </c>
      <c r="C29" t="s">
        <v>1186</v>
      </c>
      <c r="D29">
        <v>34</v>
      </c>
      <c r="E29">
        <v>50</v>
      </c>
    </row>
    <row r="30" spans="1:5">
      <c r="A30" t="s">
        <v>1187</v>
      </c>
      <c r="B30" s="86">
        <v>7</v>
      </c>
      <c r="C30" t="s">
        <v>1188</v>
      </c>
      <c r="D30">
        <v>34</v>
      </c>
      <c r="E30">
        <v>50</v>
      </c>
    </row>
    <row r="31" spans="1:5">
      <c r="A31" t="s">
        <v>1189</v>
      </c>
      <c r="B31" s="86">
        <v>10</v>
      </c>
      <c r="C31" t="s">
        <v>1190</v>
      </c>
      <c r="D31">
        <v>34</v>
      </c>
      <c r="E31">
        <v>50</v>
      </c>
    </row>
    <row r="32" spans="1:5">
      <c r="A32" t="s">
        <v>1191</v>
      </c>
      <c r="B32" s="86">
        <v>13</v>
      </c>
      <c r="C32" t="s">
        <v>1192</v>
      </c>
      <c r="D32">
        <v>34</v>
      </c>
      <c r="E32">
        <v>50</v>
      </c>
    </row>
    <row r="33" spans="1:5">
      <c r="A33" t="s">
        <v>1193</v>
      </c>
      <c r="B33" s="86" t="s">
        <v>1194</v>
      </c>
      <c r="C33" t="s">
        <v>1195</v>
      </c>
      <c r="D33">
        <v>34</v>
      </c>
      <c r="E33">
        <v>50</v>
      </c>
    </row>
    <row r="34" spans="1:5">
      <c r="A34" t="s">
        <v>1196</v>
      </c>
      <c r="B34" s="86">
        <v>19</v>
      </c>
      <c r="C34" t="s">
        <v>1197</v>
      </c>
      <c r="D34">
        <v>34</v>
      </c>
      <c r="E34">
        <v>50</v>
      </c>
    </row>
    <row r="35" spans="1:5">
      <c r="A35" t="s">
        <v>1198</v>
      </c>
      <c r="B35" s="86" t="s">
        <v>1199</v>
      </c>
      <c r="C35" t="s">
        <v>1200</v>
      </c>
      <c r="D35">
        <v>34</v>
      </c>
      <c r="E35">
        <v>50</v>
      </c>
    </row>
    <row r="40" spans="1:5">
      <c r="A40" s="85" t="s">
        <v>1176</v>
      </c>
      <c r="B40" s="85" t="s">
        <v>1201</v>
      </c>
      <c r="C40" s="85" t="s">
        <v>1202</v>
      </c>
      <c r="D40" s="85" t="s">
        <v>1203</v>
      </c>
      <c r="E40" s="85" t="s">
        <v>1204</v>
      </c>
    </row>
    <row r="41" spans="1:5">
      <c r="A41" t="s">
        <v>1196</v>
      </c>
      <c r="B41" s="84">
        <f>0.19</f>
        <v>0.19</v>
      </c>
      <c r="C41" s="84">
        <v>0.27500000000000002</v>
      </c>
      <c r="D41">
        <v>0.34</v>
      </c>
      <c r="E41">
        <v>0.5</v>
      </c>
    </row>
    <row r="42" spans="1:5">
      <c r="A42" t="s">
        <v>1198</v>
      </c>
      <c r="B42" s="84">
        <v>4.1000000000000002E-2</v>
      </c>
      <c r="C42" s="84">
        <v>0.19900000000000001</v>
      </c>
      <c r="D42">
        <v>0.34</v>
      </c>
      <c r="E42">
        <v>0.5</v>
      </c>
    </row>
    <row r="43" spans="1:5">
      <c r="A43" t="s">
        <v>1205</v>
      </c>
      <c r="B43" s="84">
        <v>3.7974683544303799E-2</v>
      </c>
      <c r="C43" s="84">
        <v>0.18435754189944134</v>
      </c>
      <c r="D43">
        <v>0.34</v>
      </c>
      <c r="E43">
        <v>0.5</v>
      </c>
    </row>
    <row r="44" spans="1:5">
      <c r="A44" t="s">
        <v>1206</v>
      </c>
      <c r="B44" s="84">
        <v>6.9892473118279563E-2</v>
      </c>
      <c r="C44" s="84">
        <v>0.17209302325581396</v>
      </c>
      <c r="D44">
        <v>0.34</v>
      </c>
      <c r="E44">
        <v>0.5</v>
      </c>
    </row>
    <row r="45" spans="1:5">
      <c r="A45" t="s">
        <v>1207</v>
      </c>
      <c r="B45" s="84">
        <v>6.7039106145251395E-2</v>
      </c>
      <c r="C45" s="84">
        <v>0.24752475247524752</v>
      </c>
      <c r="D45">
        <v>0.34</v>
      </c>
      <c r="E45">
        <v>0.5</v>
      </c>
    </row>
    <row r="46" spans="1:5">
      <c r="A46" t="s">
        <v>1208</v>
      </c>
      <c r="B46" s="84">
        <v>9.5238095238095233E-2</v>
      </c>
      <c r="C46" s="84">
        <v>0.29192546583850931</v>
      </c>
      <c r="D46">
        <v>0.34</v>
      </c>
      <c r="E46">
        <v>0.5</v>
      </c>
    </row>
    <row r="47" spans="1:5">
      <c r="A47" t="s">
        <v>1209</v>
      </c>
      <c r="B47" s="84">
        <v>0.18269230769230768</v>
      </c>
      <c r="C47" s="84">
        <v>0.46616541353383456</v>
      </c>
      <c r="D47">
        <v>0.34</v>
      </c>
      <c r="E47">
        <v>0.5</v>
      </c>
    </row>
    <row r="48" spans="1:5">
      <c r="A48" t="s">
        <v>1210</v>
      </c>
      <c r="B48" s="84">
        <v>0.12666666666666668</v>
      </c>
      <c r="C48" s="84">
        <v>0.68452380952380953</v>
      </c>
      <c r="D48">
        <v>0.34</v>
      </c>
      <c r="E48">
        <v>0.5</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1796E-1A5A-4805-8C5D-DC7C740614A8}">
  <dimension ref="A2:I34"/>
  <sheetViews>
    <sheetView zoomScale="70" zoomScaleNormal="70" workbookViewId="0">
      <selection activeCell="P50" sqref="P50"/>
    </sheetView>
  </sheetViews>
  <sheetFormatPr defaultColWidth="9.140625" defaultRowHeight="15"/>
  <cols>
    <col min="7" max="7" width="8.85546875" customWidth="1"/>
  </cols>
  <sheetData>
    <row r="2" spans="1:9">
      <c r="A2" s="179" t="s">
        <v>1211</v>
      </c>
      <c r="B2" s="179"/>
      <c r="C2" s="179"/>
      <c r="D2" s="179"/>
      <c r="E2" s="179"/>
      <c r="F2" s="179"/>
      <c r="G2" s="179"/>
      <c r="H2" s="179"/>
      <c r="I2" s="179"/>
    </row>
    <row r="27" spans="1:6">
      <c r="A27" s="85" t="s">
        <v>43</v>
      </c>
      <c r="B27" s="85" t="s">
        <v>1212</v>
      </c>
      <c r="C27" s="85" t="s">
        <v>1198</v>
      </c>
      <c r="D27" s="85" t="s">
        <v>1213</v>
      </c>
      <c r="E27" s="85" t="s">
        <v>1214</v>
      </c>
      <c r="F27" s="85" t="s">
        <v>1215</v>
      </c>
    </row>
    <row r="28" spans="1:6">
      <c r="A28">
        <v>2020</v>
      </c>
      <c r="B28" s="84">
        <v>0.249</v>
      </c>
      <c r="C28" s="84">
        <v>0.20499999999999999</v>
      </c>
      <c r="D28" s="84">
        <v>0.10400000000000001</v>
      </c>
      <c r="E28" s="84">
        <v>0.13100000000000001</v>
      </c>
      <c r="F28" s="84">
        <v>0.2</v>
      </c>
    </row>
    <row r="29" spans="1:6">
      <c r="A29">
        <v>2021</v>
      </c>
      <c r="B29" s="84">
        <v>0.255</v>
      </c>
      <c r="C29" s="84">
        <v>0.20899999999999999</v>
      </c>
      <c r="D29" s="84">
        <v>0.12</v>
      </c>
      <c r="E29" s="84">
        <v>0.16</v>
      </c>
      <c r="F29" s="84">
        <v>0.18</v>
      </c>
    </row>
    <row r="30" spans="1:6">
      <c r="A30">
        <v>2022</v>
      </c>
      <c r="B30" s="84">
        <v>0.26100000000000001</v>
      </c>
      <c r="C30" s="84">
        <v>0.22</v>
      </c>
      <c r="D30" s="84">
        <v>0.124</v>
      </c>
      <c r="E30" s="84">
        <v>0.152</v>
      </c>
      <c r="F30" s="84">
        <v>0.17800000000000002</v>
      </c>
    </row>
    <row r="31" spans="1:6">
      <c r="A31">
        <v>2023</v>
      </c>
      <c r="B31" s="84">
        <v>0.26500000000000001</v>
      </c>
      <c r="C31" s="84">
        <v>0.22700000000000001</v>
      </c>
      <c r="D31" s="84">
        <v>0.122</v>
      </c>
      <c r="E31" s="84">
        <v>0.13100000000000001</v>
      </c>
      <c r="F31" s="84">
        <v>0.215</v>
      </c>
    </row>
    <row r="32" spans="1:6">
      <c r="A32">
        <v>2024</v>
      </c>
      <c r="B32" s="84">
        <v>0.26900000000000002</v>
      </c>
      <c r="C32" s="84">
        <v>0.23799999999999999</v>
      </c>
      <c r="D32" s="84">
        <v>0.13200000000000001</v>
      </c>
      <c r="E32" s="84">
        <v>0.13400000000000001</v>
      </c>
      <c r="F32" s="84">
        <v>0.20100000000000001</v>
      </c>
    </row>
    <row r="33" spans="1:6">
      <c r="A33">
        <v>2025</v>
      </c>
      <c r="B33" s="84">
        <v>0.27200000000000002</v>
      </c>
      <c r="C33" s="84">
        <v>0.23699999999999999</v>
      </c>
      <c r="D33" s="84">
        <v>0.14800000000000002</v>
      </c>
      <c r="E33" s="84">
        <v>0.14499999999999999</v>
      </c>
      <c r="F33" s="84">
        <v>0.20699999999999999</v>
      </c>
    </row>
    <row r="34" spans="1:6">
      <c r="A34">
        <v>2026</v>
      </c>
      <c r="B34" s="84">
        <v>0.27500000000000002</v>
      </c>
      <c r="C34" s="84">
        <v>0.19900000000000001</v>
      </c>
      <c r="D34" s="84">
        <v>0.184</v>
      </c>
      <c r="E34" s="84">
        <v>0.17199999999999999</v>
      </c>
      <c r="F34" s="84">
        <v>0.248</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323D5-C833-424F-B82E-A14DAB10BE39}">
  <dimension ref="A2:Y56"/>
  <sheetViews>
    <sheetView workbookViewId="0">
      <selection activeCell="N33" sqref="N33"/>
    </sheetView>
  </sheetViews>
  <sheetFormatPr defaultColWidth="9.140625" defaultRowHeight="15"/>
  <cols>
    <col min="1" max="1" width="36.140625" style="82" customWidth="1"/>
    <col min="2" max="2" width="9.140625" style="82"/>
    <col min="3" max="3" width="19.42578125" style="82" customWidth="1"/>
    <col min="4" max="16384" width="9.140625" style="82"/>
  </cols>
  <sheetData>
    <row r="2" spans="1:10">
      <c r="A2" s="282" t="s">
        <v>1216</v>
      </c>
      <c r="B2" s="283"/>
      <c r="C2" s="283"/>
      <c r="D2" s="283"/>
      <c r="E2" s="283"/>
      <c r="F2" s="283"/>
      <c r="G2" s="283"/>
      <c r="H2" s="283"/>
      <c r="I2" s="283"/>
      <c r="J2" s="283"/>
    </row>
    <row r="27" spans="1:4">
      <c r="A27" s="82" t="s">
        <v>1217</v>
      </c>
      <c r="B27" s="82" t="s">
        <v>406</v>
      </c>
      <c r="C27" s="82" t="s">
        <v>1218</v>
      </c>
      <c r="D27" s="82" t="s">
        <v>1219</v>
      </c>
    </row>
    <row r="28" spans="1:4">
      <c r="A28" s="82" t="s">
        <v>1220</v>
      </c>
      <c r="B28" s="82" t="s">
        <v>406</v>
      </c>
      <c r="C28" s="166" t="s">
        <v>1221</v>
      </c>
      <c r="D28" s="87">
        <v>1.190960524230533</v>
      </c>
    </row>
    <row r="29" spans="1:4">
      <c r="A29" s="82" t="s">
        <v>1220</v>
      </c>
      <c r="B29" s="82" t="s">
        <v>406</v>
      </c>
      <c r="C29" s="82" t="s">
        <v>76</v>
      </c>
      <c r="D29" s="87">
        <v>1.0967612988070441</v>
      </c>
    </row>
    <row r="30" spans="1:4">
      <c r="A30" s="82" t="s">
        <v>1220</v>
      </c>
      <c r="B30" s="82" t="s">
        <v>406</v>
      </c>
      <c r="C30" s="82" t="s">
        <v>1222</v>
      </c>
      <c r="D30" s="87">
        <v>0.91911160945892334</v>
      </c>
    </row>
    <row r="31" spans="1:4">
      <c r="A31" s="82" t="s">
        <v>1220</v>
      </c>
      <c r="B31" s="82" t="s">
        <v>406</v>
      </c>
      <c r="C31" s="82" t="s">
        <v>15</v>
      </c>
      <c r="D31" s="87">
        <v>0.88244903230394112</v>
      </c>
    </row>
    <row r="32" spans="1:4">
      <c r="A32" s="82" t="s">
        <v>1220</v>
      </c>
      <c r="B32" s="82" t="s">
        <v>406</v>
      </c>
      <c r="C32" s="166" t="s">
        <v>741</v>
      </c>
      <c r="D32" s="87">
        <v>0.83751521110534666</v>
      </c>
    </row>
    <row r="33" spans="1:25">
      <c r="A33" s="82" t="s">
        <v>1220</v>
      </c>
      <c r="B33" s="82" t="s">
        <v>406</v>
      </c>
      <c r="C33" s="82" t="s">
        <v>77</v>
      </c>
      <c r="D33" s="87">
        <v>0.69918657710154852</v>
      </c>
    </row>
    <row r="34" spans="1:25">
      <c r="A34" s="82" t="s">
        <v>1220</v>
      </c>
      <c r="B34" s="82" t="s">
        <v>406</v>
      </c>
      <c r="C34" s="82" t="s">
        <v>1223</v>
      </c>
      <c r="D34" s="87">
        <v>0.48436814360320568</v>
      </c>
    </row>
    <row r="35" spans="1:25">
      <c r="A35" s="82" t="s">
        <v>1220</v>
      </c>
      <c r="B35" s="82" t="s">
        <v>406</v>
      </c>
      <c r="C35" s="166" t="s">
        <v>969</v>
      </c>
      <c r="D35" s="87">
        <v>0.52920715837478638</v>
      </c>
      <c r="N35" s="176"/>
      <c r="O35" s="177"/>
      <c r="P35" s="177"/>
      <c r="Q35" s="177"/>
      <c r="R35" s="177"/>
      <c r="S35" s="177"/>
      <c r="T35" s="177"/>
      <c r="U35" s="177"/>
      <c r="V35" s="177"/>
      <c r="W35" s="177"/>
      <c r="X35" s="177"/>
      <c r="Y35" s="177"/>
    </row>
    <row r="36" spans="1:25" ht="117.75" customHeight="1">
      <c r="A36" s="82" t="s">
        <v>1220</v>
      </c>
      <c r="B36" s="82" t="s">
        <v>406</v>
      </c>
      <c r="C36" s="166" t="s">
        <v>1224</v>
      </c>
      <c r="D36" s="87">
        <v>0.46426165529659819</v>
      </c>
      <c r="N36" s="177"/>
      <c r="O36" s="177"/>
      <c r="P36" s="177"/>
      <c r="Q36" s="177"/>
      <c r="R36" s="177"/>
      <c r="S36" s="177"/>
      <c r="T36" s="177"/>
      <c r="U36" s="177"/>
      <c r="V36" s="177"/>
      <c r="W36" s="177"/>
      <c r="X36" s="177"/>
      <c r="Y36" s="177"/>
    </row>
    <row r="37" spans="1:25">
      <c r="A37" s="82" t="s">
        <v>1217</v>
      </c>
      <c r="B37" s="82" t="s">
        <v>406</v>
      </c>
      <c r="C37" s="166" t="s">
        <v>1221</v>
      </c>
      <c r="D37" s="87">
        <v>1.1018923368010409</v>
      </c>
    </row>
    <row r="38" spans="1:25">
      <c r="A38" s="82" t="s">
        <v>1217</v>
      </c>
      <c r="B38" s="82" t="s">
        <v>406</v>
      </c>
      <c r="C38" s="82" t="s">
        <v>76</v>
      </c>
      <c r="D38" s="87">
        <v>0.94730933402713979</v>
      </c>
    </row>
    <row r="39" spans="1:25">
      <c r="A39" s="82" t="s">
        <v>1217</v>
      </c>
      <c r="B39" s="82" t="s">
        <v>406</v>
      </c>
      <c r="C39" s="82" t="s">
        <v>1222</v>
      </c>
      <c r="D39" s="87">
        <v>1.012224435806274</v>
      </c>
    </row>
    <row r="40" spans="1:25">
      <c r="A40" s="82" t="s">
        <v>1217</v>
      </c>
      <c r="B40" s="82" t="s">
        <v>406</v>
      </c>
      <c r="C40" s="82" t="s">
        <v>15</v>
      </c>
      <c r="D40" s="87">
        <v>0.80401354723347307</v>
      </c>
    </row>
    <row r="41" spans="1:25">
      <c r="A41" s="82" t="s">
        <v>1217</v>
      </c>
      <c r="B41" s="82" t="s">
        <v>406</v>
      </c>
      <c r="C41" s="166" t="s">
        <v>741</v>
      </c>
      <c r="D41" s="87">
        <v>0.8231275300184886</v>
      </c>
    </row>
    <row r="42" spans="1:25">
      <c r="A42" s="82" t="s">
        <v>1217</v>
      </c>
      <c r="B42" s="82" t="s">
        <v>406</v>
      </c>
      <c r="C42" s="82" t="s">
        <v>77</v>
      </c>
      <c r="D42" s="87">
        <v>0.5725653179817729</v>
      </c>
    </row>
    <row r="43" spans="1:25">
      <c r="A43" s="82" t="s">
        <v>1217</v>
      </c>
      <c r="B43" s="82" t="s">
        <v>406</v>
      </c>
      <c r="C43" s="82" t="s">
        <v>1223</v>
      </c>
      <c r="D43" s="87">
        <v>0.77095642227392935</v>
      </c>
    </row>
    <row r="44" spans="1:25">
      <c r="A44" s="82" t="s">
        <v>1217</v>
      </c>
      <c r="B44" s="82" t="s">
        <v>406</v>
      </c>
      <c r="C44" s="166" t="s">
        <v>969</v>
      </c>
      <c r="D44" s="87">
        <v>0.58135282015427947</v>
      </c>
    </row>
    <row r="45" spans="1:25">
      <c r="A45" s="82" t="s">
        <v>1217</v>
      </c>
      <c r="B45" s="82" t="s">
        <v>406</v>
      </c>
      <c r="C45" s="166" t="s">
        <v>743</v>
      </c>
      <c r="D45" s="87">
        <v>0.51620057318359602</v>
      </c>
    </row>
    <row r="46" spans="1:25">
      <c r="D46" s="87"/>
    </row>
    <row r="47" spans="1:25">
      <c r="D47" s="87"/>
    </row>
    <row r="48" spans="1:25">
      <c r="D48" s="87"/>
    </row>
    <row r="49" spans="4:4">
      <c r="D49" s="87"/>
    </row>
    <row r="50" spans="4:4">
      <c r="D50" s="87"/>
    </row>
    <row r="51" spans="4:4">
      <c r="D51" s="87"/>
    </row>
    <row r="52" spans="4:4">
      <c r="D52" s="87"/>
    </row>
    <row r="53" spans="4:4">
      <c r="D53" s="87"/>
    </row>
    <row r="54" spans="4:4">
      <c r="D54" s="87"/>
    </row>
    <row r="55" spans="4:4">
      <c r="D55" s="87"/>
    </row>
    <row r="56" spans="4:4">
      <c r="D56" s="87"/>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E4237-0C69-4E31-AFD5-C8A4A133D073}">
  <dimension ref="A2:V43"/>
  <sheetViews>
    <sheetView zoomScale="98" zoomScaleNormal="98" workbookViewId="0">
      <selection activeCell="N54" sqref="N54"/>
    </sheetView>
  </sheetViews>
  <sheetFormatPr defaultColWidth="9.140625" defaultRowHeight="15"/>
  <cols>
    <col min="1" max="1" width="36.140625" style="82" customWidth="1"/>
    <col min="2" max="2" width="9.140625" style="82"/>
    <col min="3" max="3" width="19.42578125" style="82" customWidth="1"/>
    <col min="4" max="16384" width="9.140625" style="82"/>
  </cols>
  <sheetData>
    <row r="2" spans="1:10">
      <c r="A2" s="282" t="s">
        <v>1225</v>
      </c>
      <c r="B2" s="303"/>
      <c r="C2" s="303"/>
      <c r="D2" s="303"/>
      <c r="E2" s="303"/>
      <c r="F2" s="303"/>
      <c r="G2" s="303"/>
      <c r="H2" s="303"/>
      <c r="I2" s="303"/>
      <c r="J2" s="303"/>
    </row>
    <row r="23" spans="1:22">
      <c r="N23" s="178"/>
      <c r="O23" s="178"/>
      <c r="P23" s="178"/>
      <c r="Q23" s="178"/>
      <c r="R23" s="178"/>
      <c r="S23" s="178"/>
      <c r="T23" s="178"/>
      <c r="U23" s="178"/>
      <c r="V23" s="178"/>
    </row>
    <row r="24" spans="1:22">
      <c r="N24" s="178"/>
      <c r="O24" s="178"/>
      <c r="P24" s="178"/>
      <c r="Q24" s="178"/>
      <c r="R24" s="178"/>
      <c r="S24" s="178"/>
      <c r="T24" s="178"/>
      <c r="U24" s="178"/>
      <c r="V24" s="178"/>
    </row>
    <row r="25" spans="1:22">
      <c r="N25" s="178"/>
      <c r="O25" s="178"/>
      <c r="P25" s="178"/>
      <c r="Q25" s="178"/>
      <c r="R25" s="178"/>
      <c r="S25" s="178"/>
      <c r="T25" s="178"/>
      <c r="U25" s="178"/>
      <c r="V25" s="178"/>
    </row>
    <row r="26" spans="1:22">
      <c r="N26" s="178"/>
      <c r="O26" s="178"/>
      <c r="P26" s="178"/>
      <c r="Q26" s="178"/>
      <c r="R26" s="178"/>
      <c r="S26" s="178"/>
      <c r="T26" s="178"/>
      <c r="U26" s="178"/>
      <c r="V26" s="178"/>
    </row>
    <row r="27" spans="1:22">
      <c r="A27" s="82" t="s">
        <v>1226</v>
      </c>
      <c r="C27" s="82" t="s">
        <v>854</v>
      </c>
      <c r="D27" s="82" t="s">
        <v>1218</v>
      </c>
      <c r="E27" s="82" t="s">
        <v>1219</v>
      </c>
      <c r="N27" s="178"/>
      <c r="O27" s="178"/>
      <c r="P27" s="178"/>
      <c r="Q27" s="178"/>
      <c r="R27" s="178"/>
      <c r="S27" s="178"/>
      <c r="T27" s="178"/>
      <c r="U27" s="178"/>
      <c r="V27" s="178"/>
    </row>
    <row r="28" spans="1:22">
      <c r="A28" s="82" t="s">
        <v>1217</v>
      </c>
      <c r="B28" s="82" t="s">
        <v>406</v>
      </c>
      <c r="C28" s="82" t="s">
        <v>1227</v>
      </c>
      <c r="D28" s="82" t="s">
        <v>846</v>
      </c>
      <c r="E28" s="87">
        <v>1.071297127847318</v>
      </c>
      <c r="N28" s="178"/>
      <c r="O28" s="178"/>
      <c r="P28" s="178"/>
      <c r="Q28" s="178"/>
      <c r="R28" s="178"/>
      <c r="S28" s="178"/>
      <c r="T28" s="178"/>
      <c r="U28" s="178"/>
      <c r="V28" s="178"/>
    </row>
    <row r="29" spans="1:22">
      <c r="A29" s="82" t="s">
        <v>1217</v>
      </c>
      <c r="B29" s="82" t="s">
        <v>406</v>
      </c>
      <c r="C29" s="82" t="s">
        <v>1227</v>
      </c>
      <c r="D29" s="82" t="s">
        <v>845</v>
      </c>
      <c r="E29" s="87">
        <v>0.88216257420105815</v>
      </c>
      <c r="N29" s="178"/>
      <c r="O29" s="178"/>
      <c r="P29" s="178"/>
      <c r="Q29" s="178"/>
      <c r="R29" s="178"/>
      <c r="S29" s="178"/>
      <c r="T29" s="178"/>
      <c r="U29" s="178"/>
      <c r="V29" s="178"/>
    </row>
    <row r="30" spans="1:22">
      <c r="A30" s="82" t="s">
        <v>1217</v>
      </c>
      <c r="B30" s="82" t="s">
        <v>406</v>
      </c>
      <c r="C30" s="82" t="s">
        <v>1227</v>
      </c>
      <c r="D30" s="82" t="s">
        <v>844</v>
      </c>
      <c r="E30" s="87">
        <v>0.55083954129368062</v>
      </c>
      <c r="N30" s="178"/>
      <c r="O30" s="178"/>
      <c r="P30" s="178"/>
      <c r="Q30" s="178"/>
      <c r="R30" s="178"/>
      <c r="S30" s="178"/>
      <c r="T30" s="178"/>
      <c r="U30" s="178"/>
      <c r="V30" s="178"/>
    </row>
    <row r="31" spans="1:22">
      <c r="A31" s="82" t="s">
        <v>1217</v>
      </c>
      <c r="B31" s="82" t="s">
        <v>406</v>
      </c>
      <c r="C31" s="82" t="s">
        <v>1227</v>
      </c>
      <c r="D31" s="82" t="s">
        <v>843</v>
      </c>
      <c r="E31" s="87">
        <v>0.36238113300580732</v>
      </c>
      <c r="N31" s="178"/>
      <c r="O31" s="178"/>
      <c r="P31" s="178"/>
      <c r="Q31" s="178"/>
      <c r="R31" s="178"/>
      <c r="S31" s="178"/>
      <c r="T31" s="178"/>
      <c r="U31" s="178"/>
      <c r="V31" s="178"/>
    </row>
    <row r="32" spans="1:22">
      <c r="D32" s="89"/>
      <c r="E32" s="87"/>
      <c r="N32" s="178"/>
      <c r="O32" s="178"/>
      <c r="P32" s="178"/>
      <c r="Q32" s="178"/>
      <c r="R32" s="178"/>
      <c r="S32" s="178"/>
      <c r="T32" s="178"/>
      <c r="U32" s="178"/>
      <c r="V32" s="178"/>
    </row>
    <row r="33" spans="1:22">
      <c r="E33" s="87"/>
      <c r="N33" s="178"/>
      <c r="O33" s="178"/>
      <c r="P33" s="178"/>
      <c r="Q33" s="178"/>
      <c r="R33" s="178"/>
      <c r="S33" s="178"/>
      <c r="T33" s="178"/>
      <c r="U33" s="178"/>
      <c r="V33" s="178"/>
    </row>
    <row r="34" spans="1:22">
      <c r="A34" s="82" t="s">
        <v>1220</v>
      </c>
      <c r="B34" s="82" t="s">
        <v>406</v>
      </c>
      <c r="C34" s="82" t="s">
        <v>1228</v>
      </c>
      <c r="D34" s="82" t="s">
        <v>846</v>
      </c>
      <c r="E34" s="87">
        <v>1.070607767623956</v>
      </c>
      <c r="N34" s="178"/>
      <c r="O34" s="178"/>
      <c r="P34" s="178"/>
      <c r="Q34" s="178"/>
      <c r="R34" s="178"/>
      <c r="S34" s="178"/>
      <c r="T34" s="178"/>
      <c r="U34" s="178"/>
      <c r="V34" s="178"/>
    </row>
    <row r="35" spans="1:22">
      <c r="A35" s="82" t="s">
        <v>1220</v>
      </c>
      <c r="B35" s="82" t="s">
        <v>406</v>
      </c>
      <c r="C35" s="82" t="s">
        <v>1228</v>
      </c>
      <c r="D35" s="82" t="s">
        <v>845</v>
      </c>
      <c r="E35" s="87">
        <v>0.85402057306030221</v>
      </c>
      <c r="N35" s="178"/>
      <c r="O35" s="178"/>
      <c r="P35" s="178"/>
      <c r="Q35" s="178"/>
      <c r="R35" s="178"/>
      <c r="S35" s="178"/>
      <c r="T35" s="178"/>
      <c r="U35" s="178"/>
      <c r="V35" s="178"/>
    </row>
    <row r="36" spans="1:22">
      <c r="A36" s="82" t="s">
        <v>1220</v>
      </c>
      <c r="B36" s="82" t="s">
        <v>406</v>
      </c>
      <c r="C36" s="82" t="s">
        <v>1228</v>
      </c>
      <c r="D36" s="82" t="s">
        <v>844</v>
      </c>
      <c r="E36" s="87">
        <v>0.66396537019729607</v>
      </c>
      <c r="N36" s="178"/>
      <c r="O36" s="178"/>
      <c r="P36" s="178"/>
      <c r="Q36" s="178"/>
      <c r="R36" s="178"/>
      <c r="S36" s="178"/>
      <c r="T36" s="178"/>
      <c r="U36" s="178"/>
      <c r="V36" s="178"/>
    </row>
    <row r="37" spans="1:22">
      <c r="A37" s="82" t="s">
        <v>1220</v>
      </c>
      <c r="B37" s="82" t="s">
        <v>406</v>
      </c>
      <c r="C37" s="82" t="s">
        <v>1228</v>
      </c>
      <c r="D37" s="82" t="s">
        <v>843</v>
      </c>
      <c r="E37" s="87">
        <v>0.42344687888839028</v>
      </c>
    </row>
    <row r="41" spans="1:22">
      <c r="A41" s="82" t="s">
        <v>1229</v>
      </c>
      <c r="E41" s="87"/>
    </row>
    <row r="42" spans="1:22">
      <c r="A42" s="82" t="s">
        <v>1229</v>
      </c>
      <c r="E42" s="87"/>
    </row>
    <row r="43" spans="1:22">
      <c r="A43" s="82" t="s">
        <v>1229</v>
      </c>
      <c r="E43" s="87">
        <v>2</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292BF-A583-4A80-9F2C-3E11EBD252FE}">
  <dimension ref="A2:M32"/>
  <sheetViews>
    <sheetView workbookViewId="0">
      <selection activeCell="M28" sqref="M28"/>
    </sheetView>
  </sheetViews>
  <sheetFormatPr defaultColWidth="9.140625" defaultRowHeight="15"/>
  <cols>
    <col min="1" max="1" width="20.42578125" style="82" customWidth="1"/>
    <col min="2" max="2" width="20.28515625" style="82" customWidth="1"/>
    <col min="3" max="3" width="32" style="82" customWidth="1"/>
    <col min="4" max="12" width="9.140625" style="82"/>
    <col min="13" max="13" width="65.7109375" style="82" customWidth="1"/>
    <col min="14" max="16384" width="9.140625" style="82"/>
  </cols>
  <sheetData>
    <row r="2" spans="1:5">
      <c r="A2" s="303" t="s">
        <v>1230</v>
      </c>
      <c r="B2" s="303"/>
      <c r="C2" s="303"/>
      <c r="D2" s="303"/>
      <c r="E2" s="303"/>
    </row>
    <row r="3" spans="1:5">
      <c r="A3" s="303" t="s">
        <v>1231</v>
      </c>
      <c r="B3" s="303"/>
      <c r="C3" s="303"/>
      <c r="D3" s="303"/>
      <c r="E3" s="303"/>
    </row>
    <row r="7" spans="1:5">
      <c r="D7" s="87"/>
    </row>
    <row r="27" spans="1:13">
      <c r="A27" s="82" t="s">
        <v>1226</v>
      </c>
      <c r="B27" s="82" t="s">
        <v>854</v>
      </c>
      <c r="C27" s="82" t="s">
        <v>1218</v>
      </c>
      <c r="D27" s="82" t="s">
        <v>1219</v>
      </c>
    </row>
    <row r="28" spans="1:13">
      <c r="A28" s="82" t="s">
        <v>1232</v>
      </c>
      <c r="B28" s="82" t="s">
        <v>1227</v>
      </c>
      <c r="C28" s="82" t="s">
        <v>15</v>
      </c>
      <c r="D28" s="87">
        <v>0.77993571185148669</v>
      </c>
      <c r="M28" s="90"/>
    </row>
    <row r="29" spans="1:13">
      <c r="A29" s="82" t="s">
        <v>1233</v>
      </c>
      <c r="B29" s="82" t="s">
        <v>1227</v>
      </c>
      <c r="C29" s="82" t="s">
        <v>15</v>
      </c>
      <c r="D29" s="87">
        <v>0.98291416631804573</v>
      </c>
      <c r="M29" s="90"/>
    </row>
    <row r="30" spans="1:13">
      <c r="A30" s="82" t="s">
        <v>1234</v>
      </c>
      <c r="B30" s="82" t="s">
        <v>1227</v>
      </c>
      <c r="C30" s="82" t="s">
        <v>15</v>
      </c>
      <c r="D30" s="87">
        <v>1.1016903718312581</v>
      </c>
    </row>
    <row r="31" spans="1:13">
      <c r="A31" s="82" t="s">
        <v>1235</v>
      </c>
      <c r="B31" s="82" t="s">
        <v>1227</v>
      </c>
      <c r="C31" s="82" t="s">
        <v>15</v>
      </c>
      <c r="D31" s="87">
        <v>1.2717516249225991</v>
      </c>
    </row>
    <row r="32" spans="1:13">
      <c r="A32" s="82" t="s">
        <v>1236</v>
      </c>
      <c r="B32" s="82" t="s">
        <v>1227</v>
      </c>
      <c r="C32" s="82" t="s">
        <v>15</v>
      </c>
      <c r="D32" s="87">
        <v>1.4000790335478319</v>
      </c>
    </row>
  </sheetData>
  <autoFilter ref="A27:D32" xr:uid="{C39E6973-7066-4151-B16E-569AFA7FC049}">
    <sortState xmlns:xlrd2="http://schemas.microsoft.com/office/spreadsheetml/2017/richdata2" ref="A28:D32">
      <sortCondition ref="D27:D32"/>
    </sortState>
  </autoFilter>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3FA8-D7EE-4629-9D74-E80EB6364831}">
  <dimension ref="A2:Q30"/>
  <sheetViews>
    <sheetView topLeftCell="A7" workbookViewId="0">
      <selection activeCell="P23" sqref="P23:Q23"/>
    </sheetView>
  </sheetViews>
  <sheetFormatPr defaultColWidth="9.140625" defaultRowHeight="15"/>
  <cols>
    <col min="1" max="1" width="9.140625" style="82"/>
    <col min="2" max="2" width="15.7109375" style="82" customWidth="1"/>
    <col min="3" max="3" width="26.42578125" style="82" customWidth="1"/>
    <col min="4" max="16" width="9.140625" style="82"/>
    <col min="17" max="17" width="86" style="82" customWidth="1"/>
    <col min="18" max="16384" width="9.140625" style="82"/>
  </cols>
  <sheetData>
    <row r="2" spans="1:17">
      <c r="A2" s="303" t="s">
        <v>1237</v>
      </c>
      <c r="B2" s="303"/>
      <c r="C2" s="303"/>
      <c r="D2" s="303"/>
      <c r="E2" s="303"/>
      <c r="F2" s="303"/>
      <c r="G2" s="303"/>
      <c r="H2" s="303"/>
      <c r="I2" s="303"/>
      <c r="J2" s="303"/>
      <c r="Q2" s="90"/>
    </row>
    <row r="3" spans="1:17">
      <c r="A3" s="303" t="s">
        <v>1238</v>
      </c>
      <c r="B3" s="303"/>
      <c r="C3" s="303"/>
      <c r="D3" s="303"/>
      <c r="E3" s="303"/>
      <c r="F3" s="303"/>
      <c r="G3" s="303"/>
      <c r="H3" s="303"/>
      <c r="I3" s="303"/>
      <c r="J3" s="303"/>
    </row>
    <row r="5" spans="1:17">
      <c r="E5" s="87"/>
    </row>
    <row r="6" spans="1:17">
      <c r="E6" s="87"/>
    </row>
    <row r="7" spans="1:17">
      <c r="E7" s="87"/>
    </row>
    <row r="8" spans="1:17">
      <c r="E8" s="87"/>
    </row>
    <row r="12" spans="1:17">
      <c r="E12" s="87"/>
    </row>
    <row r="13" spans="1:17">
      <c r="E13" s="87"/>
    </row>
    <row r="14" spans="1:17">
      <c r="E14" s="87"/>
    </row>
    <row r="15" spans="1:17">
      <c r="E15" s="87"/>
    </row>
    <row r="22" spans="1:17">
      <c r="P22" s="338"/>
      <c r="Q22" s="338"/>
    </row>
    <row r="23" spans="1:17" ht="94.5" customHeight="1">
      <c r="P23" s="339"/>
      <c r="Q23" s="339"/>
    </row>
    <row r="27" spans="1:17">
      <c r="A27" s="82" t="s">
        <v>1226</v>
      </c>
      <c r="C27" s="82" t="s">
        <v>854</v>
      </c>
      <c r="D27" s="82" t="s">
        <v>1218</v>
      </c>
      <c r="E27" s="82" t="s">
        <v>1219</v>
      </c>
    </row>
    <row r="28" spans="1:17">
      <c r="A28" s="82" t="s">
        <v>1239</v>
      </c>
      <c r="B28" s="82" t="s">
        <v>1240</v>
      </c>
      <c r="C28" s="82" t="s">
        <v>1241</v>
      </c>
      <c r="D28" s="82" t="s">
        <v>15</v>
      </c>
      <c r="E28" s="87">
        <v>0.76</v>
      </c>
    </row>
    <row r="29" spans="1:17">
      <c r="A29" s="82" t="s">
        <v>1239</v>
      </c>
      <c r="B29" s="82" t="s">
        <v>1242</v>
      </c>
      <c r="C29" s="82" t="s">
        <v>1243</v>
      </c>
      <c r="D29" s="82" t="s">
        <v>15</v>
      </c>
      <c r="E29" s="87">
        <v>0.91</v>
      </c>
    </row>
    <row r="30" spans="1:17">
      <c r="A30" s="82" t="s">
        <v>1239</v>
      </c>
      <c r="B30" s="82" t="s">
        <v>1244</v>
      </c>
      <c r="C30" s="82" t="s">
        <v>1245</v>
      </c>
      <c r="D30" s="82" t="s">
        <v>15</v>
      </c>
      <c r="E30" s="87">
        <v>1.1200000000000001</v>
      </c>
    </row>
  </sheetData>
  <mergeCells count="2">
    <mergeCell ref="P22:Q22"/>
    <mergeCell ref="P23:Q2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A8219-E391-4CB4-908A-28E9AD242E60}">
  <dimension ref="A2:H57"/>
  <sheetViews>
    <sheetView workbookViewId="0">
      <selection activeCell="H20" sqref="H20"/>
    </sheetView>
  </sheetViews>
  <sheetFormatPr defaultColWidth="11.42578125" defaultRowHeight="15"/>
  <cols>
    <col min="1" max="1" width="36" style="285" customWidth="1"/>
    <col min="2" max="2" width="11.42578125" style="285"/>
    <col min="3" max="3" width="13.28515625" style="285" customWidth="1"/>
    <col min="4" max="4" width="18.5703125" style="285" customWidth="1"/>
    <col min="5" max="16384" width="11.42578125" style="285"/>
  </cols>
  <sheetData>
    <row r="2" spans="1:6">
      <c r="A2" s="299" t="s">
        <v>1246</v>
      </c>
      <c r="B2" s="299"/>
      <c r="C2" s="299"/>
      <c r="D2" s="299"/>
      <c r="E2" s="299"/>
      <c r="F2" s="299"/>
    </row>
    <row r="26" spans="1:8">
      <c r="A26" s="284" t="s">
        <v>1247</v>
      </c>
      <c r="B26" s="284"/>
      <c r="C26" s="284"/>
      <c r="D26" s="284"/>
      <c r="E26" s="284"/>
      <c r="F26" s="284"/>
    </row>
    <row r="27" spans="1:8" ht="15.75">
      <c r="A27" s="286"/>
      <c r="B27" s="286" t="s">
        <v>1248</v>
      </c>
      <c r="C27" s="286"/>
      <c r="D27" s="286" t="s">
        <v>1249</v>
      </c>
      <c r="E27" s="287"/>
      <c r="F27" s="284"/>
    </row>
    <row r="28" spans="1:8" ht="15.75">
      <c r="A28" s="288" t="s">
        <v>1250</v>
      </c>
      <c r="B28" s="289">
        <v>18.899999999999999</v>
      </c>
      <c r="C28" s="290"/>
      <c r="D28" s="289">
        <v>41.75</v>
      </c>
      <c r="E28" s="291"/>
    </row>
    <row r="29" spans="1:8" ht="15.75">
      <c r="A29" s="288" t="s">
        <v>1251</v>
      </c>
      <c r="B29" s="289">
        <v>20.28</v>
      </c>
      <c r="C29" s="292"/>
      <c r="D29" s="289">
        <v>53.2</v>
      </c>
      <c r="E29" s="291"/>
    </row>
    <row r="32" spans="1:8">
      <c r="A32" s="293" t="s">
        <v>1252</v>
      </c>
      <c r="B32" s="294" t="s">
        <v>1253</v>
      </c>
      <c r="C32" s="284" t="s">
        <v>52</v>
      </c>
      <c r="D32" s="294" t="s">
        <v>430</v>
      </c>
      <c r="E32" s="340"/>
      <c r="F32" s="340"/>
      <c r="G32" s="295"/>
      <c r="H32" s="296"/>
    </row>
    <row r="33" spans="1:8">
      <c r="A33" s="296" t="s">
        <v>196</v>
      </c>
      <c r="B33" s="295" t="s">
        <v>1254</v>
      </c>
      <c r="C33" s="297">
        <v>12.5</v>
      </c>
      <c r="D33" s="295" t="s">
        <v>1255</v>
      </c>
      <c r="E33" s="295"/>
      <c r="F33" s="296"/>
      <c r="G33" s="298"/>
      <c r="H33" s="296"/>
    </row>
    <row r="34" spans="1:8">
      <c r="A34" s="296" t="s">
        <v>196</v>
      </c>
      <c r="B34" s="295" t="s">
        <v>1256</v>
      </c>
      <c r="C34" s="297">
        <v>30.1</v>
      </c>
      <c r="D34" s="295" t="s">
        <v>1255</v>
      </c>
      <c r="E34" s="295"/>
      <c r="F34" s="296"/>
      <c r="G34" s="298"/>
      <c r="H34" s="295"/>
    </row>
    <row r="35" spans="1:8">
      <c r="A35" s="296" t="s">
        <v>245</v>
      </c>
      <c r="B35" s="295" t="s">
        <v>1254</v>
      </c>
      <c r="C35" s="297">
        <v>37</v>
      </c>
      <c r="D35" s="295" t="s">
        <v>1257</v>
      </c>
      <c r="E35" s="295"/>
      <c r="F35" s="296"/>
      <c r="G35" s="298"/>
      <c r="H35" s="296"/>
    </row>
    <row r="36" spans="1:8">
      <c r="A36" s="296" t="s">
        <v>245</v>
      </c>
      <c r="B36" s="295" t="s">
        <v>1256</v>
      </c>
      <c r="C36" s="297">
        <v>68</v>
      </c>
      <c r="D36" s="295" t="s">
        <v>1257</v>
      </c>
      <c r="E36" s="295"/>
      <c r="F36" s="296"/>
      <c r="G36" s="298"/>
      <c r="H36" s="295"/>
    </row>
    <row r="37" spans="1:8">
      <c r="A37" s="296" t="s">
        <v>245</v>
      </c>
      <c r="B37" s="295" t="s">
        <v>1258</v>
      </c>
      <c r="C37" s="297">
        <v>37</v>
      </c>
      <c r="D37" s="295" t="s">
        <v>1257</v>
      </c>
      <c r="E37" s="295"/>
      <c r="F37" s="296"/>
      <c r="G37" s="298"/>
      <c r="H37" s="295"/>
    </row>
    <row r="38" spans="1:8">
      <c r="A38" s="296" t="s">
        <v>245</v>
      </c>
      <c r="B38" s="295" t="s">
        <v>1259</v>
      </c>
      <c r="C38" s="297">
        <v>87</v>
      </c>
      <c r="D38" s="295" t="s">
        <v>1257</v>
      </c>
      <c r="E38" s="341"/>
      <c r="F38" s="341"/>
      <c r="G38" s="298"/>
      <c r="H38" s="295"/>
    </row>
    <row r="39" spans="1:8">
      <c r="A39" s="296" t="s">
        <v>135</v>
      </c>
      <c r="B39" s="295" t="s">
        <v>1254</v>
      </c>
      <c r="C39" s="297">
        <v>23</v>
      </c>
      <c r="D39" s="295" t="s">
        <v>1260</v>
      </c>
      <c r="E39" s="295"/>
      <c r="F39" s="296"/>
      <c r="G39" s="298"/>
      <c r="H39" s="295"/>
    </row>
    <row r="40" spans="1:8">
      <c r="A40" s="296" t="s">
        <v>135</v>
      </c>
      <c r="B40" s="295" t="s">
        <v>1256</v>
      </c>
      <c r="C40" s="297">
        <v>46.666666669999998</v>
      </c>
      <c r="D40" s="295" t="s">
        <v>1261</v>
      </c>
      <c r="H40" s="296"/>
    </row>
    <row r="41" spans="1:8">
      <c r="A41" s="296" t="s">
        <v>135</v>
      </c>
      <c r="B41" s="295" t="s">
        <v>1258</v>
      </c>
      <c r="C41" s="297">
        <v>23</v>
      </c>
      <c r="D41" s="295" t="s">
        <v>1262</v>
      </c>
      <c r="H41" s="296"/>
    </row>
    <row r="42" spans="1:8">
      <c r="A42" s="296" t="s">
        <v>135</v>
      </c>
      <c r="B42" s="295" t="s">
        <v>1259</v>
      </c>
      <c r="C42" s="297">
        <v>61</v>
      </c>
      <c r="D42" s="295" t="s">
        <v>1263</v>
      </c>
      <c r="H42" s="296"/>
    </row>
    <row r="43" spans="1:8">
      <c r="A43" s="296" t="s">
        <v>629</v>
      </c>
      <c r="B43" s="295" t="s">
        <v>1254</v>
      </c>
      <c r="C43" s="297">
        <v>10.4</v>
      </c>
      <c r="D43" s="295" t="s">
        <v>1264</v>
      </c>
      <c r="H43" s="296"/>
    </row>
    <row r="44" spans="1:8">
      <c r="A44" s="296" t="s">
        <v>629</v>
      </c>
      <c r="B44" s="295" t="s">
        <v>1256</v>
      </c>
      <c r="C44" s="297">
        <v>30.6</v>
      </c>
      <c r="D44" s="295" t="s">
        <v>1264</v>
      </c>
      <c r="H44" s="296"/>
    </row>
    <row r="45" spans="1:8">
      <c r="A45" s="296" t="s">
        <v>629</v>
      </c>
      <c r="B45" s="295" t="s">
        <v>1258</v>
      </c>
      <c r="C45" s="297">
        <v>11.6</v>
      </c>
      <c r="D45" s="295" t="s">
        <v>1264</v>
      </c>
      <c r="H45" s="296"/>
    </row>
    <row r="46" spans="1:8">
      <c r="A46" s="296" t="s">
        <v>629</v>
      </c>
      <c r="B46" s="295" t="s">
        <v>1259</v>
      </c>
      <c r="C46" s="297">
        <v>33.33</v>
      </c>
      <c r="D46" s="295" t="s">
        <v>1264</v>
      </c>
      <c r="H46" s="296"/>
    </row>
    <row r="47" spans="1:8">
      <c r="A47" s="296" t="s">
        <v>293</v>
      </c>
      <c r="B47" s="295" t="s">
        <v>1254</v>
      </c>
      <c r="C47" s="297">
        <v>20.5</v>
      </c>
      <c r="D47" s="295" t="s">
        <v>1265</v>
      </c>
      <c r="H47" s="296"/>
    </row>
    <row r="48" spans="1:8">
      <c r="A48" s="296" t="s">
        <v>293</v>
      </c>
      <c r="B48" s="295" t="s">
        <v>1256</v>
      </c>
      <c r="C48" s="297">
        <v>45.866666670000001</v>
      </c>
      <c r="D48" s="295" t="s">
        <v>1265</v>
      </c>
    </row>
    <row r="49" spans="1:4">
      <c r="A49" s="296" t="s">
        <v>293</v>
      </c>
      <c r="B49" s="295" t="s">
        <v>1258</v>
      </c>
      <c r="C49" s="297">
        <v>21.8</v>
      </c>
      <c r="D49" s="295" t="s">
        <v>1265</v>
      </c>
    </row>
    <row r="50" spans="1:4">
      <c r="A50" s="296" t="s">
        <v>293</v>
      </c>
      <c r="B50" s="295" t="s">
        <v>1259</v>
      </c>
      <c r="C50" s="297">
        <v>62.7</v>
      </c>
      <c r="D50" s="295" t="s">
        <v>1265</v>
      </c>
    </row>
    <row r="51" spans="1:4">
      <c r="A51" s="296" t="s">
        <v>639</v>
      </c>
      <c r="B51" s="295" t="s">
        <v>1254</v>
      </c>
      <c r="C51" s="297">
        <v>21.9</v>
      </c>
      <c r="D51" s="296" t="s">
        <v>1266</v>
      </c>
    </row>
    <row r="52" spans="1:4">
      <c r="A52" s="296" t="s">
        <v>639</v>
      </c>
      <c r="B52" s="295" t="s">
        <v>1256</v>
      </c>
      <c r="C52" s="297">
        <v>47.8</v>
      </c>
      <c r="D52" s="296" t="s">
        <v>1266</v>
      </c>
    </row>
    <row r="53" spans="1:4">
      <c r="A53" s="296" t="s">
        <v>191</v>
      </c>
      <c r="B53" s="295" t="s">
        <v>1254</v>
      </c>
      <c r="C53" s="297">
        <v>7</v>
      </c>
      <c r="D53" s="295" t="s">
        <v>1267</v>
      </c>
    </row>
    <row r="54" spans="1:4">
      <c r="A54" s="296" t="s">
        <v>191</v>
      </c>
      <c r="B54" s="295" t="s">
        <v>1256</v>
      </c>
      <c r="C54" s="297">
        <v>19</v>
      </c>
      <c r="D54" s="295" t="s">
        <v>1267</v>
      </c>
    </row>
    <row r="55" spans="1:4">
      <c r="A55" s="296" t="s">
        <v>191</v>
      </c>
      <c r="B55" s="295" t="s">
        <v>1258</v>
      </c>
      <c r="C55" s="297">
        <v>8</v>
      </c>
      <c r="D55" s="295" t="s">
        <v>1267</v>
      </c>
    </row>
    <row r="56" spans="1:4">
      <c r="A56" s="296" t="s">
        <v>191</v>
      </c>
      <c r="B56" s="295" t="s">
        <v>1259</v>
      </c>
      <c r="C56" s="297">
        <v>22</v>
      </c>
      <c r="D56" s="295" t="s">
        <v>1267</v>
      </c>
    </row>
    <row r="57" spans="1:4">
      <c r="A57" s="296" t="s">
        <v>1268</v>
      </c>
      <c r="B57" s="295" t="s">
        <v>1256</v>
      </c>
      <c r="C57" s="297">
        <v>46</v>
      </c>
      <c r="D57" s="295" t="s">
        <v>1269</v>
      </c>
    </row>
  </sheetData>
  <mergeCells count="2">
    <mergeCell ref="E32:F32"/>
    <mergeCell ref="E38:F38"/>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E35D-70F0-448E-B853-1411ABE9CC37}">
  <dimension ref="A2:H47"/>
  <sheetViews>
    <sheetView zoomScaleNormal="100" workbookViewId="0">
      <selection activeCell="A2" sqref="A2:H2"/>
    </sheetView>
  </sheetViews>
  <sheetFormatPr defaultColWidth="8.7109375" defaultRowHeight="15"/>
  <cols>
    <col min="1" max="1" width="10" style="69" customWidth="1"/>
    <col min="2" max="2" width="28" style="69" customWidth="1"/>
    <col min="3" max="16384" width="8.7109375" style="69"/>
  </cols>
  <sheetData>
    <row r="2" spans="1:8">
      <c r="A2" s="300" t="s">
        <v>1270</v>
      </c>
      <c r="B2" s="300"/>
      <c r="C2" s="300"/>
      <c r="D2" s="300"/>
      <c r="E2" s="300"/>
      <c r="F2" s="300"/>
      <c r="G2" s="300"/>
      <c r="H2" s="300"/>
    </row>
    <row r="27" spans="1:2">
      <c r="A27" s="74" t="s">
        <v>43</v>
      </c>
      <c r="B27" s="74" t="s">
        <v>1271</v>
      </c>
    </row>
    <row r="28" spans="1:2">
      <c r="A28" s="73">
        <v>2005</v>
      </c>
      <c r="B28" s="72">
        <v>7.4</v>
      </c>
    </row>
    <row r="29" spans="1:2">
      <c r="A29" s="71">
        <v>2006</v>
      </c>
      <c r="B29" s="70">
        <v>7.6</v>
      </c>
    </row>
    <row r="30" spans="1:2">
      <c r="A30" s="73">
        <v>2007</v>
      </c>
      <c r="B30" s="72">
        <v>9.6</v>
      </c>
    </row>
    <row r="31" spans="1:2">
      <c r="A31" s="71">
        <v>2008</v>
      </c>
      <c r="B31" s="70">
        <v>11.3</v>
      </c>
    </row>
    <row r="32" spans="1:2">
      <c r="A32" s="73">
        <v>2009</v>
      </c>
      <c r="B32" s="72">
        <v>10.9</v>
      </c>
    </row>
    <row r="33" spans="1:2">
      <c r="A33" s="71">
        <v>2010</v>
      </c>
      <c r="B33" s="70">
        <v>9.1</v>
      </c>
    </row>
    <row r="34" spans="1:2">
      <c r="A34" s="73">
        <v>2011</v>
      </c>
      <c r="B34" s="72">
        <v>9.6</v>
      </c>
    </row>
    <row r="35" spans="1:2">
      <c r="A35" s="71">
        <v>2012</v>
      </c>
      <c r="B35" s="70">
        <v>10.1</v>
      </c>
    </row>
    <row r="36" spans="1:2">
      <c r="A36" s="73">
        <v>2013</v>
      </c>
      <c r="B36" s="72">
        <v>10.8</v>
      </c>
    </row>
    <row r="37" spans="1:2">
      <c r="A37" s="71">
        <v>2014</v>
      </c>
      <c r="B37" s="70">
        <v>9.5</v>
      </c>
    </row>
    <row r="38" spans="1:2">
      <c r="A38" s="73">
        <v>2015</v>
      </c>
      <c r="B38" s="72">
        <v>9.1</v>
      </c>
    </row>
    <row r="39" spans="1:2">
      <c r="A39" s="71">
        <v>2016</v>
      </c>
      <c r="B39" s="70">
        <v>10.199999999999999</v>
      </c>
    </row>
    <row r="40" spans="1:2">
      <c r="A40" s="73">
        <v>2017</v>
      </c>
      <c r="B40" s="72">
        <v>8.3000000000000007</v>
      </c>
    </row>
    <row r="41" spans="1:2">
      <c r="A41" s="71">
        <v>2018</v>
      </c>
      <c r="B41" s="70">
        <v>9.8000000000000007</v>
      </c>
    </row>
    <row r="42" spans="1:2">
      <c r="A42" s="73">
        <v>2019</v>
      </c>
      <c r="B42" s="72">
        <v>9.3000000000000007</v>
      </c>
    </row>
    <row r="43" spans="1:2">
      <c r="A43" s="71">
        <v>2020</v>
      </c>
      <c r="B43" s="70">
        <v>12.6</v>
      </c>
    </row>
    <row r="44" spans="1:2">
      <c r="A44" s="73">
        <v>2021</v>
      </c>
      <c r="B44" s="72">
        <v>12.2</v>
      </c>
    </row>
    <row r="45" spans="1:2">
      <c r="A45" s="71">
        <v>2022</v>
      </c>
      <c r="B45" s="70">
        <v>11.4</v>
      </c>
    </row>
    <row r="46" spans="1:2">
      <c r="A46" s="73">
        <v>2023</v>
      </c>
      <c r="B46" s="72">
        <v>9.9</v>
      </c>
    </row>
    <row r="47" spans="1:2">
      <c r="A47" s="71">
        <v>2024</v>
      </c>
      <c r="B47" s="70">
        <v>10.199999999999999</v>
      </c>
    </row>
  </sheetData>
  <pageMargins left="0.75" right="0.75" top="1" bottom="1" header="0.511811023622047" footer="0.511811023622047"/>
  <pageSetup paperSize="9" orientation="portrait" horizontalDpi="300" verticalDpi="30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089E-9755-4490-946E-1C39D7B0BBF2}">
  <dimension ref="A2:F33"/>
  <sheetViews>
    <sheetView zoomScaleNormal="100" workbookViewId="0">
      <selection activeCell="I15" sqref="I15"/>
    </sheetView>
  </sheetViews>
  <sheetFormatPr defaultColWidth="8.7109375" defaultRowHeight="15"/>
  <cols>
    <col min="1" max="5" width="22" style="69" customWidth="1"/>
    <col min="6" max="16384" width="8.7109375" style="69"/>
  </cols>
  <sheetData>
    <row r="2" spans="1:6">
      <c r="A2" s="300" t="s">
        <v>1272</v>
      </c>
      <c r="B2" s="300"/>
      <c r="C2" s="300"/>
      <c r="D2" s="300"/>
      <c r="E2" s="300"/>
      <c r="F2" s="301"/>
    </row>
    <row r="3" spans="1:6">
      <c r="A3" s="300" t="s">
        <v>1273</v>
      </c>
      <c r="B3" s="300"/>
      <c r="C3" s="300"/>
      <c r="D3" s="300"/>
      <c r="E3" s="300"/>
      <c r="F3" s="301"/>
    </row>
    <row r="4" spans="1:6">
      <c r="F4" s="301"/>
    </row>
    <row r="5" spans="1:6">
      <c r="F5" s="301"/>
    </row>
    <row r="6" spans="1:6">
      <c r="F6" s="301"/>
    </row>
    <row r="7" spans="1:6">
      <c r="F7" s="301"/>
    </row>
    <row r="8" spans="1:6">
      <c r="B8" s="75"/>
      <c r="C8" s="75"/>
      <c r="D8" s="75"/>
      <c r="E8" s="75"/>
    </row>
    <row r="27" spans="1:5">
      <c r="A27" s="74" t="s">
        <v>43</v>
      </c>
      <c r="B27" s="80" t="s">
        <v>1274</v>
      </c>
      <c r="C27" s="79" t="s">
        <v>1275</v>
      </c>
      <c r="D27" s="78" t="s">
        <v>1276</v>
      </c>
      <c r="E27" s="74" t="s">
        <v>1277</v>
      </c>
    </row>
    <row r="28" spans="1:5">
      <c r="A28" s="76">
        <v>2019</v>
      </c>
      <c r="B28" s="77">
        <v>13.6</v>
      </c>
      <c r="C28" s="77">
        <v>12.8</v>
      </c>
      <c r="D28" s="77">
        <v>8.5</v>
      </c>
      <c r="E28" s="77">
        <v>5.6</v>
      </c>
    </row>
    <row r="29" spans="1:5">
      <c r="A29" s="76">
        <v>2020</v>
      </c>
      <c r="B29" s="70">
        <v>12.9</v>
      </c>
      <c r="C29" s="70">
        <v>15.5</v>
      </c>
      <c r="D29" s="70">
        <v>10</v>
      </c>
      <c r="E29" s="70">
        <v>12.6</v>
      </c>
    </row>
    <row r="30" spans="1:5">
      <c r="A30" s="76">
        <v>2021</v>
      </c>
      <c r="B30" s="77">
        <v>17.3</v>
      </c>
      <c r="C30" s="77">
        <v>14.2</v>
      </c>
      <c r="D30" s="77">
        <v>11.2</v>
      </c>
      <c r="E30" s="77">
        <v>10</v>
      </c>
    </row>
    <row r="31" spans="1:5">
      <c r="A31" s="76">
        <v>2022</v>
      </c>
      <c r="B31" s="70">
        <v>16.600000000000001</v>
      </c>
      <c r="C31" s="70">
        <v>15.4</v>
      </c>
      <c r="D31" s="70">
        <v>8.9</v>
      </c>
      <c r="E31" s="70">
        <v>9</v>
      </c>
    </row>
    <row r="32" spans="1:5">
      <c r="A32" s="76">
        <v>2023</v>
      </c>
      <c r="B32" s="77">
        <v>12.2</v>
      </c>
      <c r="C32" s="77">
        <v>10.199999999999999</v>
      </c>
      <c r="D32" s="77">
        <v>9.9</v>
      </c>
      <c r="E32" s="77">
        <v>5.2</v>
      </c>
    </row>
    <row r="33" spans="1:5">
      <c r="A33" s="76">
        <v>2024</v>
      </c>
      <c r="B33" s="70">
        <v>13.1</v>
      </c>
      <c r="C33" s="70">
        <v>13.7</v>
      </c>
      <c r="D33" s="70">
        <v>5</v>
      </c>
      <c r="E33" s="70">
        <v>6.8</v>
      </c>
    </row>
  </sheetData>
  <pageMargins left="0.75" right="0.75" top="1" bottom="1" header="0.511811023622047" footer="0.511811023622047"/>
  <pageSetup paperSize="9" orientation="portrait" horizontalDpi="300" verticalDpi="30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88BB-B984-4E97-9741-7CDA7BE0B979}">
  <dimension ref="A1:K175"/>
  <sheetViews>
    <sheetView topLeftCell="C1" workbookViewId="0">
      <selection activeCell="H115" sqref="H115"/>
    </sheetView>
  </sheetViews>
  <sheetFormatPr defaultColWidth="9.140625" defaultRowHeight="15"/>
  <cols>
    <col min="1" max="1" width="14.7109375" style="81" customWidth="1"/>
    <col min="2" max="2" width="21.7109375" style="81" customWidth="1"/>
    <col min="3" max="3" width="34.42578125" style="81" customWidth="1"/>
    <col min="4" max="4" width="20.42578125" style="81" bestFit="1" customWidth="1"/>
    <col min="5" max="5" width="16.140625" style="81" customWidth="1"/>
    <col min="6" max="6" width="23.85546875" style="81" customWidth="1"/>
    <col min="7" max="7" width="35" style="81" customWidth="1"/>
    <col min="8" max="8" width="19.140625" style="81" bestFit="1" customWidth="1"/>
    <col min="9" max="16384" width="9.140625" style="81"/>
  </cols>
  <sheetData>
    <row r="1" spans="1:6">
      <c r="A1" s="81" t="s">
        <v>426</v>
      </c>
      <c r="B1" s="81" t="s">
        <v>1278</v>
      </c>
    </row>
    <row r="2" spans="1:6">
      <c r="A2" s="81" t="s">
        <v>805</v>
      </c>
      <c r="B2" s="81">
        <v>7.1</v>
      </c>
      <c r="C2" s="305" t="s">
        <v>1279</v>
      </c>
      <c r="D2" s="305"/>
      <c r="E2" s="305"/>
      <c r="F2" s="305"/>
    </row>
    <row r="3" spans="1:6">
      <c r="A3" s="81" t="s">
        <v>253</v>
      </c>
      <c r="B3" s="81">
        <v>31.8</v>
      </c>
      <c r="C3" s="305" t="s">
        <v>1280</v>
      </c>
      <c r="D3" s="305"/>
      <c r="E3" s="305"/>
      <c r="F3" s="305"/>
    </row>
    <row r="4" spans="1:6">
      <c r="A4" s="81" t="s">
        <v>187</v>
      </c>
      <c r="B4" s="81">
        <v>42.7</v>
      </c>
      <c r="C4" s="305" t="s">
        <v>347</v>
      </c>
      <c r="D4" s="305"/>
      <c r="E4" s="305"/>
      <c r="F4" s="305"/>
    </row>
    <row r="5" spans="1:6">
      <c r="A5" s="81" t="s">
        <v>593</v>
      </c>
      <c r="B5" s="81">
        <v>42.9</v>
      </c>
    </row>
    <row r="6" spans="1:6">
      <c r="A6" s="81" t="s">
        <v>585</v>
      </c>
      <c r="B6" s="81">
        <v>43</v>
      </c>
    </row>
    <row r="7" spans="1:6">
      <c r="A7" s="81" t="s">
        <v>690</v>
      </c>
      <c r="B7" s="81">
        <v>45.3</v>
      </c>
    </row>
    <row r="8" spans="1:6">
      <c r="A8" s="81" t="s">
        <v>123</v>
      </c>
      <c r="B8" s="81">
        <v>51.1</v>
      </c>
    </row>
    <row r="9" spans="1:6">
      <c r="A9" s="81" t="s">
        <v>165</v>
      </c>
      <c r="B9" s="81">
        <v>51.1</v>
      </c>
    </row>
    <row r="10" spans="1:6">
      <c r="A10" s="81" t="s">
        <v>178</v>
      </c>
      <c r="B10" s="81">
        <v>51.2</v>
      </c>
    </row>
    <row r="11" spans="1:6">
      <c r="A11" s="81" t="s">
        <v>170</v>
      </c>
      <c r="B11" s="81">
        <v>52.4</v>
      </c>
    </row>
    <row r="12" spans="1:6">
      <c r="A12" s="81" t="s">
        <v>684</v>
      </c>
      <c r="B12" s="81">
        <v>53.9</v>
      </c>
    </row>
    <row r="13" spans="1:6">
      <c r="A13" s="81" t="s">
        <v>571</v>
      </c>
      <c r="B13" s="81">
        <v>54.2</v>
      </c>
    </row>
    <row r="14" spans="1:6">
      <c r="A14" s="81" t="s">
        <v>436</v>
      </c>
      <c r="B14" s="81">
        <v>55.3</v>
      </c>
    </row>
    <row r="15" spans="1:6">
      <c r="A15" s="81" t="s">
        <v>126</v>
      </c>
      <c r="B15" s="81">
        <v>59.6</v>
      </c>
    </row>
    <row r="16" spans="1:6">
      <c r="A16" s="81" t="s">
        <v>549</v>
      </c>
      <c r="B16" s="81">
        <v>61.7</v>
      </c>
    </row>
    <row r="17" spans="1:8">
      <c r="A17" s="81" t="s">
        <v>283</v>
      </c>
      <c r="B17" s="81">
        <v>63</v>
      </c>
    </row>
    <row r="18" spans="1:8">
      <c r="A18" s="81" t="s">
        <v>1148</v>
      </c>
      <c r="B18" s="81">
        <v>65.099999999999994</v>
      </c>
    </row>
    <row r="19" spans="1:8">
      <c r="A19" s="81" t="s">
        <v>189</v>
      </c>
      <c r="B19" s="81">
        <v>66.2</v>
      </c>
    </row>
    <row r="20" spans="1:8">
      <c r="A20" s="81" t="s">
        <v>501</v>
      </c>
      <c r="B20" s="81">
        <v>66.5</v>
      </c>
    </row>
    <row r="21" spans="1:8">
      <c r="A21" s="81" t="s">
        <v>378</v>
      </c>
      <c r="B21" s="81">
        <v>66.5</v>
      </c>
    </row>
    <row r="22" spans="1:8">
      <c r="A22" s="81" t="s">
        <v>387</v>
      </c>
      <c r="B22" s="81">
        <v>66.5</v>
      </c>
    </row>
    <row r="23" spans="1:8">
      <c r="A23" s="81" t="s">
        <v>196</v>
      </c>
      <c r="B23" s="81">
        <v>67.8</v>
      </c>
    </row>
    <row r="24" spans="1:8">
      <c r="A24" s="81" t="s">
        <v>156</v>
      </c>
      <c r="B24" s="81">
        <v>68.900000000000006</v>
      </c>
    </row>
    <row r="25" spans="1:8">
      <c r="A25" s="81" t="s">
        <v>230</v>
      </c>
      <c r="B25" s="81">
        <v>69</v>
      </c>
    </row>
    <row r="26" spans="1:8">
      <c r="A26" s="81" t="s">
        <v>293</v>
      </c>
      <c r="B26" s="81">
        <v>70.5</v>
      </c>
    </row>
    <row r="27" spans="1:8">
      <c r="A27" s="81" t="s">
        <v>553</v>
      </c>
      <c r="B27" s="81">
        <v>72.400000000000006</v>
      </c>
      <c r="C27" s="81" t="s">
        <v>426</v>
      </c>
      <c r="D27" s="81" t="s">
        <v>1281</v>
      </c>
      <c r="E27" s="81" t="s">
        <v>426</v>
      </c>
      <c r="F27" s="81" t="s">
        <v>1282</v>
      </c>
      <c r="G27" s="81" t="s">
        <v>426</v>
      </c>
      <c r="H27" s="81" t="s">
        <v>1283</v>
      </c>
    </row>
    <row r="28" spans="1:8">
      <c r="A28" s="81" t="s">
        <v>191</v>
      </c>
      <c r="B28" s="81">
        <v>73.099999999999994</v>
      </c>
      <c r="C28" s="81" t="s">
        <v>487</v>
      </c>
      <c r="D28" s="81">
        <v>17</v>
      </c>
      <c r="E28" s="81" t="s">
        <v>499</v>
      </c>
      <c r="F28" s="81">
        <v>93.4</v>
      </c>
      <c r="G28" s="81" t="s">
        <v>196</v>
      </c>
      <c r="H28" s="81">
        <v>70.599999999999994</v>
      </c>
    </row>
    <row r="29" spans="1:8">
      <c r="A29" s="81" t="s">
        <v>245</v>
      </c>
      <c r="B29" s="81">
        <v>74.3</v>
      </c>
      <c r="C29" s="81" t="s">
        <v>489</v>
      </c>
      <c r="D29" s="81">
        <v>63</v>
      </c>
      <c r="E29" s="81" t="s">
        <v>250</v>
      </c>
      <c r="F29" s="81">
        <v>93</v>
      </c>
      <c r="G29" s="81" t="s">
        <v>501</v>
      </c>
      <c r="H29" s="81">
        <v>52.4</v>
      </c>
    </row>
    <row r="30" spans="1:8">
      <c r="A30" s="81" t="s">
        <v>639</v>
      </c>
      <c r="B30" s="81">
        <v>75</v>
      </c>
      <c r="C30" s="81" t="s">
        <v>613</v>
      </c>
      <c r="D30" s="81">
        <v>44</v>
      </c>
      <c r="E30" s="81" t="s">
        <v>436</v>
      </c>
      <c r="F30" s="81">
        <v>90.3</v>
      </c>
      <c r="G30" s="81" t="s">
        <v>245</v>
      </c>
      <c r="H30" s="81">
        <v>63.7</v>
      </c>
    </row>
    <row r="31" spans="1:8">
      <c r="A31" s="81" t="s">
        <v>309</v>
      </c>
      <c r="B31" s="81">
        <v>75</v>
      </c>
      <c r="C31" s="81" t="s">
        <v>503</v>
      </c>
      <c r="D31" s="81">
        <v>41</v>
      </c>
      <c r="E31" s="81" t="s">
        <v>216</v>
      </c>
      <c r="F31" s="81">
        <v>89</v>
      </c>
      <c r="G31" s="81" t="s">
        <v>253</v>
      </c>
      <c r="H31" s="81">
        <v>29.7</v>
      </c>
    </row>
    <row r="32" spans="1:8">
      <c r="A32" s="81" t="s">
        <v>213</v>
      </c>
      <c r="B32" s="81">
        <v>75.900000000000006</v>
      </c>
      <c r="C32" s="81" t="s">
        <v>114</v>
      </c>
      <c r="D32" s="81">
        <v>49</v>
      </c>
      <c r="E32" s="81" t="s">
        <v>326</v>
      </c>
      <c r="F32" s="81">
        <v>40.6</v>
      </c>
      <c r="G32" s="81" t="s">
        <v>250</v>
      </c>
      <c r="H32" s="81">
        <v>89</v>
      </c>
    </row>
    <row r="33" spans="1:8">
      <c r="A33" s="81" t="s">
        <v>903</v>
      </c>
      <c r="B33" s="81">
        <v>78.3</v>
      </c>
      <c r="C33" s="81" t="s">
        <v>196</v>
      </c>
      <c r="D33" s="81">
        <v>63.8</v>
      </c>
      <c r="E33" s="81" t="s">
        <v>205</v>
      </c>
      <c r="F33" s="81">
        <v>80</v>
      </c>
      <c r="G33" s="81" t="s">
        <v>156</v>
      </c>
      <c r="H33" s="81">
        <v>68.3</v>
      </c>
    </row>
    <row r="34" spans="1:8">
      <c r="A34" s="81" t="s">
        <v>162</v>
      </c>
      <c r="B34" s="81">
        <v>81.400000000000006</v>
      </c>
      <c r="C34" s="81" t="s">
        <v>501</v>
      </c>
      <c r="D34" s="81">
        <v>69.5</v>
      </c>
      <c r="E34" s="81" t="s">
        <v>180</v>
      </c>
      <c r="F34" s="81">
        <v>51</v>
      </c>
      <c r="G34" s="81" t="s">
        <v>123</v>
      </c>
      <c r="H34" s="81">
        <v>41.2</v>
      </c>
    </row>
    <row r="35" spans="1:8">
      <c r="A35" s="81" t="s">
        <v>220</v>
      </c>
      <c r="B35" s="81">
        <v>81.69</v>
      </c>
      <c r="C35" s="81" t="s">
        <v>986</v>
      </c>
      <c r="D35" s="81">
        <v>88</v>
      </c>
      <c r="E35" s="81" t="s">
        <v>639</v>
      </c>
      <c r="F35" s="81">
        <v>45</v>
      </c>
      <c r="G35" s="81" t="s">
        <v>126</v>
      </c>
      <c r="H35" s="81">
        <v>56.1</v>
      </c>
    </row>
    <row r="36" spans="1:8">
      <c r="A36" s="81" t="s">
        <v>205</v>
      </c>
      <c r="B36" s="81">
        <v>82</v>
      </c>
      <c r="C36" s="81" t="s">
        <v>505</v>
      </c>
      <c r="D36" s="81">
        <v>75</v>
      </c>
      <c r="E36" s="81" t="s">
        <v>235</v>
      </c>
      <c r="F36" s="81">
        <v>88.8</v>
      </c>
      <c r="G36" s="81" t="s">
        <v>378</v>
      </c>
      <c r="H36" s="81">
        <v>64.400000000000006</v>
      </c>
    </row>
    <row r="37" spans="1:8">
      <c r="A37" s="81" t="s">
        <v>135</v>
      </c>
      <c r="B37" s="81">
        <v>82.5</v>
      </c>
      <c r="C37" s="81" t="s">
        <v>499</v>
      </c>
      <c r="D37" s="81">
        <v>91.2</v>
      </c>
      <c r="E37" s="81" t="s">
        <v>309</v>
      </c>
      <c r="F37" s="81">
        <v>72</v>
      </c>
      <c r="G37" s="81" t="s">
        <v>549</v>
      </c>
      <c r="H37" s="81">
        <v>51.9</v>
      </c>
    </row>
    <row r="38" spans="1:8">
      <c r="A38" s="81" t="s">
        <v>324</v>
      </c>
      <c r="B38" s="81">
        <v>82.7</v>
      </c>
      <c r="C38" s="81" t="s">
        <v>245</v>
      </c>
      <c r="D38" s="81">
        <v>80.7</v>
      </c>
      <c r="E38" s="81" t="s">
        <v>702</v>
      </c>
      <c r="F38" s="81">
        <v>53</v>
      </c>
      <c r="G38" s="81" t="s">
        <v>553</v>
      </c>
      <c r="H38" s="81">
        <v>74.400000000000006</v>
      </c>
    </row>
    <row r="39" spans="1:8">
      <c r="A39" s="81" t="s">
        <v>314</v>
      </c>
      <c r="B39" s="81">
        <v>82.9</v>
      </c>
      <c r="C39" s="81" t="s">
        <v>885</v>
      </c>
      <c r="D39" s="81">
        <v>86</v>
      </c>
      <c r="E39" s="81" t="s">
        <v>1148</v>
      </c>
      <c r="F39" s="81">
        <v>67</v>
      </c>
      <c r="G39" s="81" t="s">
        <v>167</v>
      </c>
      <c r="H39" s="81">
        <v>67.8</v>
      </c>
    </row>
    <row r="40" spans="1:8">
      <c r="A40" s="81" t="s">
        <v>167</v>
      </c>
      <c r="B40" s="81">
        <v>83.2</v>
      </c>
      <c r="C40" s="81" t="s">
        <v>121</v>
      </c>
      <c r="D40" s="81">
        <v>43</v>
      </c>
      <c r="G40" s="81" t="s">
        <v>324</v>
      </c>
      <c r="H40" s="81">
        <v>80.8</v>
      </c>
    </row>
    <row r="41" spans="1:8">
      <c r="A41" s="81" t="s">
        <v>281</v>
      </c>
      <c r="B41" s="81">
        <v>84.4</v>
      </c>
      <c r="C41" s="81" t="s">
        <v>515</v>
      </c>
      <c r="D41" s="81">
        <v>53</v>
      </c>
      <c r="G41" s="81" t="s">
        <v>170</v>
      </c>
      <c r="H41" s="81">
        <v>47.5</v>
      </c>
    </row>
    <row r="42" spans="1:8">
      <c r="A42" s="81" t="s">
        <v>235</v>
      </c>
      <c r="B42" s="81">
        <v>86.9</v>
      </c>
      <c r="C42" s="81" t="s">
        <v>625</v>
      </c>
      <c r="D42" s="81">
        <v>52</v>
      </c>
      <c r="G42" s="81" t="s">
        <v>436</v>
      </c>
      <c r="H42" s="81">
        <v>88.9</v>
      </c>
    </row>
    <row r="43" spans="1:8">
      <c r="A43" s="81" t="s">
        <v>216</v>
      </c>
      <c r="B43" s="81">
        <v>92</v>
      </c>
      <c r="C43" s="81" t="s">
        <v>253</v>
      </c>
      <c r="D43" s="81">
        <v>32.700000000000003</v>
      </c>
      <c r="G43" s="81" t="s">
        <v>216</v>
      </c>
      <c r="H43" s="81">
        <v>91</v>
      </c>
    </row>
    <row r="44" spans="1:8">
      <c r="A44" s="81" t="s">
        <v>250</v>
      </c>
      <c r="B44" s="81">
        <v>94</v>
      </c>
      <c r="C44" s="81" t="s">
        <v>521</v>
      </c>
      <c r="D44" s="81">
        <v>60</v>
      </c>
      <c r="G44" s="81" t="s">
        <v>165</v>
      </c>
      <c r="H44" s="81">
        <v>41</v>
      </c>
    </row>
    <row r="45" spans="1:8">
      <c r="A45" s="81" t="s">
        <v>609</v>
      </c>
      <c r="B45" s="81">
        <v>95.9</v>
      </c>
      <c r="C45" s="81" t="s">
        <v>627</v>
      </c>
      <c r="D45" s="81">
        <v>69</v>
      </c>
      <c r="G45" s="81" t="s">
        <v>571</v>
      </c>
      <c r="H45" s="81">
        <v>37.1</v>
      </c>
    </row>
    <row r="46" spans="1:8">
      <c r="A46" s="81" t="s">
        <v>547</v>
      </c>
      <c r="B46" s="81">
        <v>98.7</v>
      </c>
      <c r="C46" s="81" t="s">
        <v>491</v>
      </c>
      <c r="D46" s="81">
        <v>62</v>
      </c>
      <c r="G46" s="81" t="s">
        <v>326</v>
      </c>
      <c r="H46" s="81">
        <v>40.6</v>
      </c>
    </row>
    <row r="47" spans="1:8">
      <c r="A47" s="81" t="s">
        <v>503</v>
      </c>
      <c r="B47" s="81">
        <v>99.9</v>
      </c>
      <c r="C47" s="81" t="s">
        <v>250</v>
      </c>
      <c r="D47" s="81">
        <v>89</v>
      </c>
      <c r="G47" s="81" t="s">
        <v>387</v>
      </c>
      <c r="H47" s="81">
        <v>66.2</v>
      </c>
    </row>
    <row r="48" spans="1:8">
      <c r="C48" s="81" t="s">
        <v>525</v>
      </c>
      <c r="D48" s="81">
        <v>86</v>
      </c>
      <c r="G48" s="81" t="s">
        <v>889</v>
      </c>
      <c r="H48" s="81">
        <v>71.3</v>
      </c>
    </row>
    <row r="49" spans="3:8">
      <c r="C49" s="81" t="s">
        <v>258</v>
      </c>
      <c r="D49" s="81">
        <v>47</v>
      </c>
      <c r="G49" s="81" t="s">
        <v>178</v>
      </c>
      <c r="H49" s="81">
        <v>68.099999999999994</v>
      </c>
    </row>
    <row r="50" spans="3:8">
      <c r="C50" s="81" t="s">
        <v>156</v>
      </c>
      <c r="D50" s="81">
        <v>49.3</v>
      </c>
      <c r="G50" s="81" t="s">
        <v>205</v>
      </c>
      <c r="H50" s="81">
        <v>80</v>
      </c>
    </row>
    <row r="51" spans="3:8">
      <c r="C51" s="81" t="s">
        <v>255</v>
      </c>
      <c r="D51" s="81">
        <v>28</v>
      </c>
      <c r="G51" s="81" t="s">
        <v>180</v>
      </c>
      <c r="H51" s="81">
        <v>48.3</v>
      </c>
    </row>
    <row r="52" spans="3:8">
      <c r="C52" s="81" t="s">
        <v>389</v>
      </c>
      <c r="D52" s="81">
        <v>70</v>
      </c>
      <c r="G52" s="81" t="s">
        <v>593</v>
      </c>
      <c r="H52" s="81">
        <v>33.9</v>
      </c>
    </row>
    <row r="53" spans="3:8">
      <c r="C53" s="81" t="s">
        <v>304</v>
      </c>
      <c r="D53" s="81">
        <v>38</v>
      </c>
      <c r="G53" s="81" t="s">
        <v>597</v>
      </c>
      <c r="H53" s="81">
        <v>24.9</v>
      </c>
    </row>
    <row r="54" spans="3:8">
      <c r="C54" s="81" t="s">
        <v>123</v>
      </c>
      <c r="D54" s="81">
        <v>32.9</v>
      </c>
      <c r="G54" s="81" t="s">
        <v>213</v>
      </c>
      <c r="H54" s="81">
        <v>45.4</v>
      </c>
    </row>
    <row r="55" spans="3:8">
      <c r="C55" s="81" t="s">
        <v>1009</v>
      </c>
      <c r="D55" s="81">
        <v>68</v>
      </c>
      <c r="G55" s="81" t="s">
        <v>607</v>
      </c>
      <c r="H55" s="81">
        <v>68.599999999999994</v>
      </c>
    </row>
    <row r="56" spans="3:8">
      <c r="C56" s="81" t="s">
        <v>126</v>
      </c>
      <c r="D56" s="81">
        <v>41.6</v>
      </c>
      <c r="G56" s="81" t="s">
        <v>283</v>
      </c>
      <c r="H56" s="81">
        <v>38</v>
      </c>
    </row>
    <row r="57" spans="3:8">
      <c r="C57" s="81" t="s">
        <v>262</v>
      </c>
      <c r="D57" s="81">
        <v>32</v>
      </c>
      <c r="G57" s="81" t="s">
        <v>281</v>
      </c>
      <c r="H57" s="81">
        <v>43.4</v>
      </c>
    </row>
    <row r="58" spans="3:8">
      <c r="C58" s="81" t="s">
        <v>260</v>
      </c>
      <c r="D58" s="81">
        <v>36</v>
      </c>
      <c r="G58" s="81" t="s">
        <v>805</v>
      </c>
      <c r="H58" s="81">
        <v>6.2</v>
      </c>
    </row>
    <row r="59" spans="3:8">
      <c r="C59" s="81" t="s">
        <v>378</v>
      </c>
      <c r="D59" s="81">
        <v>56.2</v>
      </c>
      <c r="G59" s="81" t="s">
        <v>135</v>
      </c>
      <c r="H59" s="81">
        <v>64</v>
      </c>
    </row>
    <row r="60" spans="3:8">
      <c r="C60" s="81" t="s">
        <v>331</v>
      </c>
      <c r="D60" s="81">
        <v>50</v>
      </c>
      <c r="G60" s="81" t="s">
        <v>903</v>
      </c>
      <c r="H60" s="81">
        <v>70.599999999999994</v>
      </c>
    </row>
    <row r="61" spans="3:8">
      <c r="C61" s="81" t="s">
        <v>547</v>
      </c>
      <c r="D61" s="81">
        <v>60</v>
      </c>
      <c r="G61" s="81" t="s">
        <v>293</v>
      </c>
      <c r="H61" s="81">
        <v>55.4</v>
      </c>
    </row>
    <row r="62" spans="3:8">
      <c r="C62" s="81" t="s">
        <v>549</v>
      </c>
      <c r="D62" s="81">
        <v>58.7</v>
      </c>
      <c r="G62" s="81" t="s">
        <v>639</v>
      </c>
      <c r="H62" s="81">
        <v>36</v>
      </c>
    </row>
    <row r="63" spans="3:8">
      <c r="C63" s="81" t="s">
        <v>247</v>
      </c>
      <c r="D63" s="81">
        <v>40</v>
      </c>
      <c r="G63" s="81" t="s">
        <v>187</v>
      </c>
      <c r="H63" s="81">
        <v>49.8</v>
      </c>
    </row>
    <row r="64" spans="3:8">
      <c r="C64" s="81" t="s">
        <v>553</v>
      </c>
      <c r="D64" s="81">
        <v>64.7</v>
      </c>
      <c r="G64" s="81" t="s">
        <v>684</v>
      </c>
      <c r="H64" s="81">
        <v>43.4</v>
      </c>
    </row>
    <row r="65" spans="3:11">
      <c r="C65" s="81" t="s">
        <v>128</v>
      </c>
      <c r="D65" s="81">
        <v>62</v>
      </c>
      <c r="G65" s="81" t="s">
        <v>189</v>
      </c>
      <c r="H65" s="81">
        <v>57.4</v>
      </c>
    </row>
    <row r="66" spans="3:11">
      <c r="C66" s="81" t="s">
        <v>148</v>
      </c>
      <c r="D66" s="81">
        <v>61</v>
      </c>
      <c r="G66" s="81" t="s">
        <v>235</v>
      </c>
      <c r="H66" s="81">
        <v>91</v>
      </c>
    </row>
    <row r="67" spans="3:11">
      <c r="C67" s="81" t="s">
        <v>1035</v>
      </c>
      <c r="D67" s="81">
        <v>52</v>
      </c>
      <c r="G67" s="81" t="s">
        <v>690</v>
      </c>
      <c r="H67" s="81">
        <v>50.6</v>
      </c>
    </row>
    <row r="68" spans="3:11">
      <c r="C68" s="81" t="s">
        <v>167</v>
      </c>
      <c r="D68" s="81">
        <v>62</v>
      </c>
      <c r="G68" s="81" t="s">
        <v>191</v>
      </c>
      <c r="H68" s="81">
        <v>61.8</v>
      </c>
    </row>
    <row r="69" spans="3:11">
      <c r="C69" s="81" t="s">
        <v>324</v>
      </c>
      <c r="D69" s="81">
        <v>61</v>
      </c>
      <c r="G69" s="81" t="s">
        <v>162</v>
      </c>
      <c r="H69" s="81">
        <v>76.3</v>
      </c>
    </row>
    <row r="70" spans="3:11">
      <c r="C70" s="81" t="s">
        <v>170</v>
      </c>
      <c r="D70" s="81">
        <v>60.7</v>
      </c>
      <c r="G70" s="81" t="s">
        <v>309</v>
      </c>
      <c r="H70" s="81">
        <v>64</v>
      </c>
    </row>
    <row r="71" spans="3:11">
      <c r="C71" s="81" t="s">
        <v>798</v>
      </c>
      <c r="D71" s="81">
        <v>26</v>
      </c>
      <c r="G71" s="81" t="s">
        <v>1148</v>
      </c>
      <c r="H71" s="81">
        <v>67</v>
      </c>
    </row>
    <row r="72" spans="3:11">
      <c r="C72" s="81" t="s">
        <v>270</v>
      </c>
      <c r="D72" s="81">
        <v>54</v>
      </c>
    </row>
    <row r="73" spans="3:11">
      <c r="C73" s="81" t="s">
        <v>436</v>
      </c>
      <c r="D73" s="81">
        <v>77.900000000000006</v>
      </c>
    </row>
    <row r="74" spans="3:11">
      <c r="C74" s="81" t="s">
        <v>216</v>
      </c>
      <c r="D74" s="81">
        <v>92</v>
      </c>
    </row>
    <row r="75" spans="3:11">
      <c r="C75" s="81" t="s">
        <v>165</v>
      </c>
      <c r="D75" s="81">
        <v>52.6</v>
      </c>
    </row>
    <row r="76" spans="3:11" ht="15" customHeight="1">
      <c r="C76" s="81" t="s">
        <v>439</v>
      </c>
      <c r="D76" s="81">
        <v>56</v>
      </c>
    </row>
    <row r="77" spans="3:11">
      <c r="C77" s="81" t="s">
        <v>571</v>
      </c>
      <c r="D77" s="81">
        <v>30.3</v>
      </c>
      <c r="F77" s="173"/>
      <c r="G77" s="173"/>
      <c r="H77" s="173"/>
      <c r="I77" s="173"/>
      <c r="J77" s="173"/>
      <c r="K77" s="173"/>
    </row>
    <row r="78" spans="3:11">
      <c r="C78" s="81" t="s">
        <v>326</v>
      </c>
      <c r="D78" s="81">
        <v>26.7</v>
      </c>
      <c r="F78" s="173"/>
      <c r="G78" s="173"/>
      <c r="H78" s="173"/>
      <c r="I78" s="173"/>
      <c r="J78" s="173"/>
      <c r="K78" s="173"/>
    </row>
    <row r="79" spans="3:11">
      <c r="C79" s="81" t="s">
        <v>676</v>
      </c>
      <c r="D79" s="81">
        <v>48</v>
      </c>
      <c r="F79" s="173"/>
      <c r="G79" s="173"/>
      <c r="H79" s="173"/>
      <c r="I79" s="173"/>
      <c r="J79" s="173"/>
      <c r="K79" s="173"/>
    </row>
    <row r="80" spans="3:11">
      <c r="C80" s="81" t="s">
        <v>529</v>
      </c>
      <c r="D80" s="81">
        <v>24</v>
      </c>
    </row>
    <row r="81" spans="3:4">
      <c r="C81" s="81" t="s">
        <v>274</v>
      </c>
      <c r="D81" s="81">
        <v>56</v>
      </c>
    </row>
    <row r="82" spans="3:4">
      <c r="C82" s="81" t="s">
        <v>880</v>
      </c>
      <c r="D82" s="81">
        <v>53</v>
      </c>
    </row>
    <row r="83" spans="3:4">
      <c r="C83" s="81" t="s">
        <v>587</v>
      </c>
      <c r="D83" s="81">
        <v>41</v>
      </c>
    </row>
    <row r="84" spans="3:4">
      <c r="C84" s="81" t="s">
        <v>387</v>
      </c>
      <c r="D84" s="81">
        <v>51.5</v>
      </c>
    </row>
    <row r="85" spans="3:4">
      <c r="C85" s="81" t="s">
        <v>589</v>
      </c>
      <c r="D85" s="81">
        <v>76</v>
      </c>
    </row>
    <row r="86" spans="3:4">
      <c r="C86" s="81" t="s">
        <v>201</v>
      </c>
      <c r="D86" s="81">
        <v>83</v>
      </c>
    </row>
    <row r="87" spans="3:4">
      <c r="C87" s="81" t="s">
        <v>1052</v>
      </c>
      <c r="D87" s="81">
        <v>48</v>
      </c>
    </row>
    <row r="88" spans="3:4">
      <c r="C88" s="81" t="s">
        <v>889</v>
      </c>
      <c r="D88" s="81">
        <v>48</v>
      </c>
    </row>
    <row r="89" spans="3:4">
      <c r="C89" s="81" t="s">
        <v>178</v>
      </c>
      <c r="D89" s="81">
        <v>65</v>
      </c>
    </row>
    <row r="90" spans="3:4">
      <c r="C90" s="81" t="s">
        <v>180</v>
      </c>
      <c r="D90" s="81">
        <v>48.2</v>
      </c>
    </row>
    <row r="91" spans="3:4">
      <c r="C91" s="81" t="s">
        <v>671</v>
      </c>
      <c r="D91" s="81">
        <v>48</v>
      </c>
    </row>
    <row r="92" spans="3:4">
      <c r="C92" s="81" t="s">
        <v>131</v>
      </c>
      <c r="D92" s="81">
        <v>60</v>
      </c>
    </row>
    <row r="93" spans="3:4">
      <c r="C93" s="81" t="s">
        <v>593</v>
      </c>
      <c r="D93" s="81">
        <v>54</v>
      </c>
    </row>
    <row r="94" spans="3:4">
      <c r="C94" s="81" t="s">
        <v>599</v>
      </c>
      <c r="D94" s="81">
        <v>47</v>
      </c>
    </row>
    <row r="95" spans="3:4">
      <c r="C95" s="81" t="s">
        <v>597</v>
      </c>
      <c r="D95" s="81">
        <v>62</v>
      </c>
    </row>
    <row r="96" spans="3:4">
      <c r="C96" s="81" t="s">
        <v>523</v>
      </c>
      <c r="D96" s="81">
        <v>53</v>
      </c>
    </row>
    <row r="97" spans="3:10">
      <c r="C97" s="81" t="s">
        <v>213</v>
      </c>
      <c r="D97" s="81">
        <v>72.099999999999994</v>
      </c>
    </row>
    <row r="98" spans="3:10">
      <c r="C98" s="81" t="s">
        <v>1284</v>
      </c>
      <c r="D98" s="81">
        <v>61</v>
      </c>
    </row>
    <row r="99" spans="3:10">
      <c r="C99" s="81" t="s">
        <v>605</v>
      </c>
      <c r="D99" s="81">
        <v>86</v>
      </c>
    </row>
    <row r="100" spans="3:10">
      <c r="C100" s="81" t="s">
        <v>209</v>
      </c>
      <c r="D100" s="81">
        <v>70</v>
      </c>
      <c r="F100" s="174"/>
      <c r="G100" s="174"/>
      <c r="H100" s="174"/>
      <c r="I100" s="174"/>
      <c r="J100" s="174"/>
    </row>
    <row r="101" spans="3:10">
      <c r="C101" s="81" t="s">
        <v>882</v>
      </c>
      <c r="D101" s="81">
        <v>78</v>
      </c>
      <c r="F101" s="174"/>
      <c r="G101" s="174"/>
      <c r="H101" s="174"/>
      <c r="I101" s="174"/>
      <c r="J101" s="174"/>
    </row>
    <row r="102" spans="3:10">
      <c r="C102" s="81" t="s">
        <v>607</v>
      </c>
      <c r="D102" s="81">
        <v>30</v>
      </c>
      <c r="F102" s="175"/>
      <c r="G102" s="175"/>
      <c r="H102" s="175"/>
      <c r="I102" s="175"/>
    </row>
    <row r="103" spans="3:10">
      <c r="C103" s="81" t="s">
        <v>279</v>
      </c>
      <c r="D103" s="81">
        <v>41</v>
      </c>
      <c r="F103" s="175"/>
      <c r="G103" s="175"/>
      <c r="H103" s="175"/>
      <c r="I103" s="175"/>
    </row>
    <row r="104" spans="3:10">
      <c r="C104" s="81" t="s">
        <v>283</v>
      </c>
      <c r="D104" s="81">
        <v>54</v>
      </c>
      <c r="F104" s="175"/>
      <c r="G104" s="175"/>
      <c r="H104" s="175"/>
      <c r="I104" s="175"/>
    </row>
    <row r="105" spans="3:10">
      <c r="C105" s="81" t="s">
        <v>688</v>
      </c>
      <c r="D105" s="81">
        <v>33</v>
      </c>
      <c r="F105" s="175"/>
      <c r="G105" s="175"/>
      <c r="H105" s="175"/>
      <c r="I105" s="175"/>
    </row>
    <row r="106" spans="3:10">
      <c r="C106" s="81" t="s">
        <v>1068</v>
      </c>
      <c r="D106" s="81">
        <v>58</v>
      </c>
      <c r="F106" s="175"/>
      <c r="G106" s="175"/>
      <c r="H106" s="175"/>
      <c r="I106" s="175"/>
    </row>
    <row r="107" spans="3:10">
      <c r="C107" s="81" t="s">
        <v>609</v>
      </c>
      <c r="D107" s="81">
        <v>53</v>
      </c>
      <c r="F107" s="175"/>
      <c r="G107" s="175"/>
      <c r="H107" s="175"/>
      <c r="I107" s="175"/>
    </row>
    <row r="108" spans="3:10">
      <c r="C108" s="81" t="s">
        <v>281</v>
      </c>
      <c r="D108" s="81">
        <v>72.599999999999994</v>
      </c>
    </row>
    <row r="109" spans="3:10">
      <c r="C109" s="81" t="s">
        <v>285</v>
      </c>
      <c r="D109" s="81">
        <v>39</v>
      </c>
    </row>
    <row r="110" spans="3:10">
      <c r="C110" s="81" t="s">
        <v>291</v>
      </c>
      <c r="D110" s="81">
        <v>53</v>
      </c>
    </row>
    <row r="111" spans="3:10">
      <c r="C111" s="81" t="s">
        <v>615</v>
      </c>
      <c r="D111" s="81">
        <v>93</v>
      </c>
    </row>
    <row r="112" spans="3:10">
      <c r="C112" s="81" t="s">
        <v>776</v>
      </c>
      <c r="D112" s="81">
        <v>38</v>
      </c>
    </row>
    <row r="113" spans="3:4">
      <c r="C113" s="81" t="s">
        <v>805</v>
      </c>
      <c r="D113" s="81">
        <v>11.7</v>
      </c>
    </row>
    <row r="114" spans="3:4">
      <c r="C114" s="81" t="s">
        <v>617</v>
      </c>
      <c r="D114" s="81">
        <v>77</v>
      </c>
    </row>
    <row r="115" spans="3:4">
      <c r="C115" s="81" t="s">
        <v>696</v>
      </c>
      <c r="D115" s="81">
        <v>43</v>
      </c>
    </row>
    <row r="116" spans="3:4">
      <c r="C116" s="81" t="s">
        <v>794</v>
      </c>
      <c r="D116" s="81">
        <v>76</v>
      </c>
    </row>
    <row r="117" spans="3:4">
      <c r="C117" s="81" t="s">
        <v>135</v>
      </c>
      <c r="D117" s="81">
        <v>52.2</v>
      </c>
    </row>
    <row r="118" spans="3:4">
      <c r="C118" s="81" t="s">
        <v>289</v>
      </c>
      <c r="D118" s="81">
        <v>40</v>
      </c>
    </row>
    <row r="119" spans="3:4">
      <c r="C119" s="81" t="s">
        <v>287</v>
      </c>
      <c r="D119" s="81">
        <v>64</v>
      </c>
    </row>
    <row r="120" spans="3:4">
      <c r="C120" s="81" t="s">
        <v>621</v>
      </c>
      <c r="D120" s="81">
        <v>25</v>
      </c>
    </row>
    <row r="121" spans="3:4">
      <c r="C121" s="81" t="s">
        <v>531</v>
      </c>
      <c r="D121" s="81">
        <v>66</v>
      </c>
    </row>
    <row r="122" spans="3:4">
      <c r="C122" s="81" t="s">
        <v>1100</v>
      </c>
      <c r="D122" s="81">
        <v>85</v>
      </c>
    </row>
    <row r="123" spans="3:4">
      <c r="C123" s="81" t="s">
        <v>633</v>
      </c>
      <c r="D123" s="81">
        <v>62</v>
      </c>
    </row>
    <row r="124" spans="3:4">
      <c r="C124" s="81" t="s">
        <v>778</v>
      </c>
      <c r="D124" s="81">
        <v>64</v>
      </c>
    </row>
    <row r="125" spans="3:4">
      <c r="C125" s="81" t="s">
        <v>903</v>
      </c>
      <c r="D125" s="81">
        <v>67.099999999999994</v>
      </c>
    </row>
    <row r="126" spans="3:4">
      <c r="C126" s="81" t="s">
        <v>293</v>
      </c>
      <c r="D126" s="81">
        <v>46.2</v>
      </c>
    </row>
    <row r="127" spans="3:4">
      <c r="C127" s="81" t="s">
        <v>535</v>
      </c>
      <c r="D127" s="81">
        <v>65</v>
      </c>
    </row>
    <row r="128" spans="3:4">
      <c r="C128" s="81" t="s">
        <v>700</v>
      </c>
      <c r="D128" s="81">
        <v>63</v>
      </c>
    </row>
    <row r="129" spans="3:4">
      <c r="C129" s="81" t="s">
        <v>226</v>
      </c>
      <c r="D129" s="81">
        <v>51</v>
      </c>
    </row>
    <row r="130" spans="3:4">
      <c r="C130" s="81" t="s">
        <v>639</v>
      </c>
      <c r="D130" s="81">
        <v>71</v>
      </c>
    </row>
    <row r="131" spans="3:4">
      <c r="C131" s="81" t="s">
        <v>295</v>
      </c>
      <c r="D131" s="81">
        <v>57</v>
      </c>
    </row>
    <row r="132" spans="3:4">
      <c r="C132" s="81" t="s">
        <v>139</v>
      </c>
      <c r="D132" s="81">
        <v>47</v>
      </c>
    </row>
    <row r="133" spans="3:4">
      <c r="C133" s="81" t="s">
        <v>146</v>
      </c>
      <c r="D133" s="81">
        <v>43</v>
      </c>
    </row>
    <row r="134" spans="3:4">
      <c r="C134" s="81" t="s">
        <v>143</v>
      </c>
      <c r="D134" s="81">
        <v>37</v>
      </c>
    </row>
    <row r="135" spans="3:4">
      <c r="C135" s="81" t="s">
        <v>651</v>
      </c>
      <c r="D135" s="81">
        <v>87</v>
      </c>
    </row>
    <row r="136" spans="3:4">
      <c r="C136" s="81" t="s">
        <v>183</v>
      </c>
      <c r="D136" s="81">
        <v>51</v>
      </c>
    </row>
    <row r="137" spans="3:4">
      <c r="C137" s="81" t="s">
        <v>187</v>
      </c>
      <c r="D137" s="81">
        <v>31.8</v>
      </c>
    </row>
    <row r="138" spans="3:4">
      <c r="C138" s="81" t="s">
        <v>682</v>
      </c>
      <c r="D138" s="81">
        <v>58</v>
      </c>
    </row>
    <row r="139" spans="3:4">
      <c r="C139" s="81" t="s">
        <v>659</v>
      </c>
      <c r="D139" s="81">
        <v>64</v>
      </c>
    </row>
    <row r="140" spans="3:4">
      <c r="C140" s="81" t="s">
        <v>661</v>
      </c>
      <c r="D140" s="81">
        <v>41</v>
      </c>
    </row>
    <row r="141" spans="3:4">
      <c r="C141" s="81" t="s">
        <v>533</v>
      </c>
      <c r="D141" s="81">
        <v>76</v>
      </c>
    </row>
    <row r="142" spans="3:4">
      <c r="C142" s="81" t="s">
        <v>218</v>
      </c>
      <c r="D142" s="81">
        <v>93</v>
      </c>
    </row>
    <row r="143" spans="3:4">
      <c r="C143" s="81" t="s">
        <v>706</v>
      </c>
      <c r="D143" s="81">
        <v>55</v>
      </c>
    </row>
    <row r="144" spans="3:4">
      <c r="C144" s="81" t="s">
        <v>674</v>
      </c>
      <c r="D144" s="81">
        <v>47</v>
      </c>
    </row>
    <row r="145" spans="3:4">
      <c r="C145" s="81" t="s">
        <v>712</v>
      </c>
      <c r="D145" s="81">
        <v>29</v>
      </c>
    </row>
    <row r="146" spans="3:4">
      <c r="C146" s="81" t="s">
        <v>680</v>
      </c>
      <c r="D146" s="81">
        <v>91</v>
      </c>
    </row>
    <row r="147" spans="3:4">
      <c r="C147" s="81" t="s">
        <v>684</v>
      </c>
      <c r="D147" s="81">
        <v>26.3</v>
      </c>
    </row>
    <row r="148" spans="3:4">
      <c r="C148" s="81" t="s">
        <v>314</v>
      </c>
      <c r="D148" s="81">
        <v>90</v>
      </c>
    </row>
    <row r="149" spans="3:4">
      <c r="C149" s="81" t="s">
        <v>189</v>
      </c>
      <c r="D149" s="81">
        <v>35.200000000000003</v>
      </c>
    </row>
    <row r="150" spans="3:4">
      <c r="C150" s="81" t="s">
        <v>1123</v>
      </c>
      <c r="D150" s="81">
        <v>51</v>
      </c>
    </row>
    <row r="151" spans="3:4">
      <c r="C151" s="81" t="s">
        <v>235</v>
      </c>
      <c r="D151" s="81">
        <v>82</v>
      </c>
    </row>
    <row r="152" spans="3:4">
      <c r="C152" s="81" t="s">
        <v>318</v>
      </c>
      <c r="D152" s="81">
        <v>58</v>
      </c>
    </row>
    <row r="153" spans="3:4">
      <c r="C153" s="81" t="s">
        <v>690</v>
      </c>
      <c r="D153" s="81">
        <v>57.5</v>
      </c>
    </row>
    <row r="154" spans="3:4">
      <c r="C154" s="81" t="s">
        <v>1126</v>
      </c>
      <c r="D154" s="81">
        <v>24</v>
      </c>
    </row>
    <row r="155" spans="3:4">
      <c r="C155" s="81" t="s">
        <v>300</v>
      </c>
      <c r="D155" s="81">
        <v>52</v>
      </c>
    </row>
    <row r="156" spans="3:4">
      <c r="C156" s="81" t="s">
        <v>191</v>
      </c>
      <c r="D156" s="81">
        <v>57.4</v>
      </c>
    </row>
    <row r="157" spans="3:4">
      <c r="C157" s="81" t="s">
        <v>162</v>
      </c>
      <c r="D157" s="81">
        <v>73</v>
      </c>
    </row>
    <row r="158" spans="3:4">
      <c r="C158" s="81" t="s">
        <v>1133</v>
      </c>
      <c r="D158" s="81">
        <v>38</v>
      </c>
    </row>
    <row r="159" spans="3:4">
      <c r="C159" s="81" t="s">
        <v>768</v>
      </c>
      <c r="D159" s="81">
        <v>91</v>
      </c>
    </row>
    <row r="160" spans="3:4">
      <c r="C160" s="81" t="s">
        <v>714</v>
      </c>
      <c r="D160" s="81">
        <v>35</v>
      </c>
    </row>
    <row r="161" spans="3:4">
      <c r="C161" s="81" t="s">
        <v>150</v>
      </c>
      <c r="D161" s="81">
        <v>52</v>
      </c>
    </row>
    <row r="162" spans="3:4">
      <c r="C162" s="81" t="s">
        <v>1147</v>
      </c>
      <c r="D162" s="81">
        <v>91</v>
      </c>
    </row>
    <row r="163" spans="3:4">
      <c r="C163" s="81" t="s">
        <v>309</v>
      </c>
      <c r="D163" s="81">
        <v>68</v>
      </c>
    </row>
    <row r="164" spans="3:4">
      <c r="C164" s="81" t="s">
        <v>702</v>
      </c>
      <c r="D164" s="81">
        <v>63</v>
      </c>
    </row>
    <row r="165" spans="3:4">
      <c r="C165" s="81" t="s">
        <v>230</v>
      </c>
      <c r="D165" s="81">
        <v>48</v>
      </c>
    </row>
    <row r="166" spans="3:4">
      <c r="C166" s="81" t="s">
        <v>704</v>
      </c>
      <c r="D166" s="81">
        <v>51</v>
      </c>
    </row>
    <row r="167" spans="3:4">
      <c r="C167" s="81" t="s">
        <v>619</v>
      </c>
      <c r="D167" s="81">
        <v>42</v>
      </c>
    </row>
    <row r="168" spans="3:4">
      <c r="C168" s="81" t="s">
        <v>1148</v>
      </c>
      <c r="D168" s="81">
        <v>61</v>
      </c>
    </row>
    <row r="169" spans="3:4">
      <c r="C169" s="81" t="s">
        <v>193</v>
      </c>
      <c r="D169" s="81">
        <v>75</v>
      </c>
    </row>
    <row r="170" spans="3:4">
      <c r="C170" s="81" t="s">
        <v>663</v>
      </c>
      <c r="D170" s="81">
        <v>49</v>
      </c>
    </row>
    <row r="171" spans="3:4">
      <c r="C171" s="81" t="s">
        <v>647</v>
      </c>
      <c r="D171" s="81">
        <v>62</v>
      </c>
    </row>
    <row r="172" spans="3:4">
      <c r="C172" s="81" t="s">
        <v>770</v>
      </c>
      <c r="D172" s="81">
        <v>81</v>
      </c>
    </row>
    <row r="173" spans="3:4">
      <c r="C173" s="81" t="s">
        <v>557</v>
      </c>
      <c r="D173" s="81">
        <v>24</v>
      </c>
    </row>
    <row r="174" spans="3:4">
      <c r="C174" s="81" t="s">
        <v>1155</v>
      </c>
      <c r="D174" s="81">
        <v>32</v>
      </c>
    </row>
    <row r="175" spans="3:4">
      <c r="C175" s="81" t="s">
        <v>555</v>
      </c>
      <c r="D175" s="81">
        <v>57</v>
      </c>
    </row>
  </sheetData>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DBDA-BD50-49CA-9506-E7C34BB80AD0}">
  <dimension ref="A2:S39"/>
  <sheetViews>
    <sheetView workbookViewId="0">
      <selection activeCell="J25" sqref="J25:S29"/>
    </sheetView>
  </sheetViews>
  <sheetFormatPr defaultColWidth="9.140625" defaultRowHeight="15"/>
  <cols>
    <col min="1" max="1" width="9.140625" style="82"/>
    <col min="2" max="2" width="42.28515625" style="82" customWidth="1"/>
    <col min="3" max="3" width="18.140625" style="82" customWidth="1"/>
    <col min="4" max="4" width="9.140625" style="82" customWidth="1"/>
    <col min="5" max="16384" width="9.140625" style="82"/>
  </cols>
  <sheetData>
    <row r="2" spans="1:19">
      <c r="A2" s="303" t="s">
        <v>1285</v>
      </c>
      <c r="B2" s="303"/>
      <c r="C2" s="303"/>
      <c r="D2" s="303"/>
      <c r="E2" s="303"/>
      <c r="F2" s="303"/>
    </row>
    <row r="3" spans="1:19" ht="15" customHeight="1">
      <c r="A3" s="303" t="s">
        <v>1286</v>
      </c>
      <c r="B3" s="303"/>
      <c r="C3" s="303"/>
      <c r="D3" s="303"/>
      <c r="E3" s="303"/>
      <c r="F3" s="303"/>
      <c r="J3" s="342"/>
      <c r="K3" s="342"/>
      <c r="L3" s="342"/>
      <c r="M3" s="342"/>
      <c r="N3" s="342"/>
      <c r="O3" s="342"/>
      <c r="P3" s="342"/>
      <c r="Q3" s="342"/>
      <c r="R3" s="342"/>
      <c r="S3" s="342"/>
    </row>
    <row r="4" spans="1:19">
      <c r="J4" s="342"/>
      <c r="K4" s="342"/>
      <c r="L4" s="342"/>
      <c r="M4" s="342"/>
      <c r="N4" s="342"/>
      <c r="O4" s="342"/>
      <c r="P4" s="342"/>
      <c r="Q4" s="342"/>
      <c r="R4" s="342"/>
      <c r="S4" s="342"/>
    </row>
    <row r="24" spans="1:19">
      <c r="J24" s="343"/>
      <c r="K24" s="343"/>
      <c r="L24" s="343"/>
      <c r="M24" s="343"/>
      <c r="N24" s="343"/>
      <c r="O24" s="343"/>
      <c r="P24" s="343"/>
      <c r="Q24" s="343"/>
      <c r="R24" s="343"/>
      <c r="S24" s="343"/>
    </row>
    <row r="25" spans="1:19" ht="15.75" customHeight="1">
      <c r="J25" s="307"/>
      <c r="K25" s="307"/>
      <c r="L25" s="307"/>
      <c r="M25" s="307"/>
      <c r="N25" s="307"/>
      <c r="O25" s="307"/>
      <c r="P25" s="307"/>
      <c r="Q25" s="307"/>
      <c r="R25" s="307"/>
      <c r="S25" s="307"/>
    </row>
    <row r="26" spans="1:19">
      <c r="J26" s="307"/>
      <c r="K26" s="307"/>
      <c r="L26" s="307"/>
      <c r="M26" s="307"/>
      <c r="N26" s="307"/>
      <c r="O26" s="307"/>
      <c r="P26" s="307"/>
      <c r="Q26" s="307"/>
      <c r="R26" s="307"/>
      <c r="S26" s="307"/>
    </row>
    <row r="27" spans="1:19">
      <c r="C27" s="82" t="s">
        <v>1218</v>
      </c>
      <c r="D27" s="82" t="s">
        <v>428</v>
      </c>
      <c r="E27" s="82" t="s">
        <v>43</v>
      </c>
      <c r="J27" s="307"/>
      <c r="K27" s="307"/>
      <c r="L27" s="307"/>
      <c r="M27" s="307"/>
      <c r="N27" s="307"/>
      <c r="O27" s="307"/>
      <c r="P27" s="307"/>
      <c r="Q27" s="307"/>
      <c r="R27" s="307"/>
      <c r="S27" s="307"/>
    </row>
    <row r="28" spans="1:19">
      <c r="A28" s="82" t="s">
        <v>1287</v>
      </c>
      <c r="B28" s="82" t="s">
        <v>1288</v>
      </c>
      <c r="C28" s="166" t="s">
        <v>1289</v>
      </c>
      <c r="D28" s="83">
        <v>58.727272727272727</v>
      </c>
      <c r="E28" s="82" t="s">
        <v>1290</v>
      </c>
      <c r="J28" s="307"/>
      <c r="K28" s="307"/>
      <c r="L28" s="307"/>
      <c r="M28" s="307"/>
      <c r="N28" s="307"/>
      <c r="O28" s="307"/>
      <c r="P28" s="307"/>
      <c r="Q28" s="307"/>
      <c r="R28" s="307"/>
      <c r="S28" s="307"/>
    </row>
    <row r="29" spans="1:19">
      <c r="A29" s="82" t="s">
        <v>1287</v>
      </c>
      <c r="B29" s="82" t="s">
        <v>1288</v>
      </c>
      <c r="C29" s="166" t="s">
        <v>741</v>
      </c>
      <c r="D29" s="83">
        <v>75.222222222222229</v>
      </c>
      <c r="E29" s="82" t="s">
        <v>1290</v>
      </c>
      <c r="J29" s="307"/>
      <c r="K29" s="307"/>
      <c r="L29" s="307"/>
      <c r="M29" s="307"/>
      <c r="N29" s="307"/>
      <c r="O29" s="307"/>
      <c r="P29" s="307"/>
      <c r="Q29" s="307"/>
      <c r="R29" s="307"/>
      <c r="S29" s="307"/>
    </row>
    <row r="30" spans="1:19">
      <c r="A30" s="82" t="s">
        <v>1287</v>
      </c>
      <c r="B30" s="82" t="s">
        <v>1288</v>
      </c>
      <c r="C30" s="82" t="s">
        <v>76</v>
      </c>
      <c r="D30" s="83">
        <v>51.609090909090916</v>
      </c>
      <c r="E30" s="82" t="s">
        <v>1290</v>
      </c>
    </row>
    <row r="31" spans="1:19">
      <c r="A31" s="82" t="s">
        <v>1287</v>
      </c>
      <c r="B31" s="82" t="s">
        <v>1288</v>
      </c>
      <c r="C31" s="166" t="s">
        <v>1221</v>
      </c>
      <c r="D31" s="83">
        <v>57.111111111111107</v>
      </c>
      <c r="E31" s="82" t="s">
        <v>1290</v>
      </c>
    </row>
    <row r="32" spans="1:19">
      <c r="A32" s="82" t="s">
        <v>1287</v>
      </c>
      <c r="B32" s="82" t="s">
        <v>1288</v>
      </c>
      <c r="C32" s="82" t="s">
        <v>77</v>
      </c>
      <c r="D32" s="83">
        <v>42.483870967741943</v>
      </c>
      <c r="E32" s="82" t="s">
        <v>1290</v>
      </c>
    </row>
    <row r="33" spans="1:5">
      <c r="A33" s="82" t="s">
        <v>1287</v>
      </c>
      <c r="B33" s="82" t="s">
        <v>1288</v>
      </c>
      <c r="C33" s="166" t="s">
        <v>969</v>
      </c>
      <c r="D33" s="83">
        <v>57.06666666666667</v>
      </c>
      <c r="E33" s="82" t="s">
        <v>1290</v>
      </c>
    </row>
    <row r="34" spans="1:5">
      <c r="A34" s="82" t="s">
        <v>1287</v>
      </c>
      <c r="B34" s="82" t="s">
        <v>1288</v>
      </c>
      <c r="C34" s="166" t="s">
        <v>1291</v>
      </c>
      <c r="D34" s="83">
        <v>63.272727272727273</v>
      </c>
      <c r="E34" s="82" t="s">
        <v>1292</v>
      </c>
    </row>
    <row r="35" spans="1:5">
      <c r="A35" s="82" t="s">
        <v>1287</v>
      </c>
      <c r="B35" s="82" t="s">
        <v>1288</v>
      </c>
      <c r="C35" s="166" t="s">
        <v>741</v>
      </c>
      <c r="D35" s="83">
        <v>82.777777777777771</v>
      </c>
      <c r="E35" s="82" t="s">
        <v>1292</v>
      </c>
    </row>
    <row r="36" spans="1:5">
      <c r="A36" s="82" t="s">
        <v>1287</v>
      </c>
      <c r="B36" s="82" t="s">
        <v>1288</v>
      </c>
      <c r="C36" s="82" t="s">
        <v>76</v>
      </c>
      <c r="D36" s="83">
        <v>52.836363636363643</v>
      </c>
      <c r="E36" s="82" t="s">
        <v>1292</v>
      </c>
    </row>
    <row r="37" spans="1:5">
      <c r="A37" s="82" t="s">
        <v>1287</v>
      </c>
      <c r="B37" s="82" t="s">
        <v>1288</v>
      </c>
      <c r="C37" s="166" t="s">
        <v>1293</v>
      </c>
      <c r="D37" s="83">
        <v>58.36666666666666</v>
      </c>
      <c r="E37" s="82" t="s">
        <v>1292</v>
      </c>
    </row>
    <row r="38" spans="1:5">
      <c r="A38" s="82" t="s">
        <v>1287</v>
      </c>
      <c r="B38" s="82" t="s">
        <v>1288</v>
      </c>
      <c r="C38" s="82" t="s">
        <v>77</v>
      </c>
      <c r="D38" s="83">
        <v>46.377419354838707</v>
      </c>
      <c r="E38" s="82" t="s">
        <v>1292</v>
      </c>
    </row>
    <row r="39" spans="1:5">
      <c r="A39" s="82" t="s">
        <v>1287</v>
      </c>
      <c r="B39" s="82" t="s">
        <v>1288</v>
      </c>
      <c r="C39" s="166" t="s">
        <v>1294</v>
      </c>
      <c r="D39" s="83">
        <v>57.133333333333333</v>
      </c>
      <c r="E39" s="82" t="s">
        <v>1292</v>
      </c>
    </row>
  </sheetData>
  <mergeCells count="2">
    <mergeCell ref="J3:S4"/>
    <mergeCell ref="J24:S24"/>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52F47-44AC-4C1A-8103-E663CE39DA06}">
  <dimension ref="A2:L35"/>
  <sheetViews>
    <sheetView zoomScale="81" zoomScaleNormal="115" workbookViewId="0">
      <selection activeCell="F30" sqref="F30:L30"/>
    </sheetView>
  </sheetViews>
  <sheetFormatPr defaultColWidth="8.85546875" defaultRowHeight="15"/>
  <cols>
    <col min="1" max="1" width="12.42578125" style="82" customWidth="1"/>
    <col min="2" max="2" width="21.85546875" style="82" customWidth="1"/>
    <col min="3" max="3" width="23.7109375" style="82" customWidth="1"/>
    <col min="4" max="4" width="21.85546875" style="82" customWidth="1"/>
    <col min="5" max="7" width="8.85546875" style="82"/>
    <col min="8" max="8" width="12.42578125" style="82" customWidth="1"/>
    <col min="9" max="9" width="12.140625" style="82" customWidth="1"/>
    <col min="10" max="10" width="22" style="82" customWidth="1"/>
    <col min="11" max="16384" width="8.85546875" style="82"/>
  </cols>
  <sheetData>
    <row r="2" spans="1:9">
      <c r="A2" s="303" t="s">
        <v>1295</v>
      </c>
      <c r="B2" s="303"/>
      <c r="C2" s="303"/>
      <c r="D2" s="303"/>
      <c r="E2" s="303"/>
      <c r="F2" s="303"/>
      <c r="G2" s="303"/>
    </row>
    <row r="3" spans="1:9">
      <c r="A3" s="303" t="s">
        <v>1296</v>
      </c>
      <c r="B3" s="303"/>
      <c r="C3" s="303"/>
      <c r="D3" s="303"/>
      <c r="E3" s="303"/>
      <c r="F3" s="303"/>
      <c r="G3" s="303"/>
    </row>
    <row r="6" spans="1:9">
      <c r="F6" s="88"/>
    </row>
    <row r="10" spans="1:9">
      <c r="D10" s="83"/>
      <c r="I10" s="87"/>
    </row>
    <row r="11" spans="1:9">
      <c r="D11" s="83"/>
    </row>
    <row r="12" spans="1:9">
      <c r="D12" s="83"/>
    </row>
    <row r="13" spans="1:9">
      <c r="D13" s="83"/>
    </row>
    <row r="14" spans="1:9">
      <c r="D14" s="83"/>
    </row>
    <row r="15" spans="1:9">
      <c r="D15" s="83"/>
    </row>
    <row r="19" spans="1:12">
      <c r="D19" s="83"/>
    </row>
    <row r="20" spans="1:12">
      <c r="D20" s="83"/>
    </row>
    <row r="21" spans="1:12">
      <c r="D21" s="83"/>
    </row>
    <row r="22" spans="1:12">
      <c r="D22" s="83"/>
    </row>
    <row r="27" spans="1:12">
      <c r="A27" s="82" t="s">
        <v>1297</v>
      </c>
      <c r="B27" s="82" t="s">
        <v>854</v>
      </c>
      <c r="C27" s="82" t="s">
        <v>1218</v>
      </c>
      <c r="D27" s="82" t="s">
        <v>1219</v>
      </c>
    </row>
    <row r="28" spans="1:12">
      <c r="A28" s="82" t="s">
        <v>1287</v>
      </c>
      <c r="B28" s="82" t="s">
        <v>1298</v>
      </c>
      <c r="C28" s="82" t="s">
        <v>15</v>
      </c>
      <c r="D28" s="83">
        <v>44.393493975903617</v>
      </c>
    </row>
    <row r="29" spans="1:12">
      <c r="A29" s="82" t="s">
        <v>1287</v>
      </c>
      <c r="B29" s="82" t="s">
        <v>1298</v>
      </c>
      <c r="C29" s="166" t="s">
        <v>53</v>
      </c>
      <c r="D29" s="83">
        <v>69.977777777777789</v>
      </c>
      <c r="F29" s="344"/>
      <c r="G29" s="344"/>
      <c r="H29" s="344"/>
      <c r="I29" s="344"/>
      <c r="J29" s="344"/>
      <c r="K29" s="344"/>
      <c r="L29" s="344"/>
    </row>
    <row r="30" spans="1:12" ht="65.25" customHeight="1">
      <c r="A30" s="82" t="s">
        <v>1287</v>
      </c>
      <c r="B30" s="82" t="s">
        <v>1298</v>
      </c>
      <c r="C30" s="166" t="s">
        <v>54</v>
      </c>
      <c r="D30" s="83">
        <v>63.972727272727283</v>
      </c>
      <c r="F30" s="308"/>
      <c r="G30" s="308"/>
      <c r="H30" s="308"/>
      <c r="I30" s="308"/>
      <c r="J30" s="308"/>
      <c r="K30" s="308"/>
      <c r="L30" s="308"/>
    </row>
    <row r="31" spans="1:12">
      <c r="A31" s="82" t="s">
        <v>1287</v>
      </c>
      <c r="B31" s="82" t="s">
        <v>1298</v>
      </c>
      <c r="C31" s="82" t="s">
        <v>59</v>
      </c>
      <c r="D31" s="83">
        <v>50.125</v>
      </c>
    </row>
    <row r="32" spans="1:12">
      <c r="A32" s="82" t="s">
        <v>1287</v>
      </c>
      <c r="B32" s="82" t="s">
        <v>1298</v>
      </c>
      <c r="C32" s="82" t="s">
        <v>56</v>
      </c>
      <c r="D32" s="83">
        <v>45.767272727272733</v>
      </c>
    </row>
    <row r="33" spans="1:4">
      <c r="A33" s="82" t="s">
        <v>1287</v>
      </c>
      <c r="B33" s="82" t="s">
        <v>1298</v>
      </c>
      <c r="C33" s="166" t="s">
        <v>57</v>
      </c>
      <c r="D33" s="83">
        <v>45.154545454545463</v>
      </c>
    </row>
    <row r="34" spans="1:4">
      <c r="A34" s="82" t="s">
        <v>1287</v>
      </c>
      <c r="B34" s="82" t="s">
        <v>1298</v>
      </c>
      <c r="C34" s="82" t="s">
        <v>58</v>
      </c>
      <c r="D34" s="83">
        <v>45.05</v>
      </c>
    </row>
    <row r="35" spans="1:4">
      <c r="A35" s="82" t="s">
        <v>1287</v>
      </c>
      <c r="B35" s="82" t="s">
        <v>1298</v>
      </c>
      <c r="C35" s="166" t="s">
        <v>1299</v>
      </c>
      <c r="D35" s="83">
        <v>30.297714285714282</v>
      </c>
    </row>
  </sheetData>
  <mergeCells count="1">
    <mergeCell ref="F29:L29"/>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19361-5A98-4112-B2BD-3B148C3870EF}">
  <dimension ref="A1:P24"/>
  <sheetViews>
    <sheetView topLeftCell="C1" zoomScale="115" zoomScaleNormal="115" workbookViewId="0">
      <selection activeCell="C24" sqref="C24"/>
    </sheetView>
  </sheetViews>
  <sheetFormatPr defaultColWidth="8.85546875" defaultRowHeight="15"/>
  <cols>
    <col min="1" max="1" width="12.42578125" style="82" customWidth="1"/>
    <col min="2" max="3" width="21.85546875" style="82" customWidth="1"/>
    <col min="4" max="6" width="8.85546875" style="82"/>
    <col min="7" max="7" width="12.42578125" style="82" customWidth="1"/>
    <col min="8" max="8" width="12.140625" style="82" customWidth="1"/>
    <col min="9" max="9" width="22" style="82" customWidth="1"/>
    <col min="10" max="16384" width="8.85546875" style="82"/>
  </cols>
  <sheetData>
    <row r="1" spans="1:16">
      <c r="A1" s="82" t="s">
        <v>1218</v>
      </c>
      <c r="B1" s="82" t="s">
        <v>854</v>
      </c>
    </row>
    <row r="2" spans="1:16">
      <c r="A2" s="82" t="s">
        <v>846</v>
      </c>
      <c r="B2" s="82" t="s">
        <v>1300</v>
      </c>
      <c r="C2" s="302" t="s">
        <v>1301</v>
      </c>
      <c r="D2" s="303"/>
      <c r="E2" s="303"/>
      <c r="F2" s="303"/>
      <c r="G2" s="303"/>
      <c r="H2" s="303"/>
      <c r="I2" s="303"/>
    </row>
    <row r="3" spans="1:16">
      <c r="A3" s="82" t="s">
        <v>846</v>
      </c>
      <c r="B3" s="82" t="s">
        <v>1302</v>
      </c>
      <c r="C3" s="302" t="s">
        <v>1303</v>
      </c>
      <c r="D3" s="303"/>
      <c r="E3" s="303"/>
      <c r="F3" s="303"/>
      <c r="G3" s="303"/>
      <c r="H3" s="303"/>
      <c r="I3" s="303"/>
    </row>
    <row r="4" spans="1:16" ht="15" customHeight="1">
      <c r="C4" s="83"/>
    </row>
    <row r="5" spans="1:16">
      <c r="C5" s="83"/>
    </row>
    <row r="7" spans="1:16">
      <c r="L7" s="339"/>
      <c r="M7" s="339"/>
      <c r="N7" s="339"/>
      <c r="O7" s="339"/>
      <c r="P7" s="339"/>
    </row>
    <row r="8" spans="1:16">
      <c r="L8" s="339"/>
      <c r="M8" s="339"/>
      <c r="N8" s="339"/>
      <c r="O8" s="339"/>
      <c r="P8" s="339"/>
    </row>
    <row r="9" spans="1:16">
      <c r="L9" s="339"/>
      <c r="M9" s="339"/>
      <c r="N9" s="339"/>
      <c r="O9" s="339"/>
      <c r="P9" s="339"/>
    </row>
    <row r="20" spans="3:11">
      <c r="C20" s="304" t="s">
        <v>1304</v>
      </c>
      <c r="D20" s="304" t="s">
        <v>1297</v>
      </c>
    </row>
    <row r="21" spans="3:11">
      <c r="C21" s="83">
        <v>32.58378378378378</v>
      </c>
      <c r="D21" s="166" t="s">
        <v>345</v>
      </c>
    </row>
    <row r="22" spans="3:11">
      <c r="C22" s="83">
        <v>27.313513513513509</v>
      </c>
      <c r="D22" s="166" t="s">
        <v>1305</v>
      </c>
    </row>
    <row r="23" spans="3:11">
      <c r="F23" s="344"/>
      <c r="G23" s="344"/>
      <c r="H23" s="344"/>
      <c r="I23" s="344"/>
      <c r="J23" s="344"/>
      <c r="K23" s="344"/>
    </row>
    <row r="24" spans="3:11" ht="55.5" customHeight="1">
      <c r="F24" s="308"/>
      <c r="G24" s="308"/>
      <c r="H24" s="308"/>
      <c r="I24" s="308"/>
      <c r="J24" s="308"/>
      <c r="K24" s="308"/>
    </row>
  </sheetData>
  <mergeCells count="2">
    <mergeCell ref="F23:K23"/>
    <mergeCell ref="L7:P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B604-704A-47F7-988B-7F8BB69A7BAB}">
  <dimension ref="A2:J180"/>
  <sheetViews>
    <sheetView topLeftCell="A31" zoomScale="163" workbookViewId="0">
      <selection activeCell="A5" sqref="A5"/>
    </sheetView>
  </sheetViews>
  <sheetFormatPr defaultColWidth="11.42578125" defaultRowHeight="15"/>
  <sheetData>
    <row r="2" spans="1:9">
      <c r="A2" s="179" t="s">
        <v>1306</v>
      </c>
      <c r="B2" s="179"/>
      <c r="C2" s="179"/>
      <c r="D2" s="179"/>
      <c r="E2" s="179"/>
      <c r="F2" s="179"/>
      <c r="G2" s="179"/>
      <c r="H2" s="179"/>
      <c r="I2" s="179"/>
    </row>
    <row r="26" spans="1:10">
      <c r="A26" t="s">
        <v>1307</v>
      </c>
    </row>
    <row r="27" spans="1:10">
      <c r="A27" s="127" t="s">
        <v>851</v>
      </c>
      <c r="B27" s="127" t="s">
        <v>852</v>
      </c>
      <c r="C27" s="127" t="s">
        <v>853</v>
      </c>
      <c r="D27" s="127" t="s">
        <v>854</v>
      </c>
      <c r="E27" s="127" t="s">
        <v>855</v>
      </c>
      <c r="F27" s="127" t="s">
        <v>425</v>
      </c>
      <c r="G27" s="127" t="s">
        <v>426</v>
      </c>
      <c r="H27" s="127" t="s">
        <v>859</v>
      </c>
      <c r="I27" s="127" t="s">
        <v>860</v>
      </c>
      <c r="J27" s="127" t="s">
        <v>13</v>
      </c>
    </row>
    <row r="28" spans="1:10">
      <c r="A28">
        <v>16</v>
      </c>
      <c r="B28" t="s">
        <v>1308</v>
      </c>
      <c r="C28" t="s">
        <v>1309</v>
      </c>
      <c r="D28" t="s">
        <v>1310</v>
      </c>
      <c r="E28" t="s">
        <v>1311</v>
      </c>
      <c r="F28">
        <v>4</v>
      </c>
      <c r="G28" t="s">
        <v>487</v>
      </c>
      <c r="H28" t="s">
        <v>867</v>
      </c>
      <c r="I28" t="s">
        <v>1312</v>
      </c>
      <c r="J28" t="s">
        <v>1313</v>
      </c>
    </row>
    <row r="29" spans="1:10">
      <c r="A29">
        <v>16</v>
      </c>
      <c r="B29" t="s">
        <v>1308</v>
      </c>
      <c r="C29" t="s">
        <v>1309</v>
      </c>
      <c r="D29" t="s">
        <v>1310</v>
      </c>
      <c r="E29" t="s">
        <v>1311</v>
      </c>
      <c r="F29">
        <v>8</v>
      </c>
      <c r="G29" t="s">
        <v>489</v>
      </c>
      <c r="H29" t="s">
        <v>867</v>
      </c>
      <c r="I29" t="s">
        <v>1312</v>
      </c>
      <c r="J29" t="s">
        <v>1313</v>
      </c>
    </row>
    <row r="30" spans="1:10">
      <c r="A30">
        <v>16</v>
      </c>
      <c r="B30" t="s">
        <v>1308</v>
      </c>
      <c r="C30" t="s">
        <v>1309</v>
      </c>
      <c r="D30" t="s">
        <v>1310</v>
      </c>
      <c r="E30" t="s">
        <v>1311</v>
      </c>
      <c r="F30">
        <v>20</v>
      </c>
      <c r="G30" t="s">
        <v>493</v>
      </c>
      <c r="H30" t="s">
        <v>867</v>
      </c>
      <c r="I30" t="s">
        <v>1312</v>
      </c>
      <c r="J30" t="s">
        <v>1313</v>
      </c>
    </row>
    <row r="31" spans="1:10">
      <c r="A31">
        <v>16</v>
      </c>
      <c r="B31" t="s">
        <v>1308</v>
      </c>
      <c r="C31" t="s">
        <v>1309</v>
      </c>
      <c r="D31" t="s">
        <v>1310</v>
      </c>
      <c r="E31" t="s">
        <v>1311</v>
      </c>
      <c r="F31">
        <v>24</v>
      </c>
      <c r="G31" t="s">
        <v>563</v>
      </c>
      <c r="H31" t="s">
        <v>867</v>
      </c>
      <c r="I31" t="s">
        <v>1312</v>
      </c>
      <c r="J31" t="s">
        <v>1313</v>
      </c>
    </row>
    <row r="32" spans="1:10">
      <c r="A32">
        <v>16</v>
      </c>
      <c r="B32" t="s">
        <v>1308</v>
      </c>
      <c r="C32" t="s">
        <v>1309</v>
      </c>
      <c r="D32" t="s">
        <v>1310</v>
      </c>
      <c r="E32" t="s">
        <v>1311</v>
      </c>
      <c r="F32">
        <v>28</v>
      </c>
      <c r="G32" t="s">
        <v>495</v>
      </c>
      <c r="H32" t="s">
        <v>867</v>
      </c>
      <c r="I32" t="s">
        <v>1312</v>
      </c>
      <c r="J32" t="s">
        <v>1313</v>
      </c>
    </row>
    <row r="33" spans="1:10">
      <c r="A33">
        <v>16</v>
      </c>
      <c r="B33" t="s">
        <v>1308</v>
      </c>
      <c r="C33" t="s">
        <v>1309</v>
      </c>
      <c r="D33" t="s">
        <v>1310</v>
      </c>
      <c r="E33" t="s">
        <v>1311</v>
      </c>
      <c r="F33">
        <v>32</v>
      </c>
      <c r="G33" t="s">
        <v>114</v>
      </c>
      <c r="H33" t="s">
        <v>867</v>
      </c>
      <c r="I33" t="s">
        <v>1312</v>
      </c>
      <c r="J33" t="s">
        <v>1313</v>
      </c>
    </row>
    <row r="34" spans="1:10">
      <c r="A34">
        <v>16</v>
      </c>
      <c r="B34" t="s">
        <v>1308</v>
      </c>
      <c r="C34" t="s">
        <v>1309</v>
      </c>
      <c r="D34" t="s">
        <v>1310</v>
      </c>
      <c r="E34" t="s">
        <v>1311</v>
      </c>
      <c r="F34">
        <v>51</v>
      </c>
      <c r="G34" t="s">
        <v>499</v>
      </c>
      <c r="H34" t="s">
        <v>867</v>
      </c>
      <c r="I34" t="s">
        <v>1312</v>
      </c>
      <c r="J34" t="s">
        <v>1313</v>
      </c>
    </row>
    <row r="35" spans="1:10">
      <c r="A35">
        <v>16</v>
      </c>
      <c r="B35" t="s">
        <v>1308</v>
      </c>
      <c r="C35" t="s">
        <v>1309</v>
      </c>
      <c r="D35" t="s">
        <v>1310</v>
      </c>
      <c r="E35" t="s">
        <v>1311</v>
      </c>
      <c r="F35">
        <v>36</v>
      </c>
      <c r="G35" t="s">
        <v>196</v>
      </c>
      <c r="H35" t="s">
        <v>867</v>
      </c>
      <c r="I35" t="s">
        <v>1312</v>
      </c>
      <c r="J35" t="s">
        <v>1313</v>
      </c>
    </row>
    <row r="36" spans="1:10">
      <c r="A36">
        <v>16</v>
      </c>
      <c r="B36" t="s">
        <v>1308</v>
      </c>
      <c r="C36" t="s">
        <v>1309</v>
      </c>
      <c r="D36" t="s">
        <v>1310</v>
      </c>
      <c r="E36" t="s">
        <v>1311</v>
      </c>
      <c r="F36">
        <v>53</v>
      </c>
      <c r="G36" t="s">
        <v>197</v>
      </c>
      <c r="H36" t="s">
        <v>867</v>
      </c>
      <c r="I36" t="s">
        <v>1312</v>
      </c>
      <c r="J36" t="s">
        <v>1314</v>
      </c>
    </row>
    <row r="37" spans="1:10">
      <c r="A37">
        <v>16</v>
      </c>
      <c r="B37" t="s">
        <v>1308</v>
      </c>
      <c r="C37" t="s">
        <v>1309</v>
      </c>
      <c r="D37" t="s">
        <v>1310</v>
      </c>
      <c r="E37" t="s">
        <v>1311</v>
      </c>
      <c r="F37">
        <v>40</v>
      </c>
      <c r="G37" t="s">
        <v>501</v>
      </c>
      <c r="H37" t="s">
        <v>867</v>
      </c>
      <c r="I37" t="s">
        <v>1312</v>
      </c>
      <c r="J37" t="s">
        <v>1313</v>
      </c>
    </row>
    <row r="38" spans="1:10">
      <c r="A38">
        <v>16</v>
      </c>
      <c r="B38" t="s">
        <v>1308</v>
      </c>
      <c r="C38" t="s">
        <v>1309</v>
      </c>
      <c r="D38" t="s">
        <v>1310</v>
      </c>
      <c r="E38" t="s">
        <v>1311</v>
      </c>
      <c r="F38">
        <v>31</v>
      </c>
      <c r="G38" t="s">
        <v>503</v>
      </c>
      <c r="H38" t="s">
        <v>867</v>
      </c>
      <c r="I38" t="s">
        <v>1312</v>
      </c>
      <c r="J38" t="s">
        <v>1313</v>
      </c>
    </row>
    <row r="39" spans="1:10">
      <c r="A39">
        <v>16</v>
      </c>
      <c r="B39" t="s">
        <v>1308</v>
      </c>
      <c r="C39" t="s">
        <v>1309</v>
      </c>
      <c r="D39" t="s">
        <v>1310</v>
      </c>
      <c r="E39" t="s">
        <v>1311</v>
      </c>
      <c r="F39">
        <v>44</v>
      </c>
      <c r="G39" t="s">
        <v>561</v>
      </c>
      <c r="H39" t="s">
        <v>867</v>
      </c>
      <c r="I39" t="s">
        <v>1312</v>
      </c>
      <c r="J39" t="s">
        <v>1313</v>
      </c>
    </row>
    <row r="40" spans="1:10">
      <c r="A40">
        <v>16</v>
      </c>
      <c r="B40" t="s">
        <v>1308</v>
      </c>
      <c r="C40" t="s">
        <v>1309</v>
      </c>
      <c r="D40" t="s">
        <v>1310</v>
      </c>
      <c r="E40" t="s">
        <v>1311</v>
      </c>
      <c r="F40">
        <v>50</v>
      </c>
      <c r="G40" t="s">
        <v>505</v>
      </c>
      <c r="H40" t="s">
        <v>867</v>
      </c>
      <c r="I40" t="s">
        <v>1312</v>
      </c>
      <c r="J40" t="s">
        <v>1313</v>
      </c>
    </row>
    <row r="41" spans="1:10">
      <c r="A41">
        <v>16</v>
      </c>
      <c r="B41" t="s">
        <v>1308</v>
      </c>
      <c r="C41" t="s">
        <v>1309</v>
      </c>
      <c r="D41" t="s">
        <v>1310</v>
      </c>
      <c r="E41" t="s">
        <v>1311</v>
      </c>
      <c r="F41">
        <v>112</v>
      </c>
      <c r="G41" t="s">
        <v>250</v>
      </c>
      <c r="H41" t="s">
        <v>867</v>
      </c>
      <c r="I41" t="s">
        <v>1312</v>
      </c>
      <c r="J41" t="s">
        <v>1313</v>
      </c>
    </row>
    <row r="42" spans="1:10">
      <c r="A42">
        <v>16</v>
      </c>
      <c r="B42" t="s">
        <v>1308</v>
      </c>
      <c r="C42" t="s">
        <v>1309</v>
      </c>
      <c r="D42" t="s">
        <v>1310</v>
      </c>
      <c r="E42" t="s">
        <v>1311</v>
      </c>
      <c r="F42">
        <v>56</v>
      </c>
      <c r="G42" t="s">
        <v>245</v>
      </c>
      <c r="H42" t="s">
        <v>867</v>
      </c>
      <c r="I42" t="s">
        <v>1312</v>
      </c>
      <c r="J42" t="s">
        <v>1313</v>
      </c>
    </row>
    <row r="43" spans="1:10">
      <c r="A43">
        <v>16</v>
      </c>
      <c r="B43" t="s">
        <v>1308</v>
      </c>
      <c r="C43" t="s">
        <v>1309</v>
      </c>
      <c r="D43" t="s">
        <v>1310</v>
      </c>
      <c r="E43" t="s">
        <v>1311</v>
      </c>
      <c r="F43">
        <v>84</v>
      </c>
      <c r="G43" t="s">
        <v>665</v>
      </c>
      <c r="H43" t="s">
        <v>867</v>
      </c>
      <c r="I43" t="s">
        <v>1312</v>
      </c>
      <c r="J43" t="s">
        <v>1313</v>
      </c>
    </row>
    <row r="44" spans="1:10">
      <c r="A44">
        <v>16</v>
      </c>
      <c r="B44" t="s">
        <v>1308</v>
      </c>
      <c r="C44" t="s">
        <v>1309</v>
      </c>
      <c r="D44" t="s">
        <v>1310</v>
      </c>
      <c r="E44" t="s">
        <v>1311</v>
      </c>
      <c r="F44">
        <v>204</v>
      </c>
      <c r="G44" t="s">
        <v>247</v>
      </c>
      <c r="H44" t="s">
        <v>867</v>
      </c>
      <c r="I44" t="s">
        <v>1312</v>
      </c>
      <c r="J44" t="s">
        <v>1313</v>
      </c>
    </row>
    <row r="45" spans="1:10">
      <c r="A45">
        <v>16</v>
      </c>
      <c r="B45" t="s">
        <v>1308</v>
      </c>
      <c r="C45" t="s">
        <v>1309</v>
      </c>
      <c r="D45" t="s">
        <v>1310</v>
      </c>
      <c r="E45" t="s">
        <v>1311</v>
      </c>
      <c r="F45">
        <v>68</v>
      </c>
      <c r="G45" t="s">
        <v>121</v>
      </c>
      <c r="H45" t="s">
        <v>867</v>
      </c>
      <c r="I45" t="s">
        <v>1312</v>
      </c>
      <c r="J45" t="s">
        <v>1313</v>
      </c>
    </row>
    <row r="46" spans="1:10">
      <c r="A46">
        <v>16</v>
      </c>
      <c r="B46" t="s">
        <v>1308</v>
      </c>
      <c r="C46" t="s">
        <v>1309</v>
      </c>
      <c r="D46" t="s">
        <v>1310</v>
      </c>
      <c r="E46" t="s">
        <v>1311</v>
      </c>
      <c r="F46">
        <v>70</v>
      </c>
      <c r="G46" t="s">
        <v>515</v>
      </c>
      <c r="H46" t="s">
        <v>867</v>
      </c>
      <c r="I46" t="s">
        <v>1312</v>
      </c>
      <c r="J46" t="s">
        <v>1313</v>
      </c>
    </row>
    <row r="47" spans="1:10">
      <c r="A47">
        <v>16</v>
      </c>
      <c r="B47" t="s">
        <v>1308</v>
      </c>
      <c r="C47" t="s">
        <v>1309</v>
      </c>
      <c r="D47" t="s">
        <v>1310</v>
      </c>
      <c r="E47" t="s">
        <v>1311</v>
      </c>
      <c r="F47">
        <v>76</v>
      </c>
      <c r="G47" t="s">
        <v>253</v>
      </c>
      <c r="H47" t="s">
        <v>867</v>
      </c>
      <c r="I47" t="s">
        <v>1312</v>
      </c>
      <c r="J47" t="s">
        <v>1313</v>
      </c>
    </row>
    <row r="48" spans="1:10">
      <c r="A48">
        <v>16</v>
      </c>
      <c r="B48" t="s">
        <v>1308</v>
      </c>
      <c r="C48" t="s">
        <v>1309</v>
      </c>
      <c r="D48" t="s">
        <v>1310</v>
      </c>
      <c r="E48" t="s">
        <v>1311</v>
      </c>
      <c r="F48">
        <v>100</v>
      </c>
      <c r="G48" t="s">
        <v>521</v>
      </c>
      <c r="H48" t="s">
        <v>867</v>
      </c>
      <c r="I48" t="s">
        <v>1312</v>
      </c>
      <c r="J48" t="s">
        <v>1313</v>
      </c>
    </row>
    <row r="49" spans="1:10">
      <c r="A49">
        <v>16</v>
      </c>
      <c r="B49" t="s">
        <v>1308</v>
      </c>
      <c r="C49" t="s">
        <v>1309</v>
      </c>
      <c r="D49" t="s">
        <v>1310</v>
      </c>
      <c r="E49" t="s">
        <v>1311</v>
      </c>
      <c r="F49">
        <v>854</v>
      </c>
      <c r="G49" t="s">
        <v>663</v>
      </c>
      <c r="H49" t="s">
        <v>867</v>
      </c>
      <c r="I49" t="s">
        <v>1312</v>
      </c>
      <c r="J49" t="s">
        <v>1313</v>
      </c>
    </row>
    <row r="50" spans="1:10">
      <c r="A50">
        <v>16</v>
      </c>
      <c r="B50" t="s">
        <v>1308</v>
      </c>
      <c r="C50" t="s">
        <v>1309</v>
      </c>
      <c r="D50" t="s">
        <v>1310</v>
      </c>
      <c r="E50" t="s">
        <v>1311</v>
      </c>
      <c r="F50">
        <v>132</v>
      </c>
      <c r="G50" t="s">
        <v>222</v>
      </c>
      <c r="H50" t="s">
        <v>867</v>
      </c>
      <c r="I50" t="s">
        <v>1312</v>
      </c>
      <c r="J50" t="s">
        <v>1313</v>
      </c>
    </row>
    <row r="51" spans="1:10">
      <c r="A51">
        <v>16</v>
      </c>
      <c r="B51" t="s">
        <v>1308</v>
      </c>
      <c r="C51" t="s">
        <v>1309</v>
      </c>
      <c r="D51" t="s">
        <v>1310</v>
      </c>
      <c r="E51" t="s">
        <v>1311</v>
      </c>
      <c r="F51">
        <v>124</v>
      </c>
      <c r="G51" t="s">
        <v>156</v>
      </c>
      <c r="H51" t="s">
        <v>867</v>
      </c>
      <c r="I51" t="s">
        <v>1312</v>
      </c>
      <c r="J51" t="s">
        <v>1313</v>
      </c>
    </row>
    <row r="52" spans="1:10">
      <c r="A52">
        <v>16</v>
      </c>
      <c r="B52" t="s">
        <v>1308</v>
      </c>
      <c r="C52" t="s">
        <v>1309</v>
      </c>
      <c r="D52" t="s">
        <v>1310</v>
      </c>
      <c r="E52" t="s">
        <v>1311</v>
      </c>
      <c r="F52">
        <v>62</v>
      </c>
      <c r="G52" t="s">
        <v>53</v>
      </c>
      <c r="H52" t="s">
        <v>867</v>
      </c>
      <c r="I52" t="s">
        <v>1312</v>
      </c>
      <c r="J52" t="s">
        <v>1315</v>
      </c>
    </row>
    <row r="53" spans="1:10">
      <c r="A53">
        <v>16</v>
      </c>
      <c r="B53" t="s">
        <v>1308</v>
      </c>
      <c r="C53" t="s">
        <v>1309</v>
      </c>
      <c r="D53" t="s">
        <v>1310</v>
      </c>
      <c r="E53" t="s">
        <v>1311</v>
      </c>
      <c r="F53">
        <v>152</v>
      </c>
      <c r="G53" t="s">
        <v>123</v>
      </c>
      <c r="H53" t="s">
        <v>867</v>
      </c>
      <c r="I53" t="s">
        <v>1312</v>
      </c>
      <c r="J53" t="s">
        <v>1313</v>
      </c>
    </row>
    <row r="54" spans="1:10">
      <c r="A54">
        <v>16</v>
      </c>
      <c r="B54" t="s">
        <v>1308</v>
      </c>
      <c r="C54" t="s">
        <v>1309</v>
      </c>
      <c r="D54" t="s">
        <v>1310</v>
      </c>
      <c r="E54" t="s">
        <v>1311</v>
      </c>
      <c r="F54">
        <v>156</v>
      </c>
      <c r="G54" t="s">
        <v>1009</v>
      </c>
      <c r="H54" t="s">
        <v>867</v>
      </c>
      <c r="I54" t="s">
        <v>1312</v>
      </c>
      <c r="J54" t="s">
        <v>1313</v>
      </c>
    </row>
    <row r="55" spans="1:10">
      <c r="A55">
        <v>16</v>
      </c>
      <c r="B55" t="s">
        <v>1308</v>
      </c>
      <c r="C55" t="s">
        <v>1309</v>
      </c>
      <c r="D55" t="s">
        <v>1310</v>
      </c>
      <c r="E55" t="s">
        <v>1311</v>
      </c>
      <c r="F55">
        <v>170</v>
      </c>
      <c r="G55" t="s">
        <v>126</v>
      </c>
      <c r="H55" t="s">
        <v>867</v>
      </c>
      <c r="I55" t="s">
        <v>1312</v>
      </c>
      <c r="J55" t="s">
        <v>1313</v>
      </c>
    </row>
    <row r="56" spans="1:10">
      <c r="A56">
        <v>16</v>
      </c>
      <c r="B56" t="s">
        <v>1308</v>
      </c>
      <c r="C56" t="s">
        <v>1309</v>
      </c>
      <c r="D56" t="s">
        <v>1310</v>
      </c>
      <c r="E56" t="s">
        <v>1311</v>
      </c>
      <c r="F56">
        <v>184</v>
      </c>
      <c r="G56" t="s">
        <v>1316</v>
      </c>
      <c r="H56" t="s">
        <v>867</v>
      </c>
      <c r="I56" t="s">
        <v>1312</v>
      </c>
      <c r="J56" t="s">
        <v>1313</v>
      </c>
    </row>
    <row r="57" spans="1:10">
      <c r="A57">
        <v>16</v>
      </c>
      <c r="B57" t="s">
        <v>1308</v>
      </c>
      <c r="C57" t="s">
        <v>1309</v>
      </c>
      <c r="D57" t="s">
        <v>1310</v>
      </c>
      <c r="E57" t="s">
        <v>1311</v>
      </c>
      <c r="F57">
        <v>188</v>
      </c>
      <c r="G57" t="s">
        <v>378</v>
      </c>
      <c r="H57" t="s">
        <v>867</v>
      </c>
      <c r="I57" t="s">
        <v>1312</v>
      </c>
      <c r="J57" t="s">
        <v>1313</v>
      </c>
    </row>
    <row r="58" spans="1:10">
      <c r="A58">
        <v>16</v>
      </c>
      <c r="B58" t="s">
        <v>1308</v>
      </c>
      <c r="C58" t="s">
        <v>1309</v>
      </c>
      <c r="D58" t="s">
        <v>1310</v>
      </c>
      <c r="E58" t="s">
        <v>1311</v>
      </c>
      <c r="F58">
        <v>384</v>
      </c>
      <c r="G58" t="s">
        <v>671</v>
      </c>
      <c r="H58" t="s">
        <v>867</v>
      </c>
      <c r="I58" t="s">
        <v>1312</v>
      </c>
      <c r="J58" t="s">
        <v>1313</v>
      </c>
    </row>
    <row r="59" spans="1:10">
      <c r="A59">
        <v>16</v>
      </c>
      <c r="B59" t="s">
        <v>1308</v>
      </c>
      <c r="C59" t="s">
        <v>1309</v>
      </c>
      <c r="D59" t="s">
        <v>1310</v>
      </c>
      <c r="E59" t="s">
        <v>1311</v>
      </c>
      <c r="F59">
        <v>191</v>
      </c>
      <c r="G59" t="s">
        <v>331</v>
      </c>
      <c r="H59" t="s">
        <v>867</v>
      </c>
      <c r="I59" t="s">
        <v>1312</v>
      </c>
      <c r="J59" t="s">
        <v>1313</v>
      </c>
    </row>
    <row r="60" spans="1:10">
      <c r="A60">
        <v>16</v>
      </c>
      <c r="B60" t="s">
        <v>1308</v>
      </c>
      <c r="C60" t="s">
        <v>1309</v>
      </c>
      <c r="D60" t="s">
        <v>1310</v>
      </c>
      <c r="E60" t="s">
        <v>1311</v>
      </c>
      <c r="F60">
        <v>192</v>
      </c>
      <c r="G60" t="s">
        <v>264</v>
      </c>
      <c r="H60" t="s">
        <v>867</v>
      </c>
      <c r="I60" t="s">
        <v>1312</v>
      </c>
      <c r="J60" t="s">
        <v>1313</v>
      </c>
    </row>
    <row r="61" spans="1:10">
      <c r="A61">
        <v>16</v>
      </c>
      <c r="B61" t="s">
        <v>1308</v>
      </c>
      <c r="C61" t="s">
        <v>1309</v>
      </c>
      <c r="D61" t="s">
        <v>1310</v>
      </c>
      <c r="E61" t="s">
        <v>1311</v>
      </c>
      <c r="F61">
        <v>196</v>
      </c>
      <c r="G61" t="s">
        <v>547</v>
      </c>
      <c r="H61" t="s">
        <v>867</v>
      </c>
      <c r="I61" t="s">
        <v>1312</v>
      </c>
      <c r="J61" t="s">
        <v>1313</v>
      </c>
    </row>
    <row r="62" spans="1:10">
      <c r="A62">
        <v>16</v>
      </c>
      <c r="B62" t="s">
        <v>1308</v>
      </c>
      <c r="C62" t="s">
        <v>1309</v>
      </c>
      <c r="D62" t="s">
        <v>1310</v>
      </c>
      <c r="E62" t="s">
        <v>1311</v>
      </c>
      <c r="F62">
        <v>203</v>
      </c>
      <c r="G62" t="s">
        <v>549</v>
      </c>
      <c r="H62" t="s">
        <v>867</v>
      </c>
      <c r="I62" t="s">
        <v>1312</v>
      </c>
      <c r="J62" t="s">
        <v>1313</v>
      </c>
    </row>
    <row r="63" spans="1:10">
      <c r="A63">
        <v>16</v>
      </c>
      <c r="B63" t="s">
        <v>1308</v>
      </c>
      <c r="C63" t="s">
        <v>1309</v>
      </c>
      <c r="D63" t="s">
        <v>1310</v>
      </c>
      <c r="E63" t="s">
        <v>1311</v>
      </c>
      <c r="F63">
        <v>208</v>
      </c>
      <c r="G63" t="s">
        <v>553</v>
      </c>
      <c r="H63" t="s">
        <v>867</v>
      </c>
      <c r="I63" t="s">
        <v>1312</v>
      </c>
      <c r="J63" t="s">
        <v>1313</v>
      </c>
    </row>
    <row r="64" spans="1:10">
      <c r="A64">
        <v>16</v>
      </c>
      <c r="B64" t="s">
        <v>1308</v>
      </c>
      <c r="C64" t="s">
        <v>1309</v>
      </c>
      <c r="D64" t="s">
        <v>1310</v>
      </c>
      <c r="E64" t="s">
        <v>1311</v>
      </c>
      <c r="F64">
        <v>214</v>
      </c>
      <c r="G64" t="s">
        <v>128</v>
      </c>
      <c r="H64" t="s">
        <v>867</v>
      </c>
      <c r="I64" t="s">
        <v>1312</v>
      </c>
      <c r="J64" t="s">
        <v>1313</v>
      </c>
    </row>
    <row r="65" spans="1:10">
      <c r="A65">
        <v>16</v>
      </c>
      <c r="B65" t="s">
        <v>1308</v>
      </c>
      <c r="C65" t="s">
        <v>1309</v>
      </c>
      <c r="D65" t="s">
        <v>1310</v>
      </c>
      <c r="E65" t="s">
        <v>1311</v>
      </c>
      <c r="F65">
        <v>753</v>
      </c>
      <c r="G65" t="s">
        <v>54</v>
      </c>
      <c r="H65" t="s">
        <v>867</v>
      </c>
      <c r="I65" t="s">
        <v>1312</v>
      </c>
      <c r="J65" t="s">
        <v>1317</v>
      </c>
    </row>
    <row r="66" spans="1:10">
      <c r="A66">
        <v>16</v>
      </c>
      <c r="B66" t="s">
        <v>1308</v>
      </c>
      <c r="C66" t="s">
        <v>1309</v>
      </c>
      <c r="D66" t="s">
        <v>1310</v>
      </c>
      <c r="E66" t="s">
        <v>1311</v>
      </c>
      <c r="F66">
        <v>218</v>
      </c>
      <c r="G66" t="s">
        <v>585</v>
      </c>
      <c r="H66" t="s">
        <v>867</v>
      </c>
      <c r="I66" t="s">
        <v>1312</v>
      </c>
      <c r="J66" t="s">
        <v>1313</v>
      </c>
    </row>
    <row r="67" spans="1:10">
      <c r="A67">
        <v>16</v>
      </c>
      <c r="B67" t="s">
        <v>1308</v>
      </c>
      <c r="C67" t="s">
        <v>1309</v>
      </c>
      <c r="D67" t="s">
        <v>1310</v>
      </c>
      <c r="E67" t="s">
        <v>1311</v>
      </c>
      <c r="F67">
        <v>222</v>
      </c>
      <c r="G67" t="s">
        <v>148</v>
      </c>
      <c r="H67" t="s">
        <v>867</v>
      </c>
      <c r="I67" t="s">
        <v>1312</v>
      </c>
      <c r="J67" t="s">
        <v>1313</v>
      </c>
    </row>
    <row r="68" spans="1:10">
      <c r="A68">
        <v>16</v>
      </c>
      <c r="B68" t="s">
        <v>1308</v>
      </c>
      <c r="C68" t="s">
        <v>1309</v>
      </c>
      <c r="D68" t="s">
        <v>1310</v>
      </c>
      <c r="E68" t="s">
        <v>1311</v>
      </c>
      <c r="F68">
        <v>233</v>
      </c>
      <c r="G68" t="s">
        <v>167</v>
      </c>
      <c r="H68" t="s">
        <v>867</v>
      </c>
      <c r="I68" t="s">
        <v>1312</v>
      </c>
      <c r="J68" t="s">
        <v>1313</v>
      </c>
    </row>
    <row r="69" spans="1:10">
      <c r="A69">
        <v>16</v>
      </c>
      <c r="B69" t="s">
        <v>1308</v>
      </c>
      <c r="C69" t="s">
        <v>1309</v>
      </c>
      <c r="D69" t="s">
        <v>1310</v>
      </c>
      <c r="E69" t="s">
        <v>1311</v>
      </c>
      <c r="F69">
        <v>231</v>
      </c>
      <c r="G69" t="s">
        <v>1035</v>
      </c>
      <c r="H69" t="s">
        <v>867</v>
      </c>
      <c r="I69" t="s">
        <v>1312</v>
      </c>
      <c r="J69" t="s">
        <v>1313</v>
      </c>
    </row>
    <row r="70" spans="1:10">
      <c r="A70">
        <v>16</v>
      </c>
      <c r="B70" t="s">
        <v>1308</v>
      </c>
      <c r="C70" t="s">
        <v>1309</v>
      </c>
      <c r="D70" t="s">
        <v>1310</v>
      </c>
      <c r="E70" t="s">
        <v>1311</v>
      </c>
      <c r="F70">
        <v>513</v>
      </c>
      <c r="G70" t="s">
        <v>55</v>
      </c>
      <c r="H70" t="s">
        <v>867</v>
      </c>
      <c r="I70" t="s">
        <v>1312</v>
      </c>
      <c r="J70" t="s">
        <v>1318</v>
      </c>
    </row>
    <row r="71" spans="1:10">
      <c r="A71">
        <v>16</v>
      </c>
      <c r="B71" t="s">
        <v>1308</v>
      </c>
      <c r="C71" t="s">
        <v>1309</v>
      </c>
      <c r="D71" t="s">
        <v>1310</v>
      </c>
      <c r="E71" t="s">
        <v>1311</v>
      </c>
      <c r="F71">
        <v>242</v>
      </c>
      <c r="G71" t="s">
        <v>266</v>
      </c>
      <c r="H71" t="s">
        <v>867</v>
      </c>
      <c r="I71" t="s">
        <v>1312</v>
      </c>
      <c r="J71" t="s">
        <v>1313</v>
      </c>
    </row>
    <row r="72" spans="1:10">
      <c r="A72">
        <v>16</v>
      </c>
      <c r="B72" t="s">
        <v>1308</v>
      </c>
      <c r="C72" t="s">
        <v>1309</v>
      </c>
      <c r="D72" t="s">
        <v>1310</v>
      </c>
      <c r="E72" t="s">
        <v>1311</v>
      </c>
      <c r="F72">
        <v>246</v>
      </c>
      <c r="G72" t="s">
        <v>324</v>
      </c>
      <c r="H72" t="s">
        <v>867</v>
      </c>
      <c r="I72" t="s">
        <v>1312</v>
      </c>
      <c r="J72" t="s">
        <v>1313</v>
      </c>
    </row>
    <row r="73" spans="1:10">
      <c r="A73">
        <v>16</v>
      </c>
      <c r="B73" t="s">
        <v>1308</v>
      </c>
      <c r="C73" t="s">
        <v>1309</v>
      </c>
      <c r="D73" t="s">
        <v>1310</v>
      </c>
      <c r="E73" t="s">
        <v>1311</v>
      </c>
      <c r="F73">
        <v>250</v>
      </c>
      <c r="G73" t="s">
        <v>170</v>
      </c>
      <c r="H73" t="s">
        <v>867</v>
      </c>
      <c r="I73" t="s">
        <v>1312</v>
      </c>
      <c r="J73" t="s">
        <v>1313</v>
      </c>
    </row>
    <row r="74" spans="1:10">
      <c r="A74">
        <v>16</v>
      </c>
      <c r="B74" t="s">
        <v>1308</v>
      </c>
      <c r="C74" t="s">
        <v>1309</v>
      </c>
      <c r="D74" t="s">
        <v>1310</v>
      </c>
      <c r="E74" t="s">
        <v>1311</v>
      </c>
      <c r="F74">
        <v>270</v>
      </c>
      <c r="G74" t="s">
        <v>436</v>
      </c>
      <c r="H74" t="s">
        <v>867</v>
      </c>
      <c r="I74" t="s">
        <v>1312</v>
      </c>
      <c r="J74" t="s">
        <v>1313</v>
      </c>
    </row>
    <row r="75" spans="1:10">
      <c r="A75">
        <v>16</v>
      </c>
      <c r="B75" t="s">
        <v>1308</v>
      </c>
      <c r="C75" t="s">
        <v>1309</v>
      </c>
      <c r="D75" t="s">
        <v>1310</v>
      </c>
      <c r="E75" t="s">
        <v>1311</v>
      </c>
      <c r="F75">
        <v>268</v>
      </c>
      <c r="G75" t="s">
        <v>270</v>
      </c>
      <c r="H75" t="s">
        <v>867</v>
      </c>
      <c r="I75" t="s">
        <v>1312</v>
      </c>
      <c r="J75" t="s">
        <v>1313</v>
      </c>
    </row>
    <row r="76" spans="1:10">
      <c r="A76">
        <v>16</v>
      </c>
      <c r="B76" t="s">
        <v>1308</v>
      </c>
      <c r="C76" t="s">
        <v>1309</v>
      </c>
      <c r="D76" t="s">
        <v>1310</v>
      </c>
      <c r="E76" t="s">
        <v>1311</v>
      </c>
      <c r="F76">
        <v>276</v>
      </c>
      <c r="G76" t="s">
        <v>165</v>
      </c>
      <c r="H76" t="s">
        <v>867</v>
      </c>
      <c r="I76" t="s">
        <v>1312</v>
      </c>
      <c r="J76" t="s">
        <v>1313</v>
      </c>
    </row>
    <row r="77" spans="1:10">
      <c r="A77">
        <v>16</v>
      </c>
      <c r="B77" t="s">
        <v>1308</v>
      </c>
      <c r="C77" t="s">
        <v>1309</v>
      </c>
      <c r="D77" t="s">
        <v>1310</v>
      </c>
      <c r="E77" t="s">
        <v>1311</v>
      </c>
      <c r="F77">
        <v>288</v>
      </c>
      <c r="G77" t="s">
        <v>439</v>
      </c>
      <c r="H77" t="s">
        <v>867</v>
      </c>
      <c r="I77" t="s">
        <v>1312</v>
      </c>
      <c r="J77" t="s">
        <v>1313</v>
      </c>
    </row>
    <row r="78" spans="1:10">
      <c r="A78">
        <v>16</v>
      </c>
      <c r="B78" t="s">
        <v>1308</v>
      </c>
      <c r="C78" t="s">
        <v>1309</v>
      </c>
      <c r="D78" t="s">
        <v>1310</v>
      </c>
      <c r="E78" t="s">
        <v>1311</v>
      </c>
      <c r="F78">
        <v>300</v>
      </c>
      <c r="G78" t="s">
        <v>571</v>
      </c>
      <c r="H78" t="s">
        <v>867</v>
      </c>
      <c r="I78" t="s">
        <v>1312</v>
      </c>
      <c r="J78" t="s">
        <v>1313</v>
      </c>
    </row>
    <row r="79" spans="1:10">
      <c r="A79">
        <v>16</v>
      </c>
      <c r="B79" t="s">
        <v>1308</v>
      </c>
      <c r="C79" t="s">
        <v>1309</v>
      </c>
      <c r="D79" t="s">
        <v>1310</v>
      </c>
      <c r="E79" t="s">
        <v>1311</v>
      </c>
      <c r="F79">
        <v>320</v>
      </c>
      <c r="G79" t="s">
        <v>326</v>
      </c>
      <c r="H79" t="s">
        <v>867</v>
      </c>
      <c r="I79" t="s">
        <v>1312</v>
      </c>
      <c r="J79" t="s">
        <v>1313</v>
      </c>
    </row>
    <row r="80" spans="1:10">
      <c r="A80">
        <v>16</v>
      </c>
      <c r="B80" t="s">
        <v>1308</v>
      </c>
      <c r="C80" t="s">
        <v>1309</v>
      </c>
      <c r="D80" t="s">
        <v>1310</v>
      </c>
      <c r="E80" t="s">
        <v>1311</v>
      </c>
      <c r="F80">
        <v>324</v>
      </c>
      <c r="G80" t="s">
        <v>676</v>
      </c>
      <c r="H80" t="s">
        <v>867</v>
      </c>
      <c r="I80" t="s">
        <v>1312</v>
      </c>
      <c r="J80" t="s">
        <v>1313</v>
      </c>
    </row>
    <row r="81" spans="1:10">
      <c r="A81">
        <v>16</v>
      </c>
      <c r="B81" t="s">
        <v>1308</v>
      </c>
      <c r="C81" t="s">
        <v>1309</v>
      </c>
      <c r="D81" t="s">
        <v>1310</v>
      </c>
      <c r="E81" t="s">
        <v>1311</v>
      </c>
      <c r="F81">
        <v>328</v>
      </c>
      <c r="G81" t="s">
        <v>272</v>
      </c>
      <c r="H81" t="s">
        <v>867</v>
      </c>
      <c r="I81" t="s">
        <v>1312</v>
      </c>
      <c r="J81" t="s">
        <v>1313</v>
      </c>
    </row>
    <row r="82" spans="1:10">
      <c r="A82">
        <v>16</v>
      </c>
      <c r="B82" t="s">
        <v>1308</v>
      </c>
      <c r="C82" t="s">
        <v>1309</v>
      </c>
      <c r="D82" t="s">
        <v>1310</v>
      </c>
      <c r="E82" t="s">
        <v>1311</v>
      </c>
      <c r="F82">
        <v>340</v>
      </c>
      <c r="G82" t="s">
        <v>274</v>
      </c>
      <c r="H82" t="s">
        <v>867</v>
      </c>
      <c r="I82" t="s">
        <v>1312</v>
      </c>
      <c r="J82" t="s">
        <v>1313</v>
      </c>
    </row>
    <row r="83" spans="1:10">
      <c r="A83">
        <v>16</v>
      </c>
      <c r="B83" t="s">
        <v>1308</v>
      </c>
      <c r="C83" t="s">
        <v>1309</v>
      </c>
      <c r="D83" t="s">
        <v>1310</v>
      </c>
      <c r="E83" t="s">
        <v>1311</v>
      </c>
      <c r="F83">
        <v>348</v>
      </c>
      <c r="G83" t="s">
        <v>587</v>
      </c>
      <c r="H83" t="s">
        <v>867</v>
      </c>
      <c r="I83" t="s">
        <v>1312</v>
      </c>
      <c r="J83" t="s">
        <v>1313</v>
      </c>
    </row>
    <row r="84" spans="1:10">
      <c r="A84">
        <v>16</v>
      </c>
      <c r="B84" t="s">
        <v>1308</v>
      </c>
      <c r="C84" t="s">
        <v>1309</v>
      </c>
      <c r="D84" t="s">
        <v>1310</v>
      </c>
      <c r="E84" t="s">
        <v>1311</v>
      </c>
      <c r="F84">
        <v>352</v>
      </c>
      <c r="G84" t="s">
        <v>387</v>
      </c>
      <c r="H84" t="s">
        <v>867</v>
      </c>
      <c r="I84" t="s">
        <v>1312</v>
      </c>
      <c r="J84" t="s">
        <v>1313</v>
      </c>
    </row>
    <row r="85" spans="1:10">
      <c r="A85">
        <v>16</v>
      </c>
      <c r="B85" t="s">
        <v>1308</v>
      </c>
      <c r="C85" t="s">
        <v>1309</v>
      </c>
      <c r="D85" t="s">
        <v>1310</v>
      </c>
      <c r="E85" t="s">
        <v>1311</v>
      </c>
      <c r="F85">
        <v>356</v>
      </c>
      <c r="G85" t="s">
        <v>589</v>
      </c>
      <c r="H85" t="s">
        <v>867</v>
      </c>
      <c r="I85" t="s">
        <v>1312</v>
      </c>
      <c r="J85" t="s">
        <v>1313</v>
      </c>
    </row>
    <row r="86" spans="1:10">
      <c r="A86">
        <v>16</v>
      </c>
      <c r="B86" t="s">
        <v>1308</v>
      </c>
      <c r="C86" t="s">
        <v>1309</v>
      </c>
      <c r="D86" t="s">
        <v>1310</v>
      </c>
      <c r="E86" t="s">
        <v>1311</v>
      </c>
      <c r="F86">
        <v>360</v>
      </c>
      <c r="G86" t="s">
        <v>201</v>
      </c>
      <c r="H86" t="s">
        <v>867</v>
      </c>
      <c r="I86" t="s">
        <v>1312</v>
      </c>
      <c r="J86" t="s">
        <v>1313</v>
      </c>
    </row>
    <row r="87" spans="1:10">
      <c r="A87">
        <v>16</v>
      </c>
      <c r="B87" t="s">
        <v>1308</v>
      </c>
      <c r="C87" t="s">
        <v>1309</v>
      </c>
      <c r="D87" t="s">
        <v>1310</v>
      </c>
      <c r="E87" t="s">
        <v>1311</v>
      </c>
      <c r="F87">
        <v>364</v>
      </c>
      <c r="G87" t="s">
        <v>1052</v>
      </c>
      <c r="H87" t="s">
        <v>867</v>
      </c>
      <c r="I87" t="s">
        <v>1312</v>
      </c>
      <c r="J87" t="s">
        <v>1313</v>
      </c>
    </row>
    <row r="88" spans="1:10">
      <c r="A88">
        <v>16</v>
      </c>
      <c r="B88" t="s">
        <v>1308</v>
      </c>
      <c r="C88" t="s">
        <v>1309</v>
      </c>
      <c r="D88" t="s">
        <v>1310</v>
      </c>
      <c r="E88" t="s">
        <v>1311</v>
      </c>
      <c r="F88">
        <v>372</v>
      </c>
      <c r="G88" t="s">
        <v>178</v>
      </c>
      <c r="H88" t="s">
        <v>867</v>
      </c>
      <c r="I88" t="s">
        <v>1312</v>
      </c>
      <c r="J88" t="s">
        <v>1313</v>
      </c>
    </row>
    <row r="89" spans="1:10">
      <c r="A89">
        <v>16</v>
      </c>
      <c r="B89" t="s">
        <v>1308</v>
      </c>
      <c r="C89" t="s">
        <v>1309</v>
      </c>
      <c r="D89" t="s">
        <v>1310</v>
      </c>
      <c r="E89" t="s">
        <v>1311</v>
      </c>
      <c r="F89">
        <v>376</v>
      </c>
      <c r="G89" t="s">
        <v>205</v>
      </c>
      <c r="H89" t="s">
        <v>867</v>
      </c>
      <c r="I89" t="s">
        <v>1312</v>
      </c>
      <c r="J89" t="s">
        <v>1313</v>
      </c>
    </row>
    <row r="90" spans="1:10">
      <c r="A90">
        <v>16</v>
      </c>
      <c r="B90" t="s">
        <v>1308</v>
      </c>
      <c r="C90" t="s">
        <v>1309</v>
      </c>
      <c r="D90" t="s">
        <v>1310</v>
      </c>
      <c r="E90" t="s">
        <v>1311</v>
      </c>
      <c r="F90">
        <v>380</v>
      </c>
      <c r="G90" t="s">
        <v>180</v>
      </c>
      <c r="H90" t="s">
        <v>867</v>
      </c>
      <c r="I90" t="s">
        <v>1312</v>
      </c>
      <c r="J90" t="s">
        <v>1313</v>
      </c>
    </row>
    <row r="91" spans="1:10">
      <c r="A91">
        <v>16</v>
      </c>
      <c r="B91" t="s">
        <v>1308</v>
      </c>
      <c r="C91" t="s">
        <v>1309</v>
      </c>
      <c r="D91" t="s">
        <v>1310</v>
      </c>
      <c r="E91" t="s">
        <v>1311</v>
      </c>
      <c r="F91">
        <v>388</v>
      </c>
      <c r="G91" t="s">
        <v>131</v>
      </c>
      <c r="H91" t="s">
        <v>867</v>
      </c>
      <c r="I91" t="s">
        <v>1312</v>
      </c>
      <c r="J91" t="s">
        <v>1313</v>
      </c>
    </row>
    <row r="92" spans="1:10">
      <c r="A92">
        <v>16</v>
      </c>
      <c r="B92" t="s">
        <v>1308</v>
      </c>
      <c r="C92" t="s">
        <v>1309</v>
      </c>
      <c r="D92" t="s">
        <v>1310</v>
      </c>
      <c r="E92" t="s">
        <v>1311</v>
      </c>
      <c r="F92">
        <v>392</v>
      </c>
      <c r="G92" t="s">
        <v>593</v>
      </c>
      <c r="H92" t="s">
        <v>867</v>
      </c>
      <c r="I92" t="s">
        <v>1312</v>
      </c>
      <c r="J92" t="s">
        <v>1313</v>
      </c>
    </row>
    <row r="93" spans="1:10">
      <c r="A93">
        <v>16</v>
      </c>
      <c r="B93" t="s">
        <v>1308</v>
      </c>
      <c r="C93" t="s">
        <v>1309</v>
      </c>
      <c r="D93" t="s">
        <v>1310</v>
      </c>
      <c r="E93" t="s">
        <v>1311</v>
      </c>
      <c r="F93">
        <v>400</v>
      </c>
      <c r="G93" t="s">
        <v>597</v>
      </c>
      <c r="H93" t="s">
        <v>867</v>
      </c>
      <c r="I93" t="s">
        <v>1312</v>
      </c>
      <c r="J93" t="s">
        <v>1313</v>
      </c>
    </row>
    <row r="94" spans="1:10">
      <c r="A94">
        <v>16</v>
      </c>
      <c r="B94" t="s">
        <v>1308</v>
      </c>
      <c r="C94" t="s">
        <v>1309</v>
      </c>
      <c r="D94" t="s">
        <v>1310</v>
      </c>
      <c r="E94" t="s">
        <v>1311</v>
      </c>
      <c r="F94">
        <v>398</v>
      </c>
      <c r="G94" t="s">
        <v>599</v>
      </c>
      <c r="H94" t="s">
        <v>867</v>
      </c>
      <c r="I94" t="s">
        <v>1312</v>
      </c>
      <c r="J94" t="s">
        <v>1313</v>
      </c>
    </row>
    <row r="95" spans="1:10">
      <c r="A95">
        <v>16</v>
      </c>
      <c r="B95" t="s">
        <v>1308</v>
      </c>
      <c r="C95" t="s">
        <v>1309</v>
      </c>
      <c r="D95" t="s">
        <v>1310</v>
      </c>
      <c r="E95" t="s">
        <v>1311</v>
      </c>
      <c r="F95">
        <v>404</v>
      </c>
      <c r="G95" t="s">
        <v>523</v>
      </c>
      <c r="H95" t="s">
        <v>867</v>
      </c>
      <c r="I95" t="s">
        <v>1312</v>
      </c>
      <c r="J95" t="s">
        <v>1313</v>
      </c>
    </row>
    <row r="96" spans="1:10">
      <c r="A96">
        <v>16</v>
      </c>
      <c r="B96" t="s">
        <v>1308</v>
      </c>
      <c r="C96" t="s">
        <v>1309</v>
      </c>
      <c r="D96" t="s">
        <v>1310</v>
      </c>
      <c r="E96" t="s">
        <v>1311</v>
      </c>
      <c r="F96">
        <v>414</v>
      </c>
      <c r="G96" t="s">
        <v>605</v>
      </c>
      <c r="H96" t="s">
        <v>867</v>
      </c>
      <c r="I96" t="s">
        <v>1312</v>
      </c>
      <c r="J96" t="s">
        <v>1313</v>
      </c>
    </row>
    <row r="97" spans="1:10">
      <c r="A97">
        <v>16</v>
      </c>
      <c r="B97" t="s">
        <v>1308</v>
      </c>
      <c r="C97" t="s">
        <v>1309</v>
      </c>
      <c r="D97" t="s">
        <v>1310</v>
      </c>
      <c r="E97" t="s">
        <v>1311</v>
      </c>
      <c r="F97">
        <v>417</v>
      </c>
      <c r="G97" t="s">
        <v>209</v>
      </c>
      <c r="H97" t="s">
        <v>867</v>
      </c>
      <c r="I97" t="s">
        <v>1312</v>
      </c>
      <c r="J97" t="s">
        <v>1313</v>
      </c>
    </row>
    <row r="98" spans="1:10">
      <c r="A98">
        <v>16</v>
      </c>
      <c r="B98" t="s">
        <v>1308</v>
      </c>
      <c r="C98" t="s">
        <v>1309</v>
      </c>
      <c r="D98" t="s">
        <v>1310</v>
      </c>
      <c r="E98" t="s">
        <v>1311</v>
      </c>
      <c r="F98">
        <v>432</v>
      </c>
      <c r="G98" t="s">
        <v>962</v>
      </c>
      <c r="H98" t="s">
        <v>867</v>
      </c>
      <c r="I98" t="s">
        <v>1312</v>
      </c>
      <c r="J98" t="s">
        <v>1319</v>
      </c>
    </row>
    <row r="99" spans="1:10">
      <c r="A99">
        <v>16</v>
      </c>
      <c r="B99" t="s">
        <v>1308</v>
      </c>
      <c r="C99" t="s">
        <v>1309</v>
      </c>
      <c r="D99" t="s">
        <v>1310</v>
      </c>
      <c r="E99" t="s">
        <v>1311</v>
      </c>
      <c r="F99">
        <v>419</v>
      </c>
      <c r="G99" t="s">
        <v>56</v>
      </c>
      <c r="H99" t="s">
        <v>867</v>
      </c>
      <c r="I99" t="s">
        <v>1312</v>
      </c>
      <c r="J99" t="s">
        <v>1320</v>
      </c>
    </row>
    <row r="100" spans="1:10">
      <c r="A100">
        <v>16</v>
      </c>
      <c r="B100" t="s">
        <v>1308</v>
      </c>
      <c r="C100" t="s">
        <v>1309</v>
      </c>
      <c r="D100" t="s">
        <v>1310</v>
      </c>
      <c r="E100" t="s">
        <v>1311</v>
      </c>
      <c r="F100">
        <v>428</v>
      </c>
      <c r="G100" t="s">
        <v>283</v>
      </c>
      <c r="H100" t="s">
        <v>867</v>
      </c>
      <c r="I100" t="s">
        <v>1312</v>
      </c>
      <c r="J100" t="s">
        <v>1313</v>
      </c>
    </row>
    <row r="101" spans="1:10">
      <c r="A101">
        <v>16</v>
      </c>
      <c r="B101" t="s">
        <v>1308</v>
      </c>
      <c r="C101" t="s">
        <v>1309</v>
      </c>
      <c r="D101" t="s">
        <v>1310</v>
      </c>
      <c r="E101" t="s">
        <v>1311</v>
      </c>
      <c r="F101">
        <v>199</v>
      </c>
      <c r="G101" t="s">
        <v>961</v>
      </c>
      <c r="H101" t="s">
        <v>867</v>
      </c>
      <c r="I101" t="s">
        <v>1312</v>
      </c>
      <c r="J101" t="s">
        <v>1321</v>
      </c>
    </row>
    <row r="102" spans="1:10">
      <c r="A102">
        <v>16</v>
      </c>
      <c r="B102" t="s">
        <v>1308</v>
      </c>
      <c r="C102" t="s">
        <v>1309</v>
      </c>
      <c r="D102" t="s">
        <v>1310</v>
      </c>
      <c r="E102" t="s">
        <v>1311</v>
      </c>
      <c r="F102">
        <v>422</v>
      </c>
      <c r="G102" t="s">
        <v>607</v>
      </c>
      <c r="H102" t="s">
        <v>867</v>
      </c>
      <c r="I102" t="s">
        <v>1312</v>
      </c>
      <c r="J102" t="s">
        <v>1313</v>
      </c>
    </row>
    <row r="103" spans="1:10">
      <c r="A103">
        <v>16</v>
      </c>
      <c r="B103" t="s">
        <v>1308</v>
      </c>
      <c r="C103" t="s">
        <v>1309</v>
      </c>
      <c r="D103" t="s">
        <v>1310</v>
      </c>
      <c r="E103" t="s">
        <v>1311</v>
      </c>
      <c r="F103">
        <v>430</v>
      </c>
      <c r="G103" t="s">
        <v>688</v>
      </c>
      <c r="H103" t="s">
        <v>867</v>
      </c>
      <c r="I103" t="s">
        <v>1312</v>
      </c>
      <c r="J103" t="s">
        <v>1313</v>
      </c>
    </row>
    <row r="104" spans="1:10">
      <c r="A104">
        <v>16</v>
      </c>
      <c r="B104" t="s">
        <v>1308</v>
      </c>
      <c r="C104" t="s">
        <v>1309</v>
      </c>
      <c r="D104" t="s">
        <v>1310</v>
      </c>
      <c r="E104" t="s">
        <v>1311</v>
      </c>
      <c r="F104">
        <v>438</v>
      </c>
      <c r="G104" t="s">
        <v>716</v>
      </c>
      <c r="H104" t="s">
        <v>867</v>
      </c>
      <c r="I104" t="s">
        <v>1312</v>
      </c>
      <c r="J104" t="s">
        <v>1313</v>
      </c>
    </row>
    <row r="105" spans="1:10">
      <c r="A105">
        <v>16</v>
      </c>
      <c r="B105" t="s">
        <v>1308</v>
      </c>
      <c r="C105" t="s">
        <v>1309</v>
      </c>
      <c r="D105" t="s">
        <v>1310</v>
      </c>
      <c r="E105" t="s">
        <v>1311</v>
      </c>
      <c r="F105">
        <v>440</v>
      </c>
      <c r="G105" t="s">
        <v>609</v>
      </c>
      <c r="H105" t="s">
        <v>867</v>
      </c>
      <c r="I105" t="s">
        <v>1312</v>
      </c>
      <c r="J105" t="s">
        <v>1313</v>
      </c>
    </row>
    <row r="106" spans="1:10">
      <c r="A106">
        <v>16</v>
      </c>
      <c r="B106" t="s">
        <v>1308</v>
      </c>
      <c r="C106" t="s">
        <v>1309</v>
      </c>
      <c r="D106" t="s">
        <v>1310</v>
      </c>
      <c r="E106" t="s">
        <v>1311</v>
      </c>
      <c r="F106">
        <v>442</v>
      </c>
      <c r="G106" t="s">
        <v>281</v>
      </c>
      <c r="H106" t="s">
        <v>867</v>
      </c>
      <c r="I106" t="s">
        <v>1312</v>
      </c>
      <c r="J106" t="s">
        <v>1313</v>
      </c>
    </row>
    <row r="107" spans="1:10">
      <c r="A107">
        <v>16</v>
      </c>
      <c r="B107" t="s">
        <v>1308</v>
      </c>
      <c r="C107" t="s">
        <v>1309</v>
      </c>
      <c r="D107" t="s">
        <v>1310</v>
      </c>
      <c r="E107" t="s">
        <v>1311</v>
      </c>
      <c r="F107">
        <v>454</v>
      </c>
      <c r="G107" t="s">
        <v>291</v>
      </c>
      <c r="H107" t="s">
        <v>867</v>
      </c>
      <c r="I107" t="s">
        <v>1312</v>
      </c>
      <c r="J107" t="s">
        <v>1313</v>
      </c>
    </row>
    <row r="108" spans="1:10">
      <c r="A108">
        <v>16</v>
      </c>
      <c r="B108" t="s">
        <v>1308</v>
      </c>
      <c r="C108" t="s">
        <v>1309</v>
      </c>
      <c r="D108" t="s">
        <v>1310</v>
      </c>
      <c r="E108" t="s">
        <v>1311</v>
      </c>
      <c r="F108">
        <v>462</v>
      </c>
      <c r="G108" t="s">
        <v>776</v>
      </c>
      <c r="H108" t="s">
        <v>867</v>
      </c>
      <c r="I108" t="s">
        <v>1312</v>
      </c>
      <c r="J108" t="s">
        <v>1313</v>
      </c>
    </row>
    <row r="109" spans="1:10">
      <c r="A109">
        <v>16</v>
      </c>
      <c r="B109" t="s">
        <v>1308</v>
      </c>
      <c r="C109" t="s">
        <v>1309</v>
      </c>
      <c r="D109" t="s">
        <v>1310</v>
      </c>
      <c r="E109" t="s">
        <v>1311</v>
      </c>
      <c r="F109">
        <v>470</v>
      </c>
      <c r="G109" t="s">
        <v>617</v>
      </c>
      <c r="H109" t="s">
        <v>867</v>
      </c>
      <c r="I109" t="s">
        <v>1312</v>
      </c>
      <c r="J109" t="s">
        <v>1313</v>
      </c>
    </row>
    <row r="110" spans="1:10">
      <c r="A110">
        <v>16</v>
      </c>
      <c r="B110" t="s">
        <v>1308</v>
      </c>
      <c r="C110" t="s">
        <v>1309</v>
      </c>
      <c r="D110" t="s">
        <v>1310</v>
      </c>
      <c r="E110" t="s">
        <v>1311</v>
      </c>
      <c r="F110">
        <v>484</v>
      </c>
      <c r="G110" t="s">
        <v>135</v>
      </c>
      <c r="H110" t="s">
        <v>867</v>
      </c>
      <c r="I110" t="s">
        <v>1312</v>
      </c>
      <c r="J110" t="s">
        <v>1313</v>
      </c>
    </row>
    <row r="111" spans="1:10">
      <c r="A111">
        <v>16</v>
      </c>
      <c r="B111" t="s">
        <v>1308</v>
      </c>
      <c r="C111" t="s">
        <v>1309</v>
      </c>
      <c r="D111" t="s">
        <v>1310</v>
      </c>
      <c r="E111" t="s">
        <v>1311</v>
      </c>
      <c r="F111">
        <v>492</v>
      </c>
      <c r="G111" t="s">
        <v>623</v>
      </c>
      <c r="H111" t="s">
        <v>867</v>
      </c>
      <c r="I111" t="s">
        <v>1312</v>
      </c>
      <c r="J111" t="s">
        <v>1313</v>
      </c>
    </row>
    <row r="112" spans="1:10">
      <c r="A112">
        <v>16</v>
      </c>
      <c r="B112" t="s">
        <v>1308</v>
      </c>
      <c r="C112" t="s">
        <v>1309</v>
      </c>
      <c r="D112" t="s">
        <v>1310</v>
      </c>
      <c r="E112" t="s">
        <v>1311</v>
      </c>
      <c r="F112">
        <v>496</v>
      </c>
      <c r="G112" t="s">
        <v>289</v>
      </c>
      <c r="H112" t="s">
        <v>867</v>
      </c>
      <c r="I112" t="s">
        <v>1312</v>
      </c>
      <c r="J112" t="s">
        <v>1313</v>
      </c>
    </row>
    <row r="113" spans="1:10">
      <c r="A113">
        <v>16</v>
      </c>
      <c r="B113" t="s">
        <v>1308</v>
      </c>
      <c r="C113" t="s">
        <v>1309</v>
      </c>
      <c r="D113" t="s">
        <v>1310</v>
      </c>
      <c r="E113" t="s">
        <v>1311</v>
      </c>
      <c r="F113">
        <v>499</v>
      </c>
      <c r="G113" t="s">
        <v>287</v>
      </c>
      <c r="H113" t="s">
        <v>867</v>
      </c>
      <c r="I113" t="s">
        <v>1312</v>
      </c>
      <c r="J113" t="s">
        <v>1313</v>
      </c>
    </row>
    <row r="114" spans="1:10">
      <c r="A114">
        <v>16</v>
      </c>
      <c r="B114" t="s">
        <v>1308</v>
      </c>
      <c r="C114" t="s">
        <v>1309</v>
      </c>
      <c r="D114" t="s">
        <v>1310</v>
      </c>
      <c r="E114" t="s">
        <v>1311</v>
      </c>
      <c r="F114">
        <v>504</v>
      </c>
      <c r="G114" t="s">
        <v>621</v>
      </c>
      <c r="H114" t="s">
        <v>867</v>
      </c>
      <c r="I114" t="s">
        <v>1312</v>
      </c>
      <c r="J114" t="s">
        <v>1313</v>
      </c>
    </row>
    <row r="115" spans="1:10">
      <c r="A115">
        <v>16</v>
      </c>
      <c r="B115" t="s">
        <v>1308</v>
      </c>
      <c r="C115" t="s">
        <v>1309</v>
      </c>
      <c r="D115" t="s">
        <v>1310</v>
      </c>
      <c r="E115" t="s">
        <v>1311</v>
      </c>
      <c r="F115">
        <v>508</v>
      </c>
      <c r="G115" t="s">
        <v>531</v>
      </c>
      <c r="H115" t="s">
        <v>867</v>
      </c>
      <c r="I115" t="s">
        <v>1312</v>
      </c>
      <c r="J115" t="s">
        <v>1313</v>
      </c>
    </row>
    <row r="116" spans="1:10">
      <c r="A116">
        <v>16</v>
      </c>
      <c r="B116" t="s">
        <v>1308</v>
      </c>
      <c r="C116" t="s">
        <v>1309</v>
      </c>
      <c r="D116" t="s">
        <v>1310</v>
      </c>
      <c r="E116" t="s">
        <v>1311</v>
      </c>
      <c r="F116">
        <v>516</v>
      </c>
      <c r="G116" t="s">
        <v>633</v>
      </c>
      <c r="H116" t="s">
        <v>867</v>
      </c>
      <c r="I116" t="s">
        <v>1312</v>
      </c>
      <c r="J116" t="s">
        <v>1313</v>
      </c>
    </row>
    <row r="117" spans="1:10">
      <c r="A117">
        <v>16</v>
      </c>
      <c r="B117" t="s">
        <v>1308</v>
      </c>
      <c r="C117" t="s">
        <v>1309</v>
      </c>
      <c r="D117" t="s">
        <v>1310</v>
      </c>
      <c r="E117" t="s">
        <v>1311</v>
      </c>
      <c r="F117">
        <v>524</v>
      </c>
      <c r="G117" t="s">
        <v>778</v>
      </c>
      <c r="H117" t="s">
        <v>867</v>
      </c>
      <c r="I117" t="s">
        <v>1312</v>
      </c>
      <c r="J117" t="s">
        <v>1313</v>
      </c>
    </row>
    <row r="118" spans="1:10">
      <c r="A118">
        <v>16</v>
      </c>
      <c r="B118" t="s">
        <v>1308</v>
      </c>
      <c r="C118" t="s">
        <v>1309</v>
      </c>
      <c r="D118" t="s">
        <v>1310</v>
      </c>
      <c r="E118" t="s">
        <v>1311</v>
      </c>
      <c r="F118">
        <v>528</v>
      </c>
      <c r="G118" t="s">
        <v>903</v>
      </c>
      <c r="H118" t="s">
        <v>867</v>
      </c>
      <c r="I118" t="s">
        <v>1312</v>
      </c>
      <c r="J118" t="s">
        <v>1313</v>
      </c>
    </row>
    <row r="119" spans="1:10">
      <c r="A119">
        <v>16</v>
      </c>
      <c r="B119" t="s">
        <v>1308</v>
      </c>
      <c r="C119" t="s">
        <v>1309</v>
      </c>
      <c r="D119" t="s">
        <v>1310</v>
      </c>
      <c r="E119" t="s">
        <v>1311</v>
      </c>
      <c r="F119">
        <v>554</v>
      </c>
      <c r="G119" t="s">
        <v>293</v>
      </c>
      <c r="H119" t="s">
        <v>867</v>
      </c>
      <c r="I119" t="s">
        <v>1312</v>
      </c>
      <c r="J119" t="s">
        <v>1313</v>
      </c>
    </row>
    <row r="120" spans="1:10">
      <c r="A120">
        <v>16</v>
      </c>
      <c r="B120" t="s">
        <v>1308</v>
      </c>
      <c r="C120" t="s">
        <v>1309</v>
      </c>
      <c r="D120" t="s">
        <v>1310</v>
      </c>
      <c r="E120" t="s">
        <v>1311</v>
      </c>
      <c r="F120">
        <v>558</v>
      </c>
      <c r="G120" t="s">
        <v>535</v>
      </c>
      <c r="H120" t="s">
        <v>867</v>
      </c>
      <c r="I120" t="s">
        <v>1312</v>
      </c>
      <c r="J120" t="s">
        <v>1313</v>
      </c>
    </row>
    <row r="121" spans="1:10">
      <c r="A121">
        <v>16</v>
      </c>
      <c r="B121" t="s">
        <v>1308</v>
      </c>
      <c r="C121" t="s">
        <v>1309</v>
      </c>
      <c r="D121" t="s">
        <v>1310</v>
      </c>
      <c r="E121" t="s">
        <v>1311</v>
      </c>
      <c r="F121">
        <v>562</v>
      </c>
      <c r="G121" t="s">
        <v>700</v>
      </c>
      <c r="H121" t="s">
        <v>867</v>
      </c>
      <c r="I121" t="s">
        <v>1312</v>
      </c>
      <c r="J121" t="s">
        <v>1313</v>
      </c>
    </row>
    <row r="122" spans="1:10">
      <c r="A122">
        <v>16</v>
      </c>
      <c r="B122" t="s">
        <v>1308</v>
      </c>
      <c r="C122" t="s">
        <v>1309</v>
      </c>
      <c r="D122" t="s">
        <v>1310</v>
      </c>
      <c r="E122" t="s">
        <v>1311</v>
      </c>
      <c r="F122">
        <v>566</v>
      </c>
      <c r="G122" t="s">
        <v>226</v>
      </c>
      <c r="H122" t="s">
        <v>867</v>
      </c>
      <c r="I122" t="s">
        <v>1312</v>
      </c>
      <c r="J122" t="s">
        <v>1313</v>
      </c>
    </row>
    <row r="123" spans="1:10">
      <c r="A123">
        <v>16</v>
      </c>
      <c r="B123" t="s">
        <v>1308</v>
      </c>
      <c r="C123" t="s">
        <v>1309</v>
      </c>
      <c r="D123" t="s">
        <v>1310</v>
      </c>
      <c r="E123" t="s">
        <v>1311</v>
      </c>
      <c r="F123">
        <v>807</v>
      </c>
      <c r="G123" t="s">
        <v>635</v>
      </c>
      <c r="H123" t="s">
        <v>867</v>
      </c>
      <c r="I123" t="s">
        <v>1312</v>
      </c>
      <c r="J123" t="s">
        <v>1313</v>
      </c>
    </row>
    <row r="124" spans="1:10">
      <c r="A124">
        <v>16</v>
      </c>
      <c r="B124" t="s">
        <v>1308</v>
      </c>
      <c r="C124" t="s">
        <v>1309</v>
      </c>
      <c r="D124" t="s">
        <v>1310</v>
      </c>
      <c r="E124" t="s">
        <v>1311</v>
      </c>
      <c r="F124">
        <v>747</v>
      </c>
      <c r="G124" t="s">
        <v>57</v>
      </c>
      <c r="H124" t="s">
        <v>867</v>
      </c>
      <c r="I124" t="s">
        <v>1312</v>
      </c>
      <c r="J124" t="s">
        <v>1315</v>
      </c>
    </row>
    <row r="125" spans="1:10">
      <c r="A125">
        <v>16</v>
      </c>
      <c r="B125" t="s">
        <v>1308</v>
      </c>
      <c r="C125" t="s">
        <v>1309</v>
      </c>
      <c r="D125" t="s">
        <v>1310</v>
      </c>
      <c r="E125" t="s">
        <v>1311</v>
      </c>
      <c r="F125">
        <v>578</v>
      </c>
      <c r="G125" t="s">
        <v>639</v>
      </c>
      <c r="H125" t="s">
        <v>867</v>
      </c>
      <c r="I125" t="s">
        <v>1312</v>
      </c>
      <c r="J125" t="s">
        <v>1313</v>
      </c>
    </row>
    <row r="126" spans="1:10">
      <c r="A126">
        <v>16</v>
      </c>
      <c r="B126" t="s">
        <v>1308</v>
      </c>
      <c r="C126" t="s">
        <v>1309</v>
      </c>
      <c r="D126" t="s">
        <v>1310</v>
      </c>
      <c r="E126" t="s">
        <v>1311</v>
      </c>
      <c r="F126">
        <v>543</v>
      </c>
      <c r="G126" t="s">
        <v>1322</v>
      </c>
      <c r="H126" t="s">
        <v>867</v>
      </c>
      <c r="I126" t="s">
        <v>1312</v>
      </c>
      <c r="J126" t="s">
        <v>1323</v>
      </c>
    </row>
    <row r="127" spans="1:10">
      <c r="A127">
        <v>16</v>
      </c>
      <c r="B127" t="s">
        <v>1308</v>
      </c>
      <c r="C127" t="s">
        <v>1309</v>
      </c>
      <c r="D127" t="s">
        <v>1310</v>
      </c>
      <c r="E127" t="s">
        <v>1311</v>
      </c>
      <c r="F127">
        <v>586</v>
      </c>
      <c r="G127" t="s">
        <v>295</v>
      </c>
      <c r="H127" t="s">
        <v>867</v>
      </c>
      <c r="I127" t="s">
        <v>1312</v>
      </c>
      <c r="J127" t="s">
        <v>1313</v>
      </c>
    </row>
    <row r="128" spans="1:10">
      <c r="A128">
        <v>16</v>
      </c>
      <c r="B128" t="s">
        <v>1308</v>
      </c>
      <c r="C128" t="s">
        <v>1309</v>
      </c>
      <c r="D128" t="s">
        <v>1310</v>
      </c>
      <c r="E128" t="s">
        <v>1311</v>
      </c>
      <c r="F128">
        <v>585</v>
      </c>
      <c r="G128" t="s">
        <v>641</v>
      </c>
      <c r="H128" t="s">
        <v>867</v>
      </c>
      <c r="I128" t="s">
        <v>1312</v>
      </c>
      <c r="J128" t="s">
        <v>1313</v>
      </c>
    </row>
    <row r="129" spans="1:10">
      <c r="A129">
        <v>16</v>
      </c>
      <c r="B129" t="s">
        <v>1308</v>
      </c>
      <c r="C129" t="s">
        <v>1309</v>
      </c>
      <c r="D129" t="s">
        <v>1310</v>
      </c>
      <c r="E129" t="s">
        <v>1311</v>
      </c>
      <c r="F129">
        <v>591</v>
      </c>
      <c r="G129" t="s">
        <v>139</v>
      </c>
      <c r="H129" t="s">
        <v>867</v>
      </c>
      <c r="I129" t="s">
        <v>1312</v>
      </c>
      <c r="J129" t="s">
        <v>1313</v>
      </c>
    </row>
    <row r="130" spans="1:10">
      <c r="A130">
        <v>16</v>
      </c>
      <c r="B130" t="s">
        <v>1308</v>
      </c>
      <c r="C130" t="s">
        <v>1309</v>
      </c>
      <c r="D130" t="s">
        <v>1310</v>
      </c>
      <c r="E130" t="s">
        <v>1311</v>
      </c>
      <c r="F130">
        <v>600</v>
      </c>
      <c r="G130" t="s">
        <v>146</v>
      </c>
      <c r="H130" t="s">
        <v>867</v>
      </c>
      <c r="I130" t="s">
        <v>1312</v>
      </c>
      <c r="J130" t="s">
        <v>1313</v>
      </c>
    </row>
    <row r="131" spans="1:10">
      <c r="A131">
        <v>16</v>
      </c>
      <c r="B131" t="s">
        <v>1308</v>
      </c>
      <c r="C131" t="s">
        <v>1309</v>
      </c>
      <c r="D131" t="s">
        <v>1310</v>
      </c>
      <c r="E131" t="s">
        <v>1311</v>
      </c>
      <c r="F131">
        <v>604</v>
      </c>
      <c r="G131" t="s">
        <v>143</v>
      </c>
      <c r="H131" t="s">
        <v>867</v>
      </c>
      <c r="I131" t="s">
        <v>1312</v>
      </c>
      <c r="J131" t="s">
        <v>1313</v>
      </c>
    </row>
    <row r="132" spans="1:10">
      <c r="A132">
        <v>16</v>
      </c>
      <c r="B132" t="s">
        <v>1308</v>
      </c>
      <c r="C132" t="s">
        <v>1309</v>
      </c>
      <c r="D132" t="s">
        <v>1310</v>
      </c>
      <c r="E132" t="s">
        <v>1311</v>
      </c>
      <c r="F132">
        <v>608</v>
      </c>
      <c r="G132" t="s">
        <v>651</v>
      </c>
      <c r="H132" t="s">
        <v>867</v>
      </c>
      <c r="I132" t="s">
        <v>1312</v>
      </c>
      <c r="J132" t="s">
        <v>1313</v>
      </c>
    </row>
    <row r="133" spans="1:10">
      <c r="A133">
        <v>16</v>
      </c>
      <c r="B133" t="s">
        <v>1308</v>
      </c>
      <c r="C133" t="s">
        <v>1309</v>
      </c>
      <c r="D133" t="s">
        <v>1310</v>
      </c>
      <c r="E133" t="s">
        <v>1311</v>
      </c>
      <c r="F133">
        <v>616</v>
      </c>
      <c r="G133" t="s">
        <v>183</v>
      </c>
      <c r="H133" t="s">
        <v>867</v>
      </c>
      <c r="I133" t="s">
        <v>1312</v>
      </c>
      <c r="J133" t="s">
        <v>1313</v>
      </c>
    </row>
    <row r="134" spans="1:10">
      <c r="A134">
        <v>16</v>
      </c>
      <c r="B134" t="s">
        <v>1308</v>
      </c>
      <c r="C134" t="s">
        <v>1309</v>
      </c>
      <c r="D134" t="s">
        <v>1310</v>
      </c>
      <c r="E134" t="s">
        <v>1311</v>
      </c>
      <c r="F134">
        <v>620</v>
      </c>
      <c r="G134" t="s">
        <v>187</v>
      </c>
      <c r="H134" t="s">
        <v>867</v>
      </c>
      <c r="I134" t="s">
        <v>1312</v>
      </c>
      <c r="J134" t="s">
        <v>1313</v>
      </c>
    </row>
    <row r="135" spans="1:10">
      <c r="A135">
        <v>16</v>
      </c>
      <c r="B135" t="s">
        <v>1308</v>
      </c>
      <c r="C135" t="s">
        <v>1309</v>
      </c>
      <c r="D135" t="s">
        <v>1310</v>
      </c>
      <c r="E135" t="s">
        <v>1311</v>
      </c>
      <c r="F135">
        <v>634</v>
      </c>
      <c r="G135" t="s">
        <v>655</v>
      </c>
      <c r="H135" t="s">
        <v>867</v>
      </c>
      <c r="I135" t="s">
        <v>1312</v>
      </c>
      <c r="J135" t="s">
        <v>1313</v>
      </c>
    </row>
    <row r="136" spans="1:10">
      <c r="A136">
        <v>16</v>
      </c>
      <c r="B136" t="s">
        <v>1308</v>
      </c>
      <c r="C136" t="s">
        <v>1309</v>
      </c>
      <c r="D136" t="s">
        <v>1310</v>
      </c>
      <c r="E136" t="s">
        <v>1311</v>
      </c>
      <c r="F136">
        <v>410</v>
      </c>
      <c r="G136" t="s">
        <v>213</v>
      </c>
      <c r="H136" t="s">
        <v>867</v>
      </c>
      <c r="I136" t="s">
        <v>1312</v>
      </c>
      <c r="J136" t="s">
        <v>1313</v>
      </c>
    </row>
    <row r="137" spans="1:10">
      <c r="A137">
        <v>16</v>
      </c>
      <c r="B137" t="s">
        <v>1308</v>
      </c>
      <c r="C137" t="s">
        <v>1309</v>
      </c>
      <c r="D137" t="s">
        <v>1310</v>
      </c>
      <c r="E137" t="s">
        <v>1311</v>
      </c>
      <c r="F137">
        <v>498</v>
      </c>
      <c r="G137" t="s">
        <v>657</v>
      </c>
      <c r="H137" t="s">
        <v>867</v>
      </c>
      <c r="I137" t="s">
        <v>1312</v>
      </c>
      <c r="J137" t="s">
        <v>1313</v>
      </c>
    </row>
    <row r="138" spans="1:10">
      <c r="A138">
        <v>16</v>
      </c>
      <c r="B138" t="s">
        <v>1308</v>
      </c>
      <c r="C138" t="s">
        <v>1309</v>
      </c>
      <c r="D138" t="s">
        <v>1310</v>
      </c>
      <c r="E138" t="s">
        <v>1311</v>
      </c>
      <c r="F138">
        <v>642</v>
      </c>
      <c r="G138" t="s">
        <v>659</v>
      </c>
      <c r="H138" t="s">
        <v>867</v>
      </c>
      <c r="I138" t="s">
        <v>1312</v>
      </c>
      <c r="J138" t="s">
        <v>1313</v>
      </c>
    </row>
    <row r="139" spans="1:10">
      <c r="A139">
        <v>16</v>
      </c>
      <c r="B139" t="s">
        <v>1308</v>
      </c>
      <c r="C139" t="s">
        <v>1309</v>
      </c>
      <c r="D139" t="s">
        <v>1310</v>
      </c>
      <c r="E139" t="s">
        <v>1311</v>
      </c>
      <c r="F139">
        <v>643</v>
      </c>
      <c r="G139" t="s">
        <v>661</v>
      </c>
      <c r="H139" t="s">
        <v>867</v>
      </c>
      <c r="I139" t="s">
        <v>1312</v>
      </c>
      <c r="J139" t="s">
        <v>1313</v>
      </c>
    </row>
    <row r="140" spans="1:10">
      <c r="A140">
        <v>16</v>
      </c>
      <c r="B140" t="s">
        <v>1308</v>
      </c>
      <c r="C140" t="s">
        <v>1309</v>
      </c>
      <c r="D140" t="s">
        <v>1310</v>
      </c>
      <c r="E140" t="s">
        <v>1311</v>
      </c>
      <c r="F140">
        <v>646</v>
      </c>
      <c r="G140" t="s">
        <v>533</v>
      </c>
      <c r="H140" t="s">
        <v>867</v>
      </c>
      <c r="I140" t="s">
        <v>1312</v>
      </c>
      <c r="J140" t="s">
        <v>1313</v>
      </c>
    </row>
    <row r="141" spans="1:10">
      <c r="A141">
        <v>16</v>
      </c>
      <c r="B141" t="s">
        <v>1308</v>
      </c>
      <c r="C141" t="s">
        <v>1309</v>
      </c>
      <c r="D141" t="s">
        <v>1310</v>
      </c>
      <c r="E141" t="s">
        <v>1311</v>
      </c>
      <c r="F141">
        <v>659</v>
      </c>
      <c r="G141" t="s">
        <v>1113</v>
      </c>
      <c r="H141" t="s">
        <v>867</v>
      </c>
      <c r="I141" t="s">
        <v>1312</v>
      </c>
      <c r="J141" t="s">
        <v>1313</v>
      </c>
    </row>
    <row r="142" spans="1:10">
      <c r="A142">
        <v>16</v>
      </c>
      <c r="B142" t="s">
        <v>1308</v>
      </c>
      <c r="C142" t="s">
        <v>1309</v>
      </c>
      <c r="D142" t="s">
        <v>1310</v>
      </c>
      <c r="E142" t="s">
        <v>1311</v>
      </c>
      <c r="F142">
        <v>670</v>
      </c>
      <c r="G142" t="s">
        <v>692</v>
      </c>
      <c r="H142" t="s">
        <v>867</v>
      </c>
      <c r="I142" t="s">
        <v>1312</v>
      </c>
      <c r="J142" t="s">
        <v>1313</v>
      </c>
    </row>
    <row r="143" spans="1:10">
      <c r="A143">
        <v>16</v>
      </c>
      <c r="B143" t="s">
        <v>1308</v>
      </c>
      <c r="C143" t="s">
        <v>1309</v>
      </c>
      <c r="D143" t="s">
        <v>1310</v>
      </c>
      <c r="E143" t="s">
        <v>1311</v>
      </c>
      <c r="F143">
        <v>674</v>
      </c>
      <c r="G143" t="s">
        <v>669</v>
      </c>
      <c r="H143" t="s">
        <v>867</v>
      </c>
      <c r="I143" t="s">
        <v>1312</v>
      </c>
      <c r="J143" t="s">
        <v>1313</v>
      </c>
    </row>
    <row r="144" spans="1:10">
      <c r="A144">
        <v>16</v>
      </c>
      <c r="B144" t="s">
        <v>1308</v>
      </c>
      <c r="C144" t="s">
        <v>1309</v>
      </c>
      <c r="D144" t="s">
        <v>1310</v>
      </c>
      <c r="E144" t="s">
        <v>1311</v>
      </c>
      <c r="F144">
        <v>682</v>
      </c>
      <c r="G144" t="s">
        <v>218</v>
      </c>
      <c r="H144" t="s">
        <v>867</v>
      </c>
      <c r="I144" t="s">
        <v>1312</v>
      </c>
      <c r="J144" t="s">
        <v>1313</v>
      </c>
    </row>
    <row r="145" spans="1:10">
      <c r="A145">
        <v>16</v>
      </c>
      <c r="B145" t="s">
        <v>1308</v>
      </c>
      <c r="C145" t="s">
        <v>1309</v>
      </c>
      <c r="D145" t="s">
        <v>1310</v>
      </c>
      <c r="E145" t="s">
        <v>1311</v>
      </c>
      <c r="F145">
        <v>686</v>
      </c>
      <c r="G145" t="s">
        <v>706</v>
      </c>
      <c r="H145" t="s">
        <v>867</v>
      </c>
      <c r="I145" t="s">
        <v>1312</v>
      </c>
      <c r="J145" t="s">
        <v>1313</v>
      </c>
    </row>
    <row r="146" spans="1:10">
      <c r="A146">
        <v>16</v>
      </c>
      <c r="B146" t="s">
        <v>1308</v>
      </c>
      <c r="C146" t="s">
        <v>1309</v>
      </c>
      <c r="D146" t="s">
        <v>1310</v>
      </c>
      <c r="E146" t="s">
        <v>1311</v>
      </c>
      <c r="F146">
        <v>688</v>
      </c>
      <c r="G146" t="s">
        <v>674</v>
      </c>
      <c r="H146" t="s">
        <v>867</v>
      </c>
      <c r="I146" t="s">
        <v>1312</v>
      </c>
      <c r="J146" t="s">
        <v>1313</v>
      </c>
    </row>
    <row r="147" spans="1:10">
      <c r="A147">
        <v>16</v>
      </c>
      <c r="B147" t="s">
        <v>1308</v>
      </c>
      <c r="C147" t="s">
        <v>1309</v>
      </c>
      <c r="D147" t="s">
        <v>1310</v>
      </c>
      <c r="E147" t="s">
        <v>1311</v>
      </c>
      <c r="F147">
        <v>690</v>
      </c>
      <c r="G147" t="s">
        <v>545</v>
      </c>
      <c r="H147" t="s">
        <v>867</v>
      </c>
      <c r="I147" t="s">
        <v>1312</v>
      </c>
      <c r="J147" t="s">
        <v>1313</v>
      </c>
    </row>
    <row r="148" spans="1:10">
      <c r="A148">
        <v>16</v>
      </c>
      <c r="B148" t="s">
        <v>1308</v>
      </c>
      <c r="C148" t="s">
        <v>1309</v>
      </c>
      <c r="D148" t="s">
        <v>1310</v>
      </c>
      <c r="E148" t="s">
        <v>1311</v>
      </c>
      <c r="F148">
        <v>694</v>
      </c>
      <c r="G148" t="s">
        <v>712</v>
      </c>
      <c r="H148" t="s">
        <v>867</v>
      </c>
      <c r="I148" t="s">
        <v>1312</v>
      </c>
      <c r="J148" t="s">
        <v>1313</v>
      </c>
    </row>
    <row r="149" spans="1:10">
      <c r="A149">
        <v>16</v>
      </c>
      <c r="B149" t="s">
        <v>1308</v>
      </c>
      <c r="C149" t="s">
        <v>1309</v>
      </c>
      <c r="D149" t="s">
        <v>1310</v>
      </c>
      <c r="E149" t="s">
        <v>1311</v>
      </c>
      <c r="F149">
        <v>703</v>
      </c>
      <c r="G149" t="s">
        <v>684</v>
      </c>
      <c r="H149" t="s">
        <v>867</v>
      </c>
      <c r="I149" t="s">
        <v>1312</v>
      </c>
      <c r="J149" t="s">
        <v>1313</v>
      </c>
    </row>
    <row r="150" spans="1:10">
      <c r="A150">
        <v>16</v>
      </c>
      <c r="B150" t="s">
        <v>1308</v>
      </c>
      <c r="C150" t="s">
        <v>1309</v>
      </c>
      <c r="D150" t="s">
        <v>1310</v>
      </c>
      <c r="E150" t="s">
        <v>1311</v>
      </c>
      <c r="F150">
        <v>705</v>
      </c>
      <c r="G150" t="s">
        <v>189</v>
      </c>
      <c r="H150" t="s">
        <v>867</v>
      </c>
      <c r="I150" t="s">
        <v>1312</v>
      </c>
      <c r="J150" t="s">
        <v>1313</v>
      </c>
    </row>
    <row r="151" spans="1:10">
      <c r="A151">
        <v>16</v>
      </c>
      <c r="B151" t="s">
        <v>1308</v>
      </c>
      <c r="C151" t="s">
        <v>1309</v>
      </c>
      <c r="D151" t="s">
        <v>1310</v>
      </c>
      <c r="E151" t="s">
        <v>1311</v>
      </c>
      <c r="F151">
        <v>722</v>
      </c>
      <c r="G151" t="s">
        <v>976</v>
      </c>
      <c r="H151" t="s">
        <v>867</v>
      </c>
      <c r="I151" t="s">
        <v>1312</v>
      </c>
      <c r="J151" t="s">
        <v>1324</v>
      </c>
    </row>
    <row r="152" spans="1:10">
      <c r="A152">
        <v>16</v>
      </c>
      <c r="B152" t="s">
        <v>1308</v>
      </c>
      <c r="C152" t="s">
        <v>1309</v>
      </c>
      <c r="D152" t="s">
        <v>1310</v>
      </c>
      <c r="E152" t="s">
        <v>1311</v>
      </c>
      <c r="F152">
        <v>710</v>
      </c>
      <c r="G152" t="s">
        <v>235</v>
      </c>
      <c r="H152" t="s">
        <v>867</v>
      </c>
      <c r="I152" t="s">
        <v>1312</v>
      </c>
      <c r="J152" t="s">
        <v>1313</v>
      </c>
    </row>
    <row r="153" spans="1:10">
      <c r="A153">
        <v>16</v>
      </c>
      <c r="B153" t="s">
        <v>1308</v>
      </c>
      <c r="C153" t="s">
        <v>1309</v>
      </c>
      <c r="D153" t="s">
        <v>1310</v>
      </c>
      <c r="E153" t="s">
        <v>1311</v>
      </c>
      <c r="F153">
        <v>728</v>
      </c>
      <c r="G153" t="s">
        <v>1126</v>
      </c>
      <c r="H153" t="s">
        <v>867</v>
      </c>
      <c r="I153" t="s">
        <v>1312</v>
      </c>
      <c r="J153" t="s">
        <v>1313</v>
      </c>
    </row>
    <row r="154" spans="1:10">
      <c r="A154">
        <v>16</v>
      </c>
      <c r="B154" t="s">
        <v>1308</v>
      </c>
      <c r="C154" t="s">
        <v>1309</v>
      </c>
      <c r="D154" t="s">
        <v>1310</v>
      </c>
      <c r="E154" t="s">
        <v>1311</v>
      </c>
      <c r="F154">
        <v>724</v>
      </c>
      <c r="G154" t="s">
        <v>690</v>
      </c>
      <c r="H154" t="s">
        <v>867</v>
      </c>
      <c r="I154" t="s">
        <v>1312</v>
      </c>
      <c r="J154" t="s">
        <v>1313</v>
      </c>
    </row>
    <row r="155" spans="1:10">
      <c r="A155">
        <v>16</v>
      </c>
      <c r="B155" t="s">
        <v>1308</v>
      </c>
      <c r="C155" t="s">
        <v>1309</v>
      </c>
      <c r="D155" t="s">
        <v>1310</v>
      </c>
      <c r="E155" t="s">
        <v>1311</v>
      </c>
      <c r="F155">
        <v>144</v>
      </c>
      <c r="G155" t="s">
        <v>389</v>
      </c>
      <c r="H155" t="s">
        <v>867</v>
      </c>
      <c r="I155" t="s">
        <v>1312</v>
      </c>
      <c r="J155" t="s">
        <v>1313</v>
      </c>
    </row>
    <row r="156" spans="1:10">
      <c r="A156">
        <v>16</v>
      </c>
      <c r="B156" t="s">
        <v>1308</v>
      </c>
      <c r="C156" t="s">
        <v>1309</v>
      </c>
      <c r="D156" t="s">
        <v>1310</v>
      </c>
      <c r="E156" t="s">
        <v>1311</v>
      </c>
      <c r="F156">
        <v>202</v>
      </c>
      <c r="G156" t="s">
        <v>59</v>
      </c>
      <c r="H156" t="s">
        <v>867</v>
      </c>
      <c r="I156" t="s">
        <v>1312</v>
      </c>
      <c r="J156" t="s">
        <v>1320</v>
      </c>
    </row>
    <row r="157" spans="1:10">
      <c r="A157">
        <v>16</v>
      </c>
      <c r="B157" t="s">
        <v>1308</v>
      </c>
      <c r="C157" t="s">
        <v>1309</v>
      </c>
      <c r="D157" t="s">
        <v>1310</v>
      </c>
      <c r="E157" t="s">
        <v>1311</v>
      </c>
      <c r="F157">
        <v>729</v>
      </c>
      <c r="G157" t="s">
        <v>823</v>
      </c>
      <c r="H157" t="s">
        <v>867</v>
      </c>
      <c r="I157" t="s">
        <v>1312</v>
      </c>
      <c r="J157" t="s">
        <v>1313</v>
      </c>
    </row>
    <row r="158" spans="1:10">
      <c r="A158">
        <v>16</v>
      </c>
      <c r="B158" t="s">
        <v>1308</v>
      </c>
      <c r="C158" t="s">
        <v>1309</v>
      </c>
      <c r="D158" t="s">
        <v>1310</v>
      </c>
      <c r="E158" t="s">
        <v>1311</v>
      </c>
      <c r="F158">
        <v>752</v>
      </c>
      <c r="G158" t="s">
        <v>191</v>
      </c>
      <c r="H158" t="s">
        <v>867</v>
      </c>
      <c r="I158" t="s">
        <v>1312</v>
      </c>
      <c r="J158" t="s">
        <v>1313</v>
      </c>
    </row>
    <row r="159" spans="1:10">
      <c r="A159">
        <v>16</v>
      </c>
      <c r="B159" t="s">
        <v>1308</v>
      </c>
      <c r="C159" t="s">
        <v>1309</v>
      </c>
      <c r="D159" t="s">
        <v>1310</v>
      </c>
      <c r="E159" t="s">
        <v>1311</v>
      </c>
      <c r="F159">
        <v>756</v>
      </c>
      <c r="G159" t="s">
        <v>162</v>
      </c>
      <c r="H159" t="s">
        <v>867</v>
      </c>
      <c r="I159" t="s">
        <v>1312</v>
      </c>
      <c r="J159" t="s">
        <v>1313</v>
      </c>
    </row>
    <row r="160" spans="1:10">
      <c r="A160">
        <v>16</v>
      </c>
      <c r="B160" t="s">
        <v>1308</v>
      </c>
      <c r="C160" t="s">
        <v>1309</v>
      </c>
      <c r="D160" t="s">
        <v>1310</v>
      </c>
      <c r="E160" t="s">
        <v>1311</v>
      </c>
      <c r="F160">
        <v>762</v>
      </c>
      <c r="G160" t="s">
        <v>768</v>
      </c>
      <c r="H160" t="s">
        <v>867</v>
      </c>
      <c r="I160" t="s">
        <v>1312</v>
      </c>
      <c r="J160" t="s">
        <v>1313</v>
      </c>
    </row>
    <row r="161" spans="1:10">
      <c r="A161">
        <v>16</v>
      </c>
      <c r="B161" t="s">
        <v>1308</v>
      </c>
      <c r="C161" t="s">
        <v>1309</v>
      </c>
      <c r="D161" t="s">
        <v>1310</v>
      </c>
      <c r="E161" t="s">
        <v>1311</v>
      </c>
      <c r="F161">
        <v>764</v>
      </c>
      <c r="G161" t="s">
        <v>220</v>
      </c>
      <c r="H161" t="s">
        <v>867</v>
      </c>
      <c r="I161" t="s">
        <v>1312</v>
      </c>
      <c r="J161" t="s">
        <v>1313</v>
      </c>
    </row>
    <row r="162" spans="1:10">
      <c r="A162">
        <v>16</v>
      </c>
      <c r="B162" t="s">
        <v>1308</v>
      </c>
      <c r="C162" t="s">
        <v>1309</v>
      </c>
      <c r="D162" t="s">
        <v>1310</v>
      </c>
      <c r="E162" t="s">
        <v>1311</v>
      </c>
      <c r="F162">
        <v>626</v>
      </c>
      <c r="G162" t="s">
        <v>694</v>
      </c>
      <c r="H162" t="s">
        <v>867</v>
      </c>
      <c r="I162" t="s">
        <v>1312</v>
      </c>
      <c r="J162" t="s">
        <v>1313</v>
      </c>
    </row>
    <row r="163" spans="1:10">
      <c r="A163">
        <v>16</v>
      </c>
      <c r="B163" t="s">
        <v>1308</v>
      </c>
      <c r="C163" t="s">
        <v>1309</v>
      </c>
      <c r="D163" t="s">
        <v>1310</v>
      </c>
      <c r="E163" t="s">
        <v>1311</v>
      </c>
      <c r="F163">
        <v>768</v>
      </c>
      <c r="G163" t="s">
        <v>714</v>
      </c>
      <c r="H163" t="s">
        <v>867</v>
      </c>
      <c r="I163" t="s">
        <v>1312</v>
      </c>
      <c r="J163" t="s">
        <v>1313</v>
      </c>
    </row>
    <row r="164" spans="1:10">
      <c r="A164">
        <v>16</v>
      </c>
      <c r="B164" t="s">
        <v>1308</v>
      </c>
      <c r="C164" t="s">
        <v>1309</v>
      </c>
      <c r="D164" t="s">
        <v>1310</v>
      </c>
      <c r="E164" t="s">
        <v>1311</v>
      </c>
      <c r="F164">
        <v>780</v>
      </c>
      <c r="G164" t="s">
        <v>150</v>
      </c>
      <c r="H164" t="s">
        <v>867</v>
      </c>
      <c r="I164" t="s">
        <v>1312</v>
      </c>
      <c r="J164" t="s">
        <v>1313</v>
      </c>
    </row>
    <row r="165" spans="1:10">
      <c r="A165">
        <v>16</v>
      </c>
      <c r="B165" t="s">
        <v>1308</v>
      </c>
      <c r="C165" t="s">
        <v>1309</v>
      </c>
      <c r="D165" t="s">
        <v>1310</v>
      </c>
      <c r="E165" t="s">
        <v>1311</v>
      </c>
      <c r="F165">
        <v>788</v>
      </c>
      <c r="G165" t="s">
        <v>309</v>
      </c>
      <c r="H165" t="s">
        <v>867</v>
      </c>
      <c r="I165" t="s">
        <v>1312</v>
      </c>
      <c r="J165" t="s">
        <v>1313</v>
      </c>
    </row>
    <row r="166" spans="1:10">
      <c r="A166">
        <v>16</v>
      </c>
      <c r="B166" t="s">
        <v>1308</v>
      </c>
      <c r="C166" t="s">
        <v>1309</v>
      </c>
      <c r="D166" t="s">
        <v>1310</v>
      </c>
      <c r="E166" t="s">
        <v>1311</v>
      </c>
      <c r="F166">
        <v>792</v>
      </c>
      <c r="G166" t="s">
        <v>702</v>
      </c>
      <c r="H166" t="s">
        <v>867</v>
      </c>
      <c r="I166" t="s">
        <v>1312</v>
      </c>
      <c r="J166" t="s">
        <v>1313</v>
      </c>
    </row>
    <row r="167" spans="1:10">
      <c r="A167">
        <v>16</v>
      </c>
      <c r="B167" t="s">
        <v>1308</v>
      </c>
      <c r="C167" t="s">
        <v>1309</v>
      </c>
      <c r="D167" t="s">
        <v>1310</v>
      </c>
      <c r="E167" t="s">
        <v>1311</v>
      </c>
      <c r="F167">
        <v>800</v>
      </c>
      <c r="G167" t="s">
        <v>230</v>
      </c>
      <c r="H167" t="s">
        <v>867</v>
      </c>
      <c r="I167" t="s">
        <v>1312</v>
      </c>
      <c r="J167" t="s">
        <v>1313</v>
      </c>
    </row>
    <row r="168" spans="1:10">
      <c r="A168">
        <v>16</v>
      </c>
      <c r="B168" t="s">
        <v>1308</v>
      </c>
      <c r="C168" t="s">
        <v>1309</v>
      </c>
      <c r="D168" t="s">
        <v>1310</v>
      </c>
      <c r="E168" t="s">
        <v>1311</v>
      </c>
      <c r="F168">
        <v>804</v>
      </c>
      <c r="G168" t="s">
        <v>704</v>
      </c>
      <c r="H168" t="s">
        <v>867</v>
      </c>
      <c r="I168" t="s">
        <v>1312</v>
      </c>
      <c r="J168" t="s">
        <v>1313</v>
      </c>
    </row>
    <row r="169" spans="1:10">
      <c r="A169">
        <v>16</v>
      </c>
      <c r="B169" t="s">
        <v>1308</v>
      </c>
      <c r="C169" t="s">
        <v>1309</v>
      </c>
      <c r="D169" t="s">
        <v>1310</v>
      </c>
      <c r="E169" t="s">
        <v>1311</v>
      </c>
      <c r="F169">
        <v>826</v>
      </c>
      <c r="G169" t="s">
        <v>1148</v>
      </c>
      <c r="H169" t="s">
        <v>867</v>
      </c>
      <c r="I169" t="s">
        <v>1312</v>
      </c>
      <c r="J169" t="s">
        <v>1313</v>
      </c>
    </row>
    <row r="170" spans="1:10">
      <c r="A170">
        <v>16</v>
      </c>
      <c r="B170" t="s">
        <v>1308</v>
      </c>
      <c r="C170" t="s">
        <v>1309</v>
      </c>
      <c r="D170" t="s">
        <v>1310</v>
      </c>
      <c r="E170" t="s">
        <v>1311</v>
      </c>
      <c r="F170">
        <v>834</v>
      </c>
      <c r="G170" t="s">
        <v>551</v>
      </c>
      <c r="H170" t="s">
        <v>867</v>
      </c>
      <c r="I170" t="s">
        <v>1312</v>
      </c>
      <c r="J170" t="s">
        <v>1313</v>
      </c>
    </row>
    <row r="171" spans="1:10">
      <c r="A171">
        <v>16</v>
      </c>
      <c r="B171" t="s">
        <v>1308</v>
      </c>
      <c r="C171" t="s">
        <v>1309</v>
      </c>
      <c r="D171" t="s">
        <v>1310</v>
      </c>
      <c r="E171" t="s">
        <v>1311</v>
      </c>
      <c r="F171">
        <v>840</v>
      </c>
      <c r="G171" t="s">
        <v>193</v>
      </c>
      <c r="H171" t="s">
        <v>867</v>
      </c>
      <c r="I171" t="s">
        <v>1312</v>
      </c>
      <c r="J171" t="s">
        <v>1313</v>
      </c>
    </row>
    <row r="172" spans="1:10">
      <c r="A172">
        <v>16</v>
      </c>
      <c r="B172" t="s">
        <v>1308</v>
      </c>
      <c r="C172" t="s">
        <v>1309</v>
      </c>
      <c r="D172" t="s">
        <v>1310</v>
      </c>
      <c r="E172" t="s">
        <v>1311</v>
      </c>
      <c r="F172">
        <v>858</v>
      </c>
      <c r="G172" t="s">
        <v>647</v>
      </c>
      <c r="H172" t="s">
        <v>867</v>
      </c>
      <c r="I172" t="s">
        <v>1312</v>
      </c>
      <c r="J172" t="s">
        <v>1313</v>
      </c>
    </row>
    <row r="173" spans="1:10">
      <c r="A173">
        <v>16</v>
      </c>
      <c r="B173" t="s">
        <v>1308</v>
      </c>
      <c r="C173" t="s">
        <v>1309</v>
      </c>
      <c r="D173" t="s">
        <v>1310</v>
      </c>
      <c r="E173" t="s">
        <v>1311</v>
      </c>
      <c r="F173">
        <v>860</v>
      </c>
      <c r="G173" t="s">
        <v>770</v>
      </c>
      <c r="H173" t="s">
        <v>867</v>
      </c>
      <c r="I173" t="s">
        <v>1312</v>
      </c>
      <c r="J173" t="s">
        <v>1313</v>
      </c>
    </row>
    <row r="174" spans="1:10">
      <c r="A174">
        <v>16</v>
      </c>
      <c r="B174" t="s">
        <v>1308</v>
      </c>
      <c r="C174" t="s">
        <v>1309</v>
      </c>
      <c r="D174" t="s">
        <v>1310</v>
      </c>
      <c r="E174" t="s">
        <v>1311</v>
      </c>
      <c r="F174">
        <v>548</v>
      </c>
      <c r="G174" t="s">
        <v>708</v>
      </c>
      <c r="H174" t="s">
        <v>867</v>
      </c>
      <c r="I174" t="s">
        <v>1312</v>
      </c>
      <c r="J174" t="s">
        <v>1313</v>
      </c>
    </row>
    <row r="175" spans="1:10">
      <c r="A175">
        <v>16</v>
      </c>
      <c r="B175" t="s">
        <v>1308</v>
      </c>
      <c r="C175" t="s">
        <v>1309</v>
      </c>
      <c r="D175" t="s">
        <v>1310</v>
      </c>
      <c r="E175" t="s">
        <v>1311</v>
      </c>
      <c r="F175">
        <v>862</v>
      </c>
      <c r="G175" t="s">
        <v>557</v>
      </c>
      <c r="H175" t="s">
        <v>867</v>
      </c>
      <c r="I175" t="s">
        <v>1312</v>
      </c>
      <c r="J175" t="s">
        <v>1313</v>
      </c>
    </row>
    <row r="176" spans="1:10">
      <c r="A176">
        <v>16</v>
      </c>
      <c r="B176" t="s">
        <v>1308</v>
      </c>
      <c r="C176" t="s">
        <v>1309</v>
      </c>
      <c r="D176" t="s">
        <v>1310</v>
      </c>
      <c r="E176" t="s">
        <v>1311</v>
      </c>
      <c r="F176">
        <v>704</v>
      </c>
      <c r="G176" t="s">
        <v>314</v>
      </c>
      <c r="H176" t="s">
        <v>867</v>
      </c>
      <c r="I176" t="s">
        <v>1312</v>
      </c>
      <c r="J176" t="s">
        <v>1313</v>
      </c>
    </row>
    <row r="177" spans="1:10">
      <c r="A177">
        <v>16</v>
      </c>
      <c r="B177" t="s">
        <v>1308</v>
      </c>
      <c r="C177" t="s">
        <v>1309</v>
      </c>
      <c r="D177" t="s">
        <v>1310</v>
      </c>
      <c r="E177" t="s">
        <v>1311</v>
      </c>
      <c r="F177">
        <v>1</v>
      </c>
      <c r="G177" t="s">
        <v>15</v>
      </c>
      <c r="H177" t="s">
        <v>867</v>
      </c>
      <c r="I177" t="s">
        <v>1312</v>
      </c>
      <c r="J177">
        <v>141</v>
      </c>
    </row>
    <row r="178" spans="1:10">
      <c r="A178">
        <v>16</v>
      </c>
      <c r="B178" t="s">
        <v>1308</v>
      </c>
      <c r="C178" t="s">
        <v>1309</v>
      </c>
      <c r="D178" t="s">
        <v>1310</v>
      </c>
      <c r="E178" t="s">
        <v>1311</v>
      </c>
      <c r="F178">
        <v>887</v>
      </c>
      <c r="G178" t="s">
        <v>1155</v>
      </c>
      <c r="H178" t="s">
        <v>867</v>
      </c>
      <c r="I178" t="s">
        <v>1312</v>
      </c>
      <c r="J178" t="s">
        <v>1313</v>
      </c>
    </row>
    <row r="179" spans="1:10">
      <c r="A179">
        <v>16</v>
      </c>
      <c r="B179" t="s">
        <v>1308</v>
      </c>
      <c r="C179" t="s">
        <v>1309</v>
      </c>
      <c r="D179" t="s">
        <v>1310</v>
      </c>
      <c r="E179" t="s">
        <v>1311</v>
      </c>
      <c r="F179">
        <v>894</v>
      </c>
      <c r="G179" t="s">
        <v>555</v>
      </c>
      <c r="H179" t="s">
        <v>867</v>
      </c>
      <c r="I179" t="s">
        <v>1312</v>
      </c>
      <c r="J179" t="s">
        <v>1313</v>
      </c>
    </row>
    <row r="180" spans="1:10">
      <c r="A180">
        <v>16</v>
      </c>
      <c r="B180" t="s">
        <v>1308</v>
      </c>
      <c r="C180" t="s">
        <v>1309</v>
      </c>
      <c r="D180" t="s">
        <v>1310</v>
      </c>
      <c r="E180" t="s">
        <v>1311</v>
      </c>
      <c r="F180">
        <v>716</v>
      </c>
      <c r="G180" t="s">
        <v>318</v>
      </c>
      <c r="H180" t="s">
        <v>867</v>
      </c>
      <c r="I180" t="s">
        <v>1312</v>
      </c>
      <c r="J180" t="s">
        <v>1313</v>
      </c>
    </row>
  </sheetData>
  <autoFilter ref="H27:H180" xr:uid="{5ABEB604-704A-47F7-988B-7F8BB69A7BAB}"/>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B6F5-00C7-4EFF-BED2-A8B8AD257870}">
  <dimension ref="A2:O160"/>
  <sheetViews>
    <sheetView tabSelected="1" workbookViewId="0">
      <selection activeCell="L8" sqref="L8"/>
    </sheetView>
  </sheetViews>
  <sheetFormatPr defaultColWidth="11.42578125" defaultRowHeight="15"/>
  <cols>
    <col min="1" max="1" width="34" customWidth="1"/>
  </cols>
  <sheetData>
    <row r="2" spans="1:7">
      <c r="A2" s="179" t="s">
        <v>1325</v>
      </c>
      <c r="B2" s="179"/>
      <c r="C2" s="179"/>
      <c r="D2" s="179"/>
      <c r="E2" s="179"/>
      <c r="F2" s="179"/>
      <c r="G2" s="179"/>
    </row>
    <row r="3" spans="1:7">
      <c r="A3" s="179" t="s">
        <v>1326</v>
      </c>
      <c r="B3" s="179"/>
      <c r="C3" s="179"/>
      <c r="D3" s="179"/>
      <c r="E3" s="179"/>
      <c r="F3" s="179"/>
      <c r="G3" s="179"/>
    </row>
    <row r="27" spans="1:15" ht="18.75">
      <c r="A27" s="129" t="s">
        <v>1327</v>
      </c>
      <c r="B27" s="130">
        <v>2000</v>
      </c>
      <c r="C27" s="130">
        <v>2005</v>
      </c>
      <c r="D27" s="130">
        <v>2010</v>
      </c>
      <c r="E27" s="131">
        <v>2015</v>
      </c>
      <c r="F27" s="131">
        <v>2016</v>
      </c>
      <c r="G27" s="131">
        <v>2017</v>
      </c>
      <c r="H27" s="131">
        <v>2018</v>
      </c>
      <c r="I27" s="131">
        <v>2019</v>
      </c>
      <c r="J27" s="132">
        <v>2020</v>
      </c>
      <c r="K27" s="131">
        <v>2021</v>
      </c>
      <c r="L27" s="130">
        <v>2022</v>
      </c>
      <c r="M27" s="130">
        <v>2023</v>
      </c>
      <c r="N27" s="130">
        <v>2024</v>
      </c>
      <c r="O27" s="130">
        <v>2025</v>
      </c>
    </row>
    <row r="28" spans="1:15">
      <c r="A28" t="s">
        <v>1328</v>
      </c>
      <c r="B28" s="134">
        <f>COUNTIFS([35]UNGA!E4:E196,TRUE,[35]UNGA!C4:C196,"developing")/COUNTIF([35]UNGA!E4:E196,TRUE)</f>
        <v>0.74603174603174605</v>
      </c>
      <c r="C28" s="134">
        <f>COUNTIFS([35]UNGA!F4:F196,TRUE,[35]UNGA!C4:C196,"developing")/COUNTIF([35]UNGA!F4:F196,TRUE)</f>
        <v>0.74345549738219896</v>
      </c>
      <c r="D28" s="134">
        <f>COUNTIFS([35]UNGA!G4:G196,TRUE,[35]UNGA!C4:C196,"developing")/COUNTIF([35]UNGA!G4:G196,TRUE)</f>
        <v>0.73958333333333337</v>
      </c>
      <c r="E28" s="134">
        <f>COUNTIFS([35]UNGA!H4:H196,TRUE,[35]UNGA!C4:C196,"developing")/COUNTIF([35]UNGA!H4:H196,TRUE)</f>
        <v>0.7409326424870466</v>
      </c>
      <c r="F28" s="134">
        <f>COUNTIFS([35]UNGA!I4:I196,TRUE,[35]UNGA!C4:C196,"developing")/COUNTIF([35]UNGA!I4:I196,TRUE)</f>
        <v>0.7409326424870466</v>
      </c>
      <c r="G28" s="135">
        <f>COUNTIFS([35]UNGA!J4:J196,TRUE,[35]UNGA!C4:C196,"developing")/COUNTIF([35]UNGA!J4:J196,TRUE)</f>
        <v>0.7409326424870466</v>
      </c>
      <c r="H28" s="135">
        <f>COUNTIFS([35]UNGA!K4:K196,TRUE,[35]UNGA!C4:C196,"developing")/COUNTIF([35]UNGA!K4:K196,TRUE)</f>
        <v>0.7409326424870466</v>
      </c>
      <c r="I28" s="136">
        <f>COUNTIFS([35]UNGA!L4:L196,TRUE,[35]UNGA!C4:C196,"developing")/COUNTIF([35]UNGA!L4:L196,TRUE)</f>
        <v>0.7409326424870466</v>
      </c>
      <c r="J28" s="136">
        <f>COUNTIFS([35]UNGA!M4:M196,TRUE,[35]UNGA!C4:C196,"developing")/COUNTIF([35]UNGA!M4:M196,TRUE)</f>
        <v>0.7409326424870466</v>
      </c>
      <c r="K28" s="136">
        <f>COUNTIFS([35]UNGA!N4:N196,TRUE,[35]UNGA!C4:C196,"developing")/COUNTIF([35]UNGA!N4:N196,TRUE)</f>
        <v>0.7409326424870466</v>
      </c>
      <c r="L28" s="136">
        <f>COUNTIFS([35]UNGA!O4:O196,TRUE,[35]UNGA!C4:C196,"developing")/COUNTIF([35]UNGA!O4:O196,TRUE)</f>
        <v>0.7409326424870466</v>
      </c>
      <c r="M28" s="136">
        <f>COUNTIFS([35]UNGA!P4:P196,TRUE,[35]UNGA!C4:C196,"developing")/COUNTIF([35]UNGA!P4:P196,TRUE)</f>
        <v>0.7409326424870466</v>
      </c>
      <c r="N28" s="136">
        <f>COUNTIFS([35]UNGA!Q4:Q196,TRUE,[35]UNGA!C4:C196,"developing")/COUNTIF([35]UNGA!Q4:Q196,TRUE)</f>
        <v>0.7409326424870466</v>
      </c>
      <c r="O28" s="136">
        <f>COUNTIFS([35]UNGA!R4:R196,TRUE,[35]UNGA!C4:C196,"developing")/COUNTIF([35]UNGA!R4:R196,TRUE)</f>
        <v>0.7409326424870466</v>
      </c>
    </row>
    <row r="29" spans="1:15">
      <c r="A29" t="s">
        <v>1329</v>
      </c>
      <c r="B29" s="136">
        <f>COUNTIFS([35]ECOSOC!E5:E197,TRUE,[35]ECOSOC!$C5:$C197,"developing")/COUNTIF([35]ECOSOC!E5:E197,TRUE)</f>
        <v>0.62962962962962965</v>
      </c>
      <c r="C29" s="136">
        <f>COUNTIFS([35]ECOSOC!F5:F197,TRUE,[35]ECOSOC!$C5:$C197,"developing")/COUNTIF([35]ECOSOC!F5:F197,TRUE)</f>
        <v>0.68518518518518523</v>
      </c>
      <c r="D29" s="136">
        <f>COUNTIFS([35]ECOSOC!G5:G197,TRUE,[35]ECOSOC!$C5:$C197,"developing")/COUNTIF([35]ECOSOC!G5:G197,TRUE)</f>
        <v>0.64814814814814814</v>
      </c>
      <c r="E29" s="136">
        <f>COUNTIFS([35]ECOSOC!H5:H197,TRUE,[35]ECOSOC!$C5:$C197,"developing")/COUNTIF([35]ECOSOC!H5:H197,TRUE)</f>
        <v>0.64814814814814814</v>
      </c>
      <c r="F29" s="136">
        <f>COUNTIFS([35]ECOSOC!I5:I197,TRUE,[35]ECOSOC!$C5:$C197,"developing")/COUNTIF([35]ECOSOC!I5:I197,TRUE)</f>
        <v>0.64814814814814814</v>
      </c>
      <c r="G29" s="136">
        <f>COUNTIFS([35]ECOSOC!J5:J197,TRUE,[35]ECOSOC!$C5:$C197,"developing")/COUNTIF([35]ECOSOC!J5:J197,TRUE)</f>
        <v>0.64814814814814814</v>
      </c>
      <c r="H29" s="136">
        <f>COUNTIFS([35]ECOSOC!K5:K197,TRUE,[35]ECOSOC!$C5:$C197,"developing")/COUNTIF([35]ECOSOC!K5:K197,TRUE)</f>
        <v>0.66666666666666663</v>
      </c>
      <c r="I29" s="136">
        <f>COUNTIFS([35]ECOSOC!L5:L197,TRUE,[35]ECOSOC!$C5:$C197,"developing")/COUNTIF([35]ECOSOC!L5:L197,TRUE)</f>
        <v>0.68518518518518523</v>
      </c>
      <c r="J29" s="136">
        <f>COUNTIFS([35]ECOSOC!M5:M197,TRUE,[35]ECOSOC!$C5:$C197,"developing")/COUNTIF([35]ECOSOC!M5:M197,TRUE)</f>
        <v>0.64814814814814814</v>
      </c>
      <c r="K29" s="136">
        <f>COUNTIFS([35]ECOSOC!N5:N197,TRUE,[35]ECOSOC!$C5:$C197,"developing")/COUNTIF([35]ECOSOC!N5:N197,TRUE)</f>
        <v>0.64814814814814814</v>
      </c>
      <c r="L29" s="134">
        <f>COUNTIFS([35]ECOSOC!O5:O197,TRUE,[35]ECOSOC!$C5:$C197,"developing")/COUNTIF([35]ECOSOC!O5:O197,TRUE)</f>
        <v>0.62962962962962965</v>
      </c>
      <c r="M29" s="134">
        <f>COUNTIFS([35]ECOSOC!P5:P197,TRUE,[35]ECOSOC!$C5:$C197,"developing")/COUNTIF([35]ECOSOC!P5:P197,TRUE)</f>
        <v>0.64150943396226412</v>
      </c>
      <c r="N29" s="134">
        <f>COUNTIFS([35]ECOSOC!Q5:Q197,TRUE,[35]ECOSOC!$C5:$C197,"developing")/COUNTIF([35]ECOSOC!Q5:Q197,TRUE)</f>
        <v>0.660377358490566</v>
      </c>
      <c r="O29" s="134">
        <f>COUNTIFS([35]ECOSOC!R5:R197,TRUE,[35]ECOSOC!$C5:$C197,"developing")/COUNTIF([35]ECOSOC!R5:R197,TRUE)</f>
        <v>0.69811320754716977</v>
      </c>
    </row>
    <row r="30" spans="1:15">
      <c r="A30" t="s">
        <v>1330</v>
      </c>
      <c r="B30" s="136">
        <f>COUNTIFS('[35]UN Security Council'!E6:E198,TRUE,'[35]UN Security Council'!$C$6:$C$198,"developing")/COUNTIF('[35]UN Security Council'!E6:E198,TRUE)</f>
        <v>0.53333333333333333</v>
      </c>
      <c r="C30" s="136">
        <f>COUNTIFS('[35]UN Security Council'!F6:F198,TRUE,'[35]UN Security Council'!$C$6:$C$198,"developing")/COUNTIF('[35]UN Security Council'!F6:F198,TRUE)</f>
        <v>0.46666666666666667</v>
      </c>
      <c r="D30" s="136">
        <f>COUNTIFS('[35]UN Security Council'!G6:G198,TRUE,'[35]UN Security Council'!$C$6:$C$198,"developing")/COUNTIF('[35]UN Security Council'!G6:G198,TRUE)</f>
        <v>0.53333333333333333</v>
      </c>
      <c r="E30" s="136">
        <f>COUNTIFS('[35]UN Security Council'!H6:H198,TRUE,'[35]UN Security Council'!$C$6:$C$198,"developing")/COUNTIF('[35]UN Security Council'!H6:H198,TRUE)</f>
        <v>0.53333333333333333</v>
      </c>
      <c r="F30" s="136">
        <f>COUNTIFS('[35]UN Security Council'!I6:I198,TRUE,'[35]UN Security Council'!$C$6:$C$198,"developing")/COUNTIF('[35]UN Security Council'!I6:I198,TRUE)</f>
        <v>0.46666666666666667</v>
      </c>
      <c r="G30" s="136">
        <f>COUNTIFS('[35]UN Security Council'!J6:J198,TRUE,'[35]UN Security Council'!$C$6:$C$198,"developing")/COUNTIF('[35]UN Security Council'!J6:J198,TRUE)</f>
        <v>0.46666666666666667</v>
      </c>
      <c r="H30" s="136">
        <f>COUNTIFS('[35]UN Security Council'!K6:K198,TRUE,'[35]UN Security Council'!$C$6:$C$198,"developing")/COUNTIF('[35]UN Security Council'!K6:K198,TRUE)</f>
        <v>0.53333333333333333</v>
      </c>
      <c r="I30" s="136">
        <f>COUNTIFS('[35]UN Security Council'!L6:L198,TRUE,'[35]UN Security Council'!$C$6:$C$198,"developing")/COUNTIF('[35]UN Security Council'!L6:L198,TRUE)</f>
        <v>0.53333333333333333</v>
      </c>
      <c r="J30" s="136">
        <f>COUNTIFS('[35]UN Security Council'!M6:M198,TRUE,'[35]UN Security Council'!$C$6:$C$198,"developing")/COUNTIF('[35]UN Security Council'!M6:M198,TRUE)</f>
        <v>0.53333333333333333</v>
      </c>
      <c r="K30" s="136">
        <f>COUNTIFS('[35]UN Security Council'!N6:N198,TRUE,'[35]UN Security Council'!$C$6:$C$198,"developing")/COUNTIF('[35]UN Security Council'!N6:N198,TRUE)</f>
        <v>0.53333333333333333</v>
      </c>
      <c r="L30" s="136">
        <f>COUNTIFS('[35]UN Security Council'!O6:O198,TRUE,'[35]UN Security Council'!$C$6:$C$198,"developing")/COUNTIF('[35]UN Security Council'!O6:O198,TRUE)</f>
        <v>0.53333333333333333</v>
      </c>
      <c r="M30" s="136">
        <f>COUNTIFS('[35]UN Security Council'!P6:P198,TRUE,'[35]UN Security Council'!$C$6:$C$198,"developing")/COUNTIF('[35]UN Security Council'!P6:P198,TRUE)</f>
        <v>0.46666666666666667</v>
      </c>
      <c r="N30" s="136">
        <f>COUNTIFS('[35]UN Security Council'!Q6:Q198,TRUE,'[35]UN Security Council'!$C$6:$C$198,"developing")/COUNTIF('[35]UN Security Council'!Q6:Q198,TRUE)</f>
        <v>0.46666666666666667</v>
      </c>
      <c r="O30" s="136">
        <f>COUNTIFS('[35]UN Security Council'!R6:R198,TRUE,'[35]UN Security Council'!$C$6:$C$198,"developing")/COUNTIF('[35]UN Security Council'!R6:R198,TRUE)</f>
        <v>0.53333333333333333</v>
      </c>
    </row>
    <row r="31" spans="1:15">
      <c r="A31" t="s">
        <v>1331</v>
      </c>
      <c r="B31" s="134">
        <f>COUNTIFS([35]WTO!E6:E165,TRUE,[35]WTO!C6:C165,"developing")/COUNTIF([35]WTO!E6:E165,TRUE)</f>
        <v>0.72142857142857142</v>
      </c>
      <c r="C31" s="134">
        <f>COUNTIFS([35]WTO!F6:F165,TRUE,[35]WTO!C6:C165,"developing")/COUNTIF([35]WTO!F6:F165,TRUE)</f>
        <v>0.71812080536912748</v>
      </c>
      <c r="D31" s="134">
        <f>COUNTIFS([35]WTO!G6:G165,TRUE,[35]WTO!C6:C165,"developing")/COUNTIF([35]WTO!G6:G165,TRUE)</f>
        <v>0.71895424836601307</v>
      </c>
      <c r="E31" s="134">
        <f>COUNTIFS([35]WTO!H6:H170,TRUE,[35]WTO!C6:C170,"developing")/COUNTIF([35]WTO!H6:H170,TRUE)</f>
        <v>0.71875</v>
      </c>
      <c r="F31" s="134">
        <f>COUNTIFS([35]WTO!I6:I170,TRUE,[35]WTO!C6:C170,"developing")/COUNTIF([35]WTO!I6:I170,TRUE)</f>
        <v>0.72222222222222221</v>
      </c>
      <c r="G31" s="135">
        <f>COUNTIFS([35]WTO!J6:J170,TRUE,[35]WTO!C6:C170,"developing")/COUNTIF([35]WTO!J6:J170,TRUE)</f>
        <v>0.72560975609756095</v>
      </c>
      <c r="H31" s="135">
        <f>COUNTIFS([35]WTO!K6:K170,TRUE,[35]WTO!C6:C170,"developing")/COUNTIF([35]WTO!K6:K170,TRUE)</f>
        <v>0.72560975609756095</v>
      </c>
      <c r="I31" s="135">
        <f>COUNTIFS([35]WTO!L6:L170,TRUE,[35]WTO!C6:C170,"developing")/COUNTIF([35]WTO!L6:L170,TRUE)</f>
        <v>0.72560975609756095</v>
      </c>
      <c r="J31" s="135">
        <f>COUNTIFS([35]WTO!M6:M170,TRUE,[35]WTO!C6:C170,"developing")/COUNTIF([35]WTO!M6:M170,TRUE)</f>
        <v>0.72560975609756095</v>
      </c>
      <c r="K31" s="135">
        <f>COUNTIFS([35]WTO!N6:N170,TRUE,[35]WTO!C6:C170,"developing")/COUNTIF([35]WTO!N6:N170,TRUE)</f>
        <v>0.72560975609756095</v>
      </c>
      <c r="L31" s="134">
        <f>COUNTIFS([35]WTO!O6:O170,TRUE,[35]WTO!C6:C170,"developing")/COUNTIF([35]WTO!O6:O170,TRUE)</f>
        <v>0.72560975609756095</v>
      </c>
      <c r="M31" s="134">
        <f>COUNTIFS([35]WTO!P6:P170,TRUE,[35]WTO!C6:C170,"developing")/COUNTIF([35]WTO!P6:P170,TRUE)</f>
        <v>0.72560975609756095</v>
      </c>
      <c r="N31" s="135">
        <f>COUNTIFS([35]WTO!Q6:Q170,TRUE,[35]WTO!C6:C170,"developing")/COUNTIF([35]WTO!Q6:Q170,TRUE)</f>
        <v>0.72560975609756095</v>
      </c>
      <c r="O31" s="137">
        <f>COUNTIFS([35]WTO!R6:R171,TRUE,[35]WTO!C6:C171,"developing")/COUNTIF([35]WTO!R6:R171,TRUE)</f>
        <v>0.72891566265060237</v>
      </c>
    </row>
    <row r="32" spans="1:15">
      <c r="A32" t="s">
        <v>1332</v>
      </c>
      <c r="B32" s="135">
        <f>SUMIF([35]IMF!C5:C195,"developing",[35]IMF!F5:F195)</f>
        <v>0.31256828763229538</v>
      </c>
      <c r="C32" s="135">
        <f>SUMIF([35]IMF!C5:C195,"developing",[35]IMF!I5:I195)</f>
        <v>0.32123226430750074</v>
      </c>
      <c r="D32" s="135">
        <f>SUMIF([35]IMF!C5:C195,"developing",[35]IMF!L5:L195)</f>
        <v>0.33432162004364663</v>
      </c>
      <c r="E32" s="135">
        <f>SUMIF([35]IMF!C5:C195,"developing",[35]IMF!O5:O195)</f>
        <v>0.35245426532321439</v>
      </c>
      <c r="F32" s="135">
        <f>SUMIF([35]IMF!C5:C195,"developing",[35]IMF!R5:R195)</f>
        <v>0.3723365296013762</v>
      </c>
      <c r="G32" s="135">
        <f>SUMIF([35]IMF!C5:C195,"developing",[35]IMF!U5:U195)</f>
        <v>0.37724394845075954</v>
      </c>
      <c r="H32" s="135">
        <f>SUMIF([35]IMF!C5:C195,"developing",[35]IMF!X5:X195)</f>
        <v>0.37736936895397799</v>
      </c>
      <c r="I32" s="138">
        <f>SUMIF([35]IMF!C5:C195,"developing",[35]IMF!AA5:AA195)</f>
        <v>0.37736936895397799</v>
      </c>
      <c r="J32" s="138">
        <f>SUMIF([35]IMF!C5:C195,"developing",[35]IMF!AD5:AD195)</f>
        <v>0.3776935910395684</v>
      </c>
      <c r="K32" s="138">
        <f>SUMIF([35]IMF!C5:C195,"developing",[35]IMF!AH5:AH195)</f>
        <v>0.38033507204561362</v>
      </c>
      <c r="L32" s="134">
        <f>SUMIF([35]IMF!C5:C195,"developing",[35]IMF!AL5:AL195)</f>
        <v>0.37318815078808409</v>
      </c>
      <c r="M32" s="134">
        <f>SUMIF([35]IMF!$C$5:$C$195,"developing",[35]IMF!$AP$5:$AP$195)</f>
        <v>0.37176567961009382</v>
      </c>
      <c r="N32" s="134">
        <f>SUMIF([35]IMF!$C$5:$C$195,"developing",[35]IMF!AT5:AT195)</f>
        <v>0.37181100058513772</v>
      </c>
      <c r="O32" s="134">
        <f>SUMIF([35]IMF!$C$5:$C$195,"developing",[35]IMF!AX5:AX195)</f>
        <v>0.37148559334955283</v>
      </c>
    </row>
    <row r="33" spans="1:15">
      <c r="A33" t="s">
        <v>1333</v>
      </c>
      <c r="B33" s="134">
        <f>COUNTIFS([35]IMF!F5:F195,"&gt;0",[35]IMF!C5:C195,"developing")/COUNTIF([35]IMF!F5:F195,"&gt;0")</f>
        <v>0.7471910112359551</v>
      </c>
      <c r="C33" s="134">
        <f>COUNTIFS([35]IMF!I5:I195,"&gt;0",[35]IMF!C5:C195,"developing")/COUNTIF([35]IMF!I5:I195,"&gt;0")</f>
        <v>0.7458563535911602</v>
      </c>
      <c r="D33" s="134">
        <f>COUNTIFS([35]IMF!L5:L195,"&gt;0",[35]IMF!C5:C195,"developing")/COUNTIF([35]IMF!L5:L195,"&gt;0")</f>
        <v>0.74175824175824179</v>
      </c>
      <c r="E33" s="134">
        <f>COUNTIFS([35]IMF!O5:O195,"&gt;0",[35]IMF!C5:C195,"developing")/COUNTIF([35]IMF!O5:O195,"&gt;0")</f>
        <v>0.75</v>
      </c>
      <c r="F33" s="134">
        <f>COUNTIFS([35]IMF!P5:P195,"&gt;0",[35]IMF!C5:C195,"developing")/COUNTIF([35]IMF!P5:P195,"&gt;0")</f>
        <v>0.75</v>
      </c>
      <c r="G33" s="135">
        <f>COUNTIFS([35]IMF!S5:S195,"&gt;0",[35]IMF!C5:C195,"developing")/COUNTIF([35]IMF!S5:S195,"&gt;0")</f>
        <v>0.75132275132275128</v>
      </c>
      <c r="H33" s="135">
        <f>COUNTIFS([35]IMF!V5:V195,"&gt;0",[35]IMF!C5:C195,"developing")/COUNTIF([35]IMF!V5:V195,"&gt;0")</f>
        <v>0.75132275132275128</v>
      </c>
      <c r="I33" s="136">
        <f>COUNTIFS([35]IMF!Y5:Y195,"&gt;0",[35]IMF!C5:C195,"developing")/COUNTIF([35]IMF!Y5:Y195,"&gt;0")</f>
        <v>0.75132275132275128</v>
      </c>
      <c r="J33" s="136">
        <f>COUNTIFS([35]IMF!AB5:AB195,"&gt;0",[35]IMF!C5:C195,"developing")/COUNTIF([35]IMF!AB5:AB195,"&gt;0")</f>
        <v>0.75132275132275128</v>
      </c>
      <c r="K33" s="136">
        <f>COUNTIFS([35]IMF!AF5:AF195,"&gt;0",[35]IMF!C5:C195,"developing")/COUNTIF([35]IMF!AF5:AF195,"&gt;0")</f>
        <v>0.74736842105263157</v>
      </c>
      <c r="L33" s="134">
        <f>COUNTIFS([35]IMF!AJ5:AJ195,"&gt;0",[35]IMF!C5:C195,"developing")/COUNTIF([35]IMF!AJ5:AJ195,"&gt;0")</f>
        <v>0.74736842105263157</v>
      </c>
      <c r="M33" s="134">
        <f>COUNTIFS([35]IMF!$AN$5:$AN$195,"&gt;0",[35]IMF!$C$5:$C$195,"developing")/COUNTIF([35]IMF!$AN$5:$AN$195,"&gt;0")</f>
        <v>0.74736842105263157</v>
      </c>
      <c r="N33" s="134">
        <f>COUNTIFS([35]IMF!$AR$5:$AR$195,"&gt;0",[35]IMF!$C$5:$C$195,"developing")/COUNTIF([35]IMF!$AR$5:$AR$195,"&gt;0")</f>
        <v>0.74736842105263157</v>
      </c>
      <c r="O33" s="134">
        <f>COUNTIFS([35]IMF!$AV$5:$AV$195,"&gt;0",[35]IMF!$C$5:$C$195,"developing")/COUNTIF([35]IMF!$AV$5:$AV$195,"&gt;0")</f>
        <v>0.74345549738219896</v>
      </c>
    </row>
    <row r="34" spans="1:15">
      <c r="A34" t="s">
        <v>1334</v>
      </c>
      <c r="B34" s="135">
        <f>SUMIF([35]IBRD!C5:C193,"developing",[35]IBRD!F5:F193)</f>
        <v>0.38199408774443355</v>
      </c>
      <c r="C34" s="135">
        <f>SUMIF([35]IBRD!C5:C193,"developing",[35]IBRD!I5:I193)</f>
        <v>0.38090125109581335</v>
      </c>
      <c r="D34" s="135">
        <f>SUMIF([35]IBRD!C5:C193,"developing",[35]IBRD!L5:L193)</f>
        <v>0.38132125560361091</v>
      </c>
      <c r="E34" s="135">
        <f>SUMIF([35]IBRD!C5:C193,"developing",[35]IBRD!O5:O193)</f>
        <v>0.38179394363302693</v>
      </c>
      <c r="F34" s="135">
        <f>SUMIF([35]IBRD!C5:C193,"developing",[35]IBRD!R5:R193)</f>
        <v>0.37928542979843449</v>
      </c>
      <c r="G34" s="135">
        <f>SUMIF([35]IBRD!C5:C193,"developing",[35]IBRD!U5:U193)</f>
        <v>0.38881152182266721</v>
      </c>
      <c r="H34" s="135">
        <f>SUMIF([35]IBRD!C5:C193,"developing",[35]IBRD!X5:X193)</f>
        <v>0.39782205861372216</v>
      </c>
      <c r="I34" s="136">
        <f>SUMIF([35]IBRD!C5:C193,"developing",[35]IBRD!AA5:AA193)</f>
        <v>0.39265651574589239</v>
      </c>
      <c r="J34" s="135">
        <f>SUMIF([35]IBRD!C5:C193,"developing",[35]IBRD!AD5:AD193)</f>
        <v>0.39063018025609797</v>
      </c>
      <c r="K34" s="136">
        <f>SUMIF([35]IBRD!C5:C193,"developing",[35]IBRD!AH5:AH193)</f>
        <v>0.39072196378494989</v>
      </c>
      <c r="L34" s="134">
        <f>SUMIF([35]IBRD!C5:C193,"developing",[35]IBRD!AL5:AL193)</f>
        <v>0.39115367151493208</v>
      </c>
      <c r="M34" s="134">
        <f>SUMIF([35]IBRD!$C$5:$C$193,"developing",[35]IBRD!$AP$5:$AP$193)</f>
        <v>0.39188835064396393</v>
      </c>
      <c r="N34" s="134">
        <f>SUMIF([35]IBRD!$C$5:$C$193,"developing",[35]IBRD!$AT$5:$AT$193)</f>
        <v>0.39551328479396175</v>
      </c>
      <c r="O34" s="134">
        <f>SUMIF([35]IBRD!$C$5:$C$193,"developing",[35]IBRD!$AX$5:$AX$193)</f>
        <v>0.39620537932087563</v>
      </c>
    </row>
    <row r="35" spans="1:15">
      <c r="A35" t="s">
        <v>1335</v>
      </c>
      <c r="B35" s="134">
        <f>COUNTIFS([35]IBRD!D5:D197,"&gt;0",[35]IBRD!C5:C197,"developing")/COUNTIF([35]IBRD!D5:D197,"&gt;0")</f>
        <v>0.74863387978142082</v>
      </c>
      <c r="C35" s="135">
        <f>COUNTIFS([35]IBRD!G5:G197,"&gt;0",[35]IBRD!C5:C197,"developing")/COUNTIF([35]IBRD!G5:G197,"&gt;0")</f>
        <v>0.74594594594594599</v>
      </c>
      <c r="D35" s="134">
        <f>COUNTIFS([35]IBRD!J5:J197,"&gt;0",[35]IBRD!C5:C197,"developing")/COUNTIF([35]IBRD!J5:J197,"&gt;0")</f>
        <v>0.74468085106382975</v>
      </c>
      <c r="E35" s="134">
        <f>COUNTIFS([35]IBRD!O5:O197,"&gt;0",[35]IBRD!C5:C197,"developing")/COUNTIF([35]IBRD!O5:O197,"&gt;0")</f>
        <v>0.75</v>
      </c>
      <c r="F35" s="135">
        <f>COUNTIFS([35]IBRD!P5:P197,"&gt;0",[35]IBRD!C5:C197,"developing")/COUNTIF([35]IBRD!P5:P197,"&gt;0")</f>
        <v>0.75</v>
      </c>
      <c r="G35" s="135">
        <f>COUNTIFS([35]IBRD!S5:S197,"&gt;0",[35]IBRD!C5:C197,"developing")/COUNTIF([35]IBRD!S5:S197,"&gt;0")</f>
        <v>0.75132275132275128</v>
      </c>
      <c r="H35" s="135">
        <f>COUNTIFS([35]IBRD!V5:V197,"&gt;0",[35]IBRD!C5:C197,"developing")/COUNTIF([35]IBRD!V5:V197,"&gt;0")</f>
        <v>0.75132275132275128</v>
      </c>
      <c r="I35" s="136">
        <f>COUNTIFS([35]IBRD!Y5:Y193,"&gt;0",[35]IBRD!C5:C193,"developing")/COUNTIF([35]IBRD!Y5:Y193,"&gt;0")</f>
        <v>0.75132275132275128</v>
      </c>
      <c r="J35" s="136">
        <f>COUNTIFS([35]IBRD!AB5:AB193,"&gt;0",[35]IBRD!C5:C193,"developing")/COUNTIF([35]IBRD!AB5:AB193,"&gt;0")</f>
        <v>0.75132275132275128</v>
      </c>
      <c r="K35" s="136">
        <f>COUNTIFS([35]IBRD!AF5:AF193,"&gt;0",[35]IBRD!C5:C193,"developing")/COUNTIF([35]IBRD!AF5:AF193,"&gt;0")</f>
        <v>0.75132275132275128</v>
      </c>
      <c r="L35" s="134">
        <f>COUNTIFS([35]IBRD!AJ5:AJ193,"&gt;0",[35]IBRD!C5:C193,"developing")/COUNTIF([35]IBRD!AJ5:AJ193,"&gt;0")</f>
        <v>0.75132275132275128</v>
      </c>
      <c r="M35" s="134">
        <f>COUNTIFS([35]IBRD!$AN$5:$AN$193,"&gt;0",[35]IBRD!$C$5:$C$193,"developing")/COUNTIF([35]IBRD!$AN$5:$AN$193,"&gt;0")</f>
        <v>0.75132275132275128</v>
      </c>
      <c r="N35" s="134">
        <f>COUNTIFS([35]IBRD!$AR$5:$AR$193,"&gt;0",[35]IBRD!$C$5:$C$193,"developing")/COUNTIF([35]IBRD!$AR$5:$AR$193,"&gt;0")</f>
        <v>0.75132275132275128</v>
      </c>
      <c r="O35" s="134">
        <f>COUNTIFS([35]IBRD!$AV$5:$AV$193,"&gt;0",[35]IBRD!$C$5:$C$193,"developing")/COUNTIF([35]IBRD!$AV$5:$AV$193,"&gt;0")</f>
        <v>0.75132275132275128</v>
      </c>
    </row>
    <row r="36" spans="1:15">
      <c r="A36" t="s">
        <v>1336</v>
      </c>
      <c r="B36" s="135" t="e">
        <f>SUMIF([35]IFC!C5:C198,"developing",[35]IFC!F5:F194)</f>
        <v>#VALUE!</v>
      </c>
      <c r="C36" s="135" t="e">
        <f>SUMIF([35]IFC!C5:C198,"developing",[35]IFC!L5:L194)</f>
        <v>#VALUE!</v>
      </c>
      <c r="D36" s="135">
        <f>SUMIF([35]IFC!C5:C194,"developing",[35]IFC!O5:O194)</f>
        <v>0.30248362705776477</v>
      </c>
      <c r="E36" s="135">
        <f>SUMIF([35]IFC!C5:C194,"developing",[35]IFC!R5:R194)</f>
        <v>0.3227355254897013</v>
      </c>
      <c r="F36" s="135">
        <f>SUMIF([35]IFC!C5:C194,"developing",[35]IFC!U5:U194)</f>
        <v>0.3227355254897013</v>
      </c>
      <c r="G36" s="135">
        <f>SUMIF([35]IFC!C5:C194,"developing",[35]IFC!X5:X194)</f>
        <v>0.32200609551654563</v>
      </c>
      <c r="H36" s="135">
        <f>SUMIF([35]IFC!C5:C194,"developing",[35]IFC!AA5:AA194)</f>
        <v>0.32200609551654563</v>
      </c>
      <c r="I36" s="136">
        <f>SUMIF([35]IFC!C5:C194,"developing",[35]IFC!AD5:AD194)</f>
        <v>0.32009692694852554</v>
      </c>
      <c r="J36" s="135">
        <f>SUMIF([35]IFC!C5:C194,"developing",[35]IFC!AG5:AG194)</f>
        <v>0.32253239161080932</v>
      </c>
      <c r="K36" s="136">
        <f>SUMIF([35]IFC!C5:C194,"developing",[35]IFC!AK5:AK194)</f>
        <v>0.31650048608991876</v>
      </c>
      <c r="L36" s="134">
        <f>SUMIF([35]IFC!C5:C194,"developing",[35]IFC!AO5:AO194)</f>
        <v>0.31753892512484605</v>
      </c>
      <c r="M36" s="134">
        <f>SUMIF([35]IFC!$C$5:$C$194,"developing",[35]IFC!$AS$5:$AS$194)</f>
        <v>0.32381623772640045</v>
      </c>
      <c r="N36" s="134">
        <f>SUMIF([35]IFC!$C$5:$C$194,"developing",[35]IFC!$AW$5:$AW$194)</f>
        <v>0.32614158544182748</v>
      </c>
      <c r="O36" s="134">
        <f>SUMIF([35]IFC!$C$5:$C$194,"developing",[35]IFC!$BA$5:$BA$194)</f>
        <v>0.33353793676499038</v>
      </c>
    </row>
    <row r="37" spans="1:15">
      <c r="A37" t="s">
        <v>1337</v>
      </c>
      <c r="B37" s="134">
        <f>COUNTIFS([35]IFC!I5:I191,"&gt;0",[35]IFC!C5:C191,"developing")/COUNTIF([35]IFC!I5:I191,"&gt;0")</f>
        <v>0.75428571428571434</v>
      </c>
      <c r="C37" s="134">
        <f>COUNTIFS([35]IFC!L5:L191,"&gt;0",[35]IFC!C5:C191,"developing")/COUNTIF([35]IFC!L5:L191,"&gt;0")</f>
        <v>0.7471910112359551</v>
      </c>
      <c r="D37" s="134">
        <f>COUNTIFS([35]IFC!O5:O191,"&gt;0",[35]IFC!C5:C191,"developing")/COUNTIF([35]IFC!O5:O191,"&gt;0")</f>
        <v>0.74725274725274726</v>
      </c>
      <c r="E37" s="134">
        <f>COUNTIFS([35]IFC!R5:R191,"&gt;0",[35]IFC!C5:C191,"developing")/COUNTIF([35]IFC!R5:R191,"&gt;0")</f>
        <v>0.75</v>
      </c>
      <c r="F37" s="135">
        <f>COUNTIFS([35]IFC!S5:S191,"&gt;0",[35]IFC!C5:C191,"developing")/COUNTIF([35]IFC!S5:S191,"&gt;0")</f>
        <v>0.75</v>
      </c>
      <c r="G37" s="135">
        <f>COUNTIFS([35]IFC!V5:V191,"&gt;0",[35]IFC!C5:C191,"developing")/COUNTIF([35]IFC!V5:V191,"&gt;0")</f>
        <v>0.75</v>
      </c>
      <c r="H37" s="135">
        <f>COUNTIFS([35]IFC!Y5:Y191,"&gt;0",[35]IFC!C5:C191,"developing")/COUNTIF([35]IFC!Y5:Y191,"&gt;0")</f>
        <v>0.75</v>
      </c>
      <c r="I37" s="136">
        <f>COUNTIFS([35]IFC!AB5:AB191,"&gt;0",[35]IFC!C5:C191,"developing")/COUNTIF([35]IFC!AB5:AB191,"&gt;0")</f>
        <v>0.75</v>
      </c>
      <c r="J37" s="136">
        <f>COUNTIFS([35]IFC!AE5:AE191,"&gt;0",[35]IFC!C5:C191,"developing")/COUNTIF([35]IFC!AE5:AE191,"&gt;0")</f>
        <v>0.75135135135135134</v>
      </c>
      <c r="K37" s="136">
        <f>COUNTIFS([35]IFC!AI5:AI191,"&gt;0",[35]IFC!C5:C191,"developing")/COUNTIF([35]IFC!AI5:AI191,"&gt;0")</f>
        <v>0.75135135135135134</v>
      </c>
      <c r="L37" s="134">
        <f>COUNTIFS([35]IFC!AM5:AM191,"&gt;0",[35]IFC!C5:C191,"developing")/COUNTIF([35]IFC!AM5:AM191,"&gt;0")</f>
        <v>0.75268817204301075</v>
      </c>
      <c r="M37" s="134">
        <f>COUNTIFS([35]IFC!$AQ$5:$AQ$191,"&gt;0",[35]IFC!$C$5:$C$191,"developing")/COUNTIF([35]IFC!$AQ$5:$AQ$191,"&gt;0")</f>
        <v>0.75268817204301075</v>
      </c>
      <c r="N37" s="134">
        <f>COUNTIFS([35]IFC!$AU$5:$AU$191,"&gt;0",[35]IFC!$C$5:$C$191,"developing")/COUNTIF([35]IFC!$AU$5:$AU$191,"&gt;0")</f>
        <v>0.75268817204301075</v>
      </c>
      <c r="O37" s="134">
        <f>COUNTIFS([35]IFC!$AY$5:$AY$191,"&gt;0",[35]IFC!$C$5:$C$191,"developing")/COUNTIF([35]IFC!$AY$5:$AY$191,"&gt;0")</f>
        <v>0.75268817204301075</v>
      </c>
    </row>
    <row r="38" spans="1:15">
      <c r="A38" t="s">
        <v>1338</v>
      </c>
      <c r="B38" s="139"/>
      <c r="C38" s="139"/>
      <c r="D38" s="135">
        <f>SUMIF([35]FSB!C5:C28,"developing",[35]FSB!F5:F28)</f>
        <v>0.38461538461538458</v>
      </c>
      <c r="E38" s="135">
        <f>SUMIF([35]FSB!C5:C28,"developing",[35]FSB!I5:I28)</f>
        <v>0.43859649122807015</v>
      </c>
      <c r="F38" s="135">
        <f>SUMIF([35]FSB!C5:C28,"developing",[35]FSB!L5:L28)</f>
        <v>0.43859649122807015</v>
      </c>
      <c r="G38" s="135">
        <f>SUMIF([35]FSB!C5:C28,"developing",[35]FSB!O5:O28)</f>
        <v>0.43859649122807015</v>
      </c>
      <c r="H38" s="135">
        <f>SUMIF([35]FSB!C5:C28,"developing",[35]FSB!R5:R28)</f>
        <v>0.43859649122807015</v>
      </c>
      <c r="I38" s="136">
        <f>SUMIF([35]FSB!C5:C28,"developing",[35]FSB!U5:U28)</f>
        <v>0.43859649122807015</v>
      </c>
      <c r="J38" s="135">
        <f>SUMIF([35]FSB!C5:C28,"developing",[35]FSB!X5:X28)</f>
        <v>0.43859649122807015</v>
      </c>
      <c r="K38" s="135">
        <f>SUMIF([35]FSB!C5:C28,"developing",[35]FSB!AA5:AA28)</f>
        <v>0.43859649122807015</v>
      </c>
      <c r="L38" s="134">
        <f>SUMIF([35]FSB!C5:C28,"developing",[35]FSB!AD5:AD28)</f>
        <v>0.43859649122807015</v>
      </c>
      <c r="M38" s="134">
        <f>SUMIF([35]FSB!$C$5:$C$28,"developing",[35]FSB!$AG$5:$AG$28)</f>
        <v>0.43859649122807015</v>
      </c>
      <c r="N38" s="134">
        <f>SUMIF([35]FSB!$C$5:$C$28,"developing",[35]FSB!$AJ$5:$AJ$28)</f>
        <v>0.43859649122807015</v>
      </c>
      <c r="O38" s="134">
        <f>SUMIF([35]FSB!$C$5:$C$28,"developing",[35]FSB!$AM$5:$AM$28)</f>
        <v>0.43859649122807015</v>
      </c>
    </row>
    <row r="39" spans="1:15">
      <c r="A39" t="s">
        <v>1339</v>
      </c>
      <c r="B39" s="139"/>
      <c r="C39" s="139"/>
      <c r="D39" s="135">
        <f>COUNTIFS([35]FSB!C5:C28,"developing",[35]FSB!F5:F28,"&gt;0")/COUNTIF([35]FSB!F5:F28, "&gt;0")</f>
        <v>0.5</v>
      </c>
      <c r="E39" s="135">
        <f>COUNTIFS([35]FSB!C5:C28,"developing",[35]FSB!I5:I28,"&gt;0")/COUNTIF([35]FSB!I5:I28, "&gt;0")</f>
        <v>0.5</v>
      </c>
      <c r="F39" s="135">
        <f>COUNTIFS([35]FSB!C5:C28,"developing",[35]FSB!L5:L28,"&gt;0")/COUNTIF([35]FSB!L5:L28, "&gt;0")</f>
        <v>0.5</v>
      </c>
      <c r="G39" s="135">
        <f>COUNTIFS([35]FSB!C5:C28,"developing",[35]FSB!O5:O28,"&gt;0")/COUNTIF([35]FSB!O5:O28, "&gt;0")</f>
        <v>0.5</v>
      </c>
      <c r="H39" s="135">
        <f>COUNTIFS([35]FSB!C5:C28,"developing",[35]FSB!R5:R28,"&gt;0")/COUNTIF([35]FSB!R5:R28, "&gt;0")</f>
        <v>0.5</v>
      </c>
      <c r="I39" s="136">
        <f>COUNTIFS([35]FSB!C5:C28,"developing",[35]FSB!U5:U28,"&gt;0")/COUNTIF([35]FSB!U5:U28, "&gt;0")</f>
        <v>0.5</v>
      </c>
      <c r="J39" s="135">
        <f>COUNTIFS([35]FSB!C5:C28,"developing",[35]FSB!X5:X28,"&gt;0")/COUNTIF([35]FSB!X5:X28, "&gt;0")</f>
        <v>0.5</v>
      </c>
      <c r="K39" s="136">
        <f>COUNTIFS([35]FSB!C5:C28,"developing",[35]FSB!AA5:AA28,"&gt;0")/COUNTIF([35]FSB!AA5:AA28, "&gt;0")</f>
        <v>0.5</v>
      </c>
      <c r="L39" s="140">
        <f>COUNTIFS([35]FSB!C5:C28,"developing",[35]FSB!AD5:AD28,"&gt;0")/COUNTIF([35]FSB!AD5:AD28, "&gt;0")</f>
        <v>0.5</v>
      </c>
      <c r="M39" s="140">
        <f>COUNTIFS([35]FSB!$C$5:$C$28,"developing",[35]FSB!$AG$5:$AG$28,"&gt;0")/COUNTIF([35]FSB!$AG$5:$AG$28, "&gt;0")</f>
        <v>0.5</v>
      </c>
      <c r="N39" s="140">
        <f>COUNTIFS([35]FSB!$C$5:$C$28,"developing",[35]FSB!$AJ$5:$AJ$28,"&gt;0")/COUNTIF([35]FSB!$AJ$5:$AJ$28, "&gt;0")</f>
        <v>0.5</v>
      </c>
      <c r="O39" s="140">
        <f>COUNTIFS([35]FSB!$C$5:$C$28,"developing",[35]FSB!$AM$5:$AM$28,"&gt;0")/COUNTIF([35]FSB!$AM$5:$AM$28, "&gt;0")</f>
        <v>0.5</v>
      </c>
    </row>
    <row r="40" spans="1:15">
      <c r="A40" t="s">
        <v>1340</v>
      </c>
      <c r="B40" s="135">
        <f>SUMIF([35]ADB!C5:C82,"developing",[35]ADB!F5:F82)/100</f>
        <v>0.46431</v>
      </c>
      <c r="C40" s="135">
        <f>SUMIF([35]ADB!C5:C82,"developing",[35]ADB!I5:I82)/100</f>
        <v>0.46216000000000007</v>
      </c>
      <c r="D40" s="135">
        <f>SUMIF([35]ADB!C5:C82,"developing",[35]ADB!L5:L82)/100</f>
        <v>0.5008999999999999</v>
      </c>
      <c r="E40" s="135">
        <f>SUMIF([35]ADB!C5:C82,"developing",[35]ADB!O5:O82)/100</f>
        <v>0.4652599999999999</v>
      </c>
      <c r="F40" s="135">
        <f>SUMIF([35]ADB!C5:C82,"developing",[35]ADB!R5:R82)/100</f>
        <v>0.4649299999999999</v>
      </c>
      <c r="G40" s="135">
        <f>SUMIF([35]ADB!C5:C82,"developing",[35]ADB!U5:U82)/100</f>
        <v>0.46490999999999993</v>
      </c>
      <c r="H40" s="136">
        <f>SUMIF([35]ADB!C5:C73,"developing",[35]ADB!Y5:Y73)</f>
        <v>0.46413022031138246</v>
      </c>
      <c r="I40" s="136">
        <f>SUMIF([35]ADB!C5:C73,"developing",[35]ADB!AB5:AB73)</f>
        <v>0.46506045513186778</v>
      </c>
      <c r="J40" s="136">
        <f>SUMIF([35]ADB!C5:C73,"developing",[35]ADB!AF5:AF73)</f>
        <v>0.46503999999999995</v>
      </c>
      <c r="K40" s="136">
        <f>SUMIF([35]ADB!C5:C73,"developing",[35]ADB!AJ5:AJ73)</f>
        <v>0.46505900704836178</v>
      </c>
      <c r="L40" s="136">
        <f>SUMIF([35]ADB!$C$5:$C$73,"developing",[35]ADB!$AN$5:$AN$73)</f>
        <v>0.46505900704836178</v>
      </c>
      <c r="M40" s="136">
        <f>SUMIF([35]ADB!$C$5:$C$73,"developing",[35]ADB!$AR$5:$AR$73)</f>
        <v>0.46505900704836178</v>
      </c>
      <c r="N40" s="136">
        <f>SUMIF([35]ADB!$C$5:$C$73,"developing",[35]ADB!$AV$5:$AV$73)</f>
        <v>0.46305023785289912</v>
      </c>
      <c r="O40" s="136">
        <f>SUMIF([35]ADB!$C$5:$C$73,"developing",[35]ADB!AZ5:AZ73)</f>
        <v>0.46305023785289912</v>
      </c>
    </row>
    <row r="41" spans="1:15">
      <c r="A41" t="s">
        <v>1341</v>
      </c>
      <c r="B41" s="134">
        <f>COUNTIFS([35]ADB!F5:F82,"&gt;0",[35]ADB!C5:C82,"developing")/COUNTIF([35]ADB!F5:F82,"&gt;0")</f>
        <v>0.69491525423728817</v>
      </c>
      <c r="C41" s="134">
        <f>COUNTIFS([35]ADB!I5:I82,"&gt;0",[35]ADB!C5:C82,"developing")/COUNTIF([35]ADB!I5:I82,"&gt;0")</f>
        <v>0.6875</v>
      </c>
      <c r="D41" s="134">
        <f>COUNTIFS([35]ADB!L5:L82,"&gt;0",[35]ADB!C5:C82,"developing")/COUNTIF([35]ADB!L5:L82,"&gt;0")</f>
        <v>0.68656716417910446</v>
      </c>
      <c r="E41" s="134">
        <f>COUNTIFS([35]ADB!O5:O82,"&gt;0",[35]ADB!C5:C82,"developing")/COUNTIF([35]ADB!O5:O82,"&gt;0")</f>
        <v>0.68656716417910446</v>
      </c>
      <c r="F41" s="135">
        <f>COUNTIFS([35]ADB!R5:R82,"&gt;0",[35]ADB!C5:C82,"developing")/COUNTIF([35]ADB!R5:R82,"&gt;0")</f>
        <v>0.68656716417910446</v>
      </c>
      <c r="G41" s="135">
        <f>COUNTIFS([35]ADB!U5:U82,"&gt;0",[35]ADB!C5:C82,"developing")/COUNTIF([35]ADB!U5:U82,"&gt;0")</f>
        <v>0.68656716417910446</v>
      </c>
      <c r="H41" s="136">
        <f>COUNTIFS([35]ADB!C5:C73,"developing",[35]ADB!Y5:Y73,"&gt;0")/COUNTIF([35]ADB!Y5:Y73, "&gt;0")</f>
        <v>0.68656716417910446</v>
      </c>
      <c r="I41" s="136">
        <f>COUNTIFS([35]ADB!C5:C73,"developing",[35]ADB!AB5:AB73,"&gt;0")/COUNTIF([35]ADB!AB5:AB73, "&gt;0")</f>
        <v>0.69117647058823528</v>
      </c>
      <c r="J41" s="136">
        <f>COUNTIFS([35]ADB!C5:C73,"developing",[35]ADB!AF5:AF73,"&gt;0")/COUNTIF([35]ADB!AF5:AF73, "&gt;0")</f>
        <v>0.69117647058823528</v>
      </c>
      <c r="K41" s="136">
        <f>COUNTIFS([35]ADB!C5:C73,"developing",[35]ADB!AJ5:AJ73,"&gt;0")/COUNTIF([35]ADB!AJ5:AJ73, "&gt;0")</f>
        <v>0.69117647058823528</v>
      </c>
      <c r="L41" s="136">
        <f>COUNTIFS([35]ADB!$C$5:$C$73,"developing",[35]ADB!$AN$5:$AN$73,"&gt;0")/COUNTIF([35]ADB!$AN$5:$AN$73, "&gt;0")</f>
        <v>0.69117647058823528</v>
      </c>
      <c r="M41" s="136">
        <f>COUNTIFS([35]ADB!$C$5:$C$73,"developing",[35]ADB!$AR$5:$AR$73,"&gt;0")/COUNTIF([35]ADB!$AR$5:$AR$73, "&gt;0")</f>
        <v>0.69117647058823528</v>
      </c>
      <c r="N41" s="136">
        <f>COUNTIFS([35]ADB!$C$5:$C$73,"developing",[35]ADB!$AV$5:$AV$73,"&gt;0")/COUNTIF([35]ADB!$AV$5:$AV$73, "&gt;0")</f>
        <v>0.6811594202898551</v>
      </c>
      <c r="O41" s="136">
        <f>COUNTIFS([35]ADB!$C$5:$C$73,"developing",[35]ADB!$AZ$5:$AZ$73,"&gt;0")/COUNTIF([35]ADB!$AZ$5:$AZ$73, "&gt;0")</f>
        <v>0.6811594202898551</v>
      </c>
    </row>
    <row r="42" spans="1:15">
      <c r="A42" t="s">
        <v>1342</v>
      </c>
      <c r="B42" s="134">
        <f>SUMIF([35]AfDB!C5:C92,"developing",[35]AfDB!E5:E92)/100</f>
        <v>0.62692999999999999</v>
      </c>
      <c r="C42" s="134">
        <f>SUMIF([35]AfDB!C5:C92,"developing",[35]AfDB!H5:H92)/100</f>
        <v>0.63382000000000005</v>
      </c>
      <c r="D42" s="134">
        <f>SUMIF([35]AfDB!C5:C92,"developing",[35]AfDB!K5:K92)/100</f>
        <v>0.63942999999999983</v>
      </c>
      <c r="E42" s="134">
        <f>SUMIF([35]AfDB!C5:C92,"developing",[35]AfDB!R5:R92)</f>
        <v>0.62822575245831458</v>
      </c>
      <c r="F42" s="135">
        <f>SUMIF([35]AfDB!C5:C92,"developing",[35]AfDB!U5:U92)</f>
        <v>0.6266458128162069</v>
      </c>
      <c r="G42" s="135">
        <f>SUMIF([35]AfDB!C5:C92,"developing",[35]AfDB!X5:X92)</f>
        <v>0.62563140355765912</v>
      </c>
      <c r="H42" s="136">
        <f>SUMIF([35]AfDB!C5:C85,"developing",[35]AfDB!AA5:AA85)</f>
        <v>0.6231383981016938</v>
      </c>
      <c r="I42" s="136">
        <f>SUMIF([35]AfDB!C5:C85,"developing",[35]AfDB!AD5:AD85)</f>
        <v>0.62298162484342634</v>
      </c>
      <c r="J42" s="136">
        <f>SUMIF([35]AfDB!C5:C85,"developing",[35]AfDB!AH5:AH85)</f>
        <v>0.58922471929260767</v>
      </c>
      <c r="K42" s="136">
        <f>SUMIF([35]AfDB!C5:C85,"developing",[35]AfDB!AL5:AL85)</f>
        <v>0.62397274901907407</v>
      </c>
      <c r="L42" s="136">
        <f>SUMIF([35]AfDB!$C$5:$C$85,"developing",[35]AfDB!$AP$5:$AP$85)</f>
        <v>0.62095237621086175</v>
      </c>
      <c r="M42" s="136">
        <f>SUMIF([35]AfDB!$C$5:$C$85,"developing",[35]AfDB!$AT$5:$AT$85)</f>
        <v>0.61934126275801871</v>
      </c>
      <c r="N42" s="136">
        <f>SUMIF([35]AfDB!$C$5:$C$85,"developing",[35]AfDB!$AX$5:$AX$85)</f>
        <v>0.62055021657667986</v>
      </c>
      <c r="O42" s="136">
        <f>SUMIF([35]AfDB!$C$5:$C$85,"developing",[35]AfDB!BB5:BB85)</f>
        <v>0.61782039368176089</v>
      </c>
    </row>
    <row r="43" spans="1:15">
      <c r="A43" t="s">
        <v>1343</v>
      </c>
      <c r="B43" s="134">
        <f>COUNTIFS([35]AfDB!E5:E92,"&gt;0",[35]AfDB!C5:C92,"developing")/COUNTIF([35]AfDB!E5:E92,"&gt;0")</f>
        <v>0.76923076923076927</v>
      </c>
      <c r="C43" s="134">
        <f>COUNTIFS([35]AfDB!H5:H92,"&gt;0",[35]AfDB!C5:C92,"developing")/COUNTIF([35]AfDB!H5:H92,"&gt;0")</f>
        <v>0.76923076923076927</v>
      </c>
      <c r="D43" s="134">
        <f>COUNTIFS([35]AfDB!K5:K92,"&gt;0",[35]AfDB!C5:C92,"developing")/COUNTIF([35]AfDB!K5:K92,"&gt;0")</f>
        <v>0.76923076923076927</v>
      </c>
      <c r="E43" s="134">
        <f>COUNTIFS([35]AfDB!R5:R92,"&gt;0",[35]AfDB!C5:C92,"developing")/COUNTIF([35]AfDB!R5:R92,"&gt;0")</f>
        <v>0.77500000000000002</v>
      </c>
      <c r="F43" s="135">
        <f>COUNTIFS([35]AfDB!U5:U92,"&gt;0",[35]AfDB!C5:C92,"developing")/COUNTIF([35]AfDB!U5:U92,"&gt;0")</f>
        <v>0.77500000000000002</v>
      </c>
      <c r="G43" s="135">
        <f>COUNTIFS([35]AfDB!X5:X92,"&gt;0",[35]AfDB!C5:C92,"developing")/COUNTIF([35]AfDB!X5:X92,"&gt;0")</f>
        <v>0.77500000000000002</v>
      </c>
      <c r="H43" s="136">
        <f>COUNTIFS([35]AfDB!AA5:AA85,"&gt;0",[35]AfDB!C5:C85,"developing")/COUNTIF([35]AfDB!AA5:AA85,"&gt;0")</f>
        <v>0.77500000000000002</v>
      </c>
      <c r="I43" s="136">
        <f>COUNTIFS([35]AfDB!AD5:AD85,"&gt;0",[35]AfDB!C5:C85,"developing")/COUNTIF([35]AfDB!AD5:AD85,"&gt;0")</f>
        <v>0.77500000000000002</v>
      </c>
      <c r="J43" s="136">
        <f>COUNTIFS([35]AfDB!AH5:AH85,"&gt;0",[35]AfDB!C5:C85,"developing")/COUNTIF([35]AfDB!AH5:AH85,"&gt;0")</f>
        <v>0.76543209876543206</v>
      </c>
      <c r="K43" s="136">
        <f>COUNTIFS([35]AfDB!AL5:AL85,"&gt;0",[35]AfDB!C5:C85,"developing")/COUNTIF([35]AfDB!AL5:AL85,"&gt;0")</f>
        <v>0.76543209876543206</v>
      </c>
      <c r="L43" s="136">
        <f>COUNTIFS([35]AfDB!$AP$5:$AP$85,"&gt;0",[35]AfDB!$C$5:$C$85,"developing")/COUNTIF([35]AfDB!$AP$5:$AP$85,"&gt;0")</f>
        <v>0.76543209876543206</v>
      </c>
      <c r="M43" s="136">
        <f>COUNTIFS([35]AfDB!$AT$5:$AT$85,"&gt;0",[35]AfDB!$C$5:$C$85,"developing")/COUNTIF([35]AfDB!$AT$5:$AT$85,"&gt;0")</f>
        <v>0.76543209876543206</v>
      </c>
      <c r="N43" s="136">
        <f>COUNTIFS([35]AfDB!$AX$5:$AX$85,"&gt;0",[35]AfDB!$C$5:$C$85,"developing")/COUNTIF([35]AfDB!$AX$5:$AX$85,"&gt;0")</f>
        <v>0.76543209876543206</v>
      </c>
      <c r="O43" s="136">
        <f>COUNTIFS([35]AfDB!$BB$5:$BB$85,"&gt;0",[35]AfDB!$C$5:$C$85,"developing")/COUNTIF([35]AfDB!$BB$5:$BB$85,"&gt;0")</f>
        <v>0.76543209876543206</v>
      </c>
    </row>
    <row r="44" spans="1:15">
      <c r="A44" t="s">
        <v>1344</v>
      </c>
      <c r="B44" s="134">
        <f>SUMIF([35]IaDB!C5:C60,"developing",[35]IaDB!E5:E60)/100</f>
        <v>0.50014999999999998</v>
      </c>
      <c r="C44" s="134">
        <f>SUMIF([35]IaDB!C5:C60,"developing",[35]IaDB!H5:H60)/100</f>
        <v>0.5001899999999998</v>
      </c>
      <c r="D44" s="134">
        <f>SUMIF([35]IaDB!C5:C60,"developing",[35]IaDB!K5:K60)/100</f>
        <v>0.50020999999999993</v>
      </c>
      <c r="E44" s="134">
        <f>SUMIF([35]IaDB!C5:C60,"developing",[35]IaDB!N5:N60)/100</f>
        <v>0.50019000000000013</v>
      </c>
      <c r="F44" s="135">
        <f>SUMIF([35]IaDB!C5:C60,"developing",[35]IaDB!Q5:Q60)/100</f>
        <v>0.50022000000000011</v>
      </c>
      <c r="G44" s="135">
        <f>SUMIF([35]IaDB!C5:C60,"developing",[35]IaDB!T5:T60)/100</f>
        <v>0.50022000000000011</v>
      </c>
      <c r="H44" s="136">
        <f>SUMIF([35]IaDB!C5:C52,"developing",[35]IaDB!X5:X52)</f>
        <v>0.50022</v>
      </c>
      <c r="I44" s="136">
        <f>SUMIF([35]IaDB!C5:C52,"developing",[35]IaDB!AA5:AA52)</f>
        <v>0.50022</v>
      </c>
      <c r="J44" s="136">
        <f>SUMIF([35]IaDB!C5:C52,"developing",[35]IaDB!AD5:AD52)</f>
        <v>0.50022396080072307</v>
      </c>
      <c r="K44" s="136">
        <f>SUMIF([35]IaDB!C5:C52,"developing",[35]IaDB!AG5:AG52)</f>
        <v>0.50022396080072307</v>
      </c>
      <c r="L44" s="136">
        <f>SUMIF([35]IaDB!$C$5:$C$52,"developing",[35]IaDB!$AJ$5:$AJ$52)</f>
        <v>0.50021499785002133</v>
      </c>
      <c r="M44" s="136">
        <f>SUMIF([35]IaDB!$C$5:$C$52,"developing",[35]IaDB!$AM$5:$AM$52)</f>
        <v>0.50021499785002133</v>
      </c>
      <c r="N44" s="136">
        <f>SUMIF([35]IaDB!$C$5:$C$52,"developing",[35]IaDB!$AP$5:$AP$52)</f>
        <v>0.50022396080072307</v>
      </c>
      <c r="O44" s="136">
        <f>SUMIF([35]IaDB!$C$5:$C$52,"developing",[35]IaDB!AS5:AS52)</f>
        <v>0.50022396080072307</v>
      </c>
    </row>
    <row r="45" spans="1:15">
      <c r="A45" t="s">
        <v>1345</v>
      </c>
      <c r="B45" s="134">
        <f>COUNTIFS([35]IaDB!E5:E60,"&gt;0",[35]IaDB!C5:C60,"developing")/COUNTIF([35]IaDB!E5:E60,"&gt;0")</f>
        <v>0.56521739130434778</v>
      </c>
      <c r="C45" s="134">
        <f>COUNTIFS([35]IaDB!H5:H60,"&gt;0",[35]IaDB!C5:C60,"developing")/COUNTIF([35]IaDB!H5:H60,"&gt;0")</f>
        <v>0.57446808510638303</v>
      </c>
      <c r="D45" s="134">
        <f>COUNTIFS([35]IaDB!K5:K60,"&gt;0",[35]IaDB!C5:C60,"developing")/COUNTIF([35]IaDB!K5:K60,"&gt;0")</f>
        <v>0.58333333333333337</v>
      </c>
      <c r="E45" s="134">
        <f>COUNTIFS([35]IaDB!M5:M60,"&gt;0",[35]IaDB!C5:C60,"developing")/COUNTIF([35]IaDB!M5:M60,"&gt;0")</f>
        <v>0.58333333333333337</v>
      </c>
      <c r="F45" s="135">
        <f>COUNTIFS([35]IaDB!N5:N60,"&gt;0",[35]IaDB!C5:C60,"developing")/COUNTIF([35]IaDB!Q5:Q60,"&gt;0")</f>
        <v>0.58333333333333337</v>
      </c>
      <c r="G45" s="135">
        <f>COUNTIFS([35]IaDB!T5:T60,"&gt;0",[35]IaDB!C5:C60,"developing")/COUNTIF([35]IaDB!T5:T60,"&gt;0")</f>
        <v>0.58333333333333337</v>
      </c>
      <c r="H45" s="136">
        <f>COUNTIFS([35]IaDB!X5:X52,"&gt;0",[35]IaDB!C5:C52,"developing")/COUNTIF([35]IaDB!X5:X52,"&gt;0")</f>
        <v>0.58333333333333337</v>
      </c>
      <c r="I45" s="136">
        <f>COUNTIFS([35]IaDB!AA5:AA52,"&gt;0",[35]IaDB!C5:C52,"developing")/COUNTIF([35]IaDB!AA5:AA52,"&gt;0")</f>
        <v>0.58333333333333337</v>
      </c>
      <c r="J45" s="136">
        <f>COUNTIFS([35]IaDB!AD5:AD52,"&gt;0",[35]IaDB!C5:C52,"developing")/COUNTIF([35]IaDB!AD5:AD52,"&gt;0")</f>
        <v>0.58333333333333337</v>
      </c>
      <c r="K45" s="136">
        <f>COUNTIFS([35]IaDB!AG5:AG52,"&gt;0",[35]IaDB!C5:C52,"developing")/COUNTIF([35]IaDB!AG5:AG52,"&gt;0")</f>
        <v>0.58333333333333337</v>
      </c>
      <c r="L45" s="136">
        <f>COUNTIFS([35]IaDB!$AJ$5:$AJ$52,"&gt;0",[35]IaDB!$C$5:$C$52,"developing")/COUNTIF([35]IaDB!$AJ$5:$AJ$52,"&gt;0")</f>
        <v>0.58333333333333337</v>
      </c>
      <c r="M45" s="136">
        <f>COUNTIFS([35]IaDB!$AM$5:$AM$52,"&gt;0",[35]IaDB!$C$5:$C$52,"developing")/COUNTIF([35]IaDB!$AM$5:$AM$52,"&gt;0")</f>
        <v>0.58333333333333337</v>
      </c>
      <c r="N45" s="136">
        <f>COUNTIFS([35]IaDB!$AP$5:$AP$52,"&gt;0",[35]IaDB!$C$5:$C$52,"developing")/COUNTIF([35]IaDB!$AP$5:$AP$52,"&gt;0")</f>
        <v>0.58333333333333337</v>
      </c>
      <c r="O45" s="136">
        <f>COUNTIFS([35]IaDB!$AS$5:$AS$52,"&gt;0",[35]IaDB!$C$5:$C$52,"developing")/COUNTIF([35]IaDB!$AS$5:$AS$52,"&gt;0")</f>
        <v>0.58333333333333337</v>
      </c>
    </row>
    <row r="46" spans="1:15">
      <c r="I46" s="141"/>
      <c r="J46" s="141"/>
    </row>
    <row r="47" spans="1:15">
      <c r="J47" s="141"/>
    </row>
    <row r="48" spans="1:15" ht="18.75">
      <c r="A48" s="142"/>
      <c r="J48" s="141"/>
    </row>
    <row r="49" spans="1:15" ht="18.75">
      <c r="A49" s="129" t="s">
        <v>952</v>
      </c>
      <c r="B49" s="133">
        <v>2000</v>
      </c>
      <c r="C49" s="133">
        <v>2005</v>
      </c>
      <c r="D49" s="133">
        <v>2010</v>
      </c>
      <c r="E49" s="133">
        <v>2015</v>
      </c>
      <c r="F49" s="133">
        <v>2016</v>
      </c>
      <c r="G49" s="133">
        <v>2017</v>
      </c>
      <c r="H49" s="133">
        <v>2018</v>
      </c>
      <c r="I49" s="133">
        <v>2019</v>
      </c>
      <c r="J49" s="133">
        <v>2020</v>
      </c>
      <c r="K49" s="133">
        <v>2021</v>
      </c>
      <c r="L49" s="133">
        <v>2022</v>
      </c>
      <c r="M49" s="133">
        <v>2023</v>
      </c>
      <c r="N49" s="133">
        <v>2024</v>
      </c>
      <c r="O49" s="133">
        <v>2025</v>
      </c>
    </row>
    <row r="50" spans="1:15">
      <c r="A50" t="s">
        <v>1328</v>
      </c>
      <c r="B50" s="134">
        <f>SUMPRODUCT(COUNTIFS([35]UNGA!$A$4:$A$196,LDClist,[35]UNGA!E4:E196,TRUE))/COUNTIF([35]UNGA!E4:E196,TRUE)</f>
        <v>0.23280423280423279</v>
      </c>
      <c r="C50" s="134">
        <f>SUMPRODUCT(COUNTIFS([35]UNGA!$A$4:$A$196,LDClist,[35]UNGA!F4:F196,TRUE))/COUNTIF([35]UNGA!F4:F196,TRUE)</f>
        <v>0.2356020942408377</v>
      </c>
      <c r="D50" s="134">
        <f>SUMPRODUCT(COUNTIFS([35]UNGA!$A$4:$A$196,LDClist,[35]UNGA!G4:G196,TRUE))/COUNTIF([35]UNGA!G4:G196,TRUE)</f>
        <v>0.234375</v>
      </c>
      <c r="E50" s="134">
        <f>SUMPRODUCT(COUNTIFS([35]UNGA!$A$4:$A$196,LDClist,[35]UNGA!H4:H196,TRUE))/COUNTIF([35]UNGA!H4:H196,TRUE)</f>
        <v>0.23834196891191708</v>
      </c>
      <c r="F50" s="134">
        <f>SUMPRODUCT(COUNTIFS([35]UNGA!$A$4:$A$196,LDClist,[35]UNGA!I4:I196,TRUE))/COUNTIF([35]UNGA!I4:I196,TRUE)</f>
        <v>0.23834196891191708</v>
      </c>
      <c r="G50" s="134">
        <f>SUMPRODUCT(COUNTIFS([35]UNGA!$A$4:$A$196,LDClist,[35]UNGA!J4:J196,TRUE))/COUNTIF([35]UNGA!J4:J196,TRUE)</f>
        <v>0.23834196891191708</v>
      </c>
      <c r="H50" s="134">
        <f>SUMPRODUCT(COUNTIFS([35]UNGA!$A$4:$A$196,LDClist,[35]UNGA!K4:K196,TRUE))/COUNTIF([35]UNGA!K4:K196,TRUE)</f>
        <v>0.23834196891191708</v>
      </c>
      <c r="I50" s="134">
        <f>SUMPRODUCT(COUNTIFS([35]UNGA!$A$4:$A$196,LDClist,[35]UNGA!L4:L196,TRUE))/COUNTIF([35]UNGA!L4:L196,TRUE)</f>
        <v>0.23834196891191708</v>
      </c>
      <c r="J50" s="134">
        <f>SUMPRODUCT(COUNTIFS([35]UNGA!$A$4:$A$196,LDClist,[35]UNGA!M4:M196,TRUE))/COUNTIF([35]UNGA!M4:M196,TRUE)</f>
        <v>0.23834196891191708</v>
      </c>
      <c r="K50" s="134">
        <f>SUMPRODUCT(COUNTIFS([35]UNGA!$A$4:$A$196,LDClist,[35]UNGA!N4:N196,TRUE))/COUNTIF([35]UNGA!N4:N196,TRUE)</f>
        <v>0.23834196891191708</v>
      </c>
      <c r="L50" s="134">
        <f>SUMPRODUCT(COUNTIFS([35]UNGA!$A$4:$A$196,LDClist,[35]UNGA!O4:O196,TRUE))/COUNTIF([35]UNGA!O4:O196,TRUE)</f>
        <v>0.23834196891191708</v>
      </c>
      <c r="M50" s="134">
        <f>SUMPRODUCT(COUNTIFS([35]UNGA!$A$4:$A$196,LDClist,[35]UNGA!P4:P196,TRUE))/COUNTIF([35]UNGA!P4:P196,TRUE)</f>
        <v>0.23834196891191708</v>
      </c>
      <c r="N50" s="134">
        <f>SUMPRODUCT(COUNTIFS([35]UNGA!$A$4:$A$196,LDClist,[35]UNGA!Q4:Q196,TRUE))/COUNTIF([35]UNGA!Q4:Q196,TRUE)</f>
        <v>0.23834196891191708</v>
      </c>
      <c r="O50" s="134">
        <f>SUMPRODUCT(COUNTIFS([35]UNGA!$A$4:$A$196,LDClist,[35]UNGA!R4:R196,TRUE))/COUNTIF([35]UNGA!R4:R196,TRUE)</f>
        <v>0.23834196891191708</v>
      </c>
    </row>
    <row r="51" spans="1:15">
      <c r="A51" t="s">
        <v>1329</v>
      </c>
      <c r="B51" s="134">
        <f>SUMPRODUCT(COUNTIFS([35]ECOSOC!$A$5:$A$198,LDClist,[35]ECOSOC!E5:E198,TRUE))/COUNTIF([35]ECOSOC!E5:E198,TRUE)</f>
        <v>0.18518518518518517</v>
      </c>
      <c r="C51" s="134">
        <f>SUMPRODUCT(COUNTIFS([35]ECOSOC!$A$5:$A$198,LDClist,[35]ECOSOC!F5:F198,TRUE))/COUNTIF([35]ECOSOC!F5:F198,TRUE)</f>
        <v>0.14814814814814814</v>
      </c>
      <c r="D51" s="134">
        <f>SUMPRODUCT(COUNTIFS([35]ECOSOC!$A$5:$A$198,LDClist,[35]ECOSOC!G5:G198,TRUE))/COUNTIF([35]ECOSOC!G5:G198,TRUE)</f>
        <v>0.12962962962962962</v>
      </c>
      <c r="E51" s="134">
        <f>SUMPRODUCT(COUNTIFS([35]ECOSOC!$A$5:$A$198,LDClist,[35]ECOSOC!H5:H198,TRUE))/COUNTIF([35]ECOSOC!H5:H198,TRUE)</f>
        <v>0.18518518518518517</v>
      </c>
      <c r="F51" s="134">
        <f>SUMPRODUCT(COUNTIFS([35]ECOSOC!$A$5:$A$198,LDClist,[35]ECOSOC!I5:I198,TRUE))/COUNTIF([35]ECOSOC!I5:I198,TRUE)</f>
        <v>0.16666666666666666</v>
      </c>
      <c r="G51" s="134">
        <f>SUMPRODUCT(COUNTIFS([35]ECOSOC!$A$5:$A$198,LDClist,[35]ECOSOC!J5:J198,TRUE))/COUNTIF([35]ECOSOC!J5:J198,TRUE)</f>
        <v>0.14814814814814814</v>
      </c>
      <c r="H51" s="134">
        <f>SUMPRODUCT(COUNTIFS([35]ECOSOC!$A$5:$A$198,LDClist,[35]ECOSOC!K5:K198,TRUE))/COUNTIF([35]ECOSOC!K5:K198,TRUE)</f>
        <v>0.14814814814814814</v>
      </c>
      <c r="I51" s="134">
        <f>SUMPRODUCT(COUNTIFS([35]ECOSOC!$A$5:$A$197,LDClist,[35]ECOSOC!L5:L197,TRUE))/COUNTIF([35]ECOSOC!L5:L197,TRUE)</f>
        <v>0.18518518518518517</v>
      </c>
      <c r="J51" s="134" cm="1">
        <f t="array" ref="J51">SUMPRODUCT(COUNTIFS([35]ECOSOC!$A$5:$A$197,LDClist,[35]ECOSOC!M5:M197,TRUE))/COUNTIF([35]ECOSOC!M5:M197,TRUE)</f>
        <v>0.14814814814814814</v>
      </c>
      <c r="K51" s="134" cm="1">
        <f t="array" ref="K51">SUMPRODUCT(COUNTIFS([35]ECOSOC!$A$5:$A$197,LDClist,[35]ECOSOC!N5:N197,TRUE))/COUNTIF([35]ECOSOC!N5:N197,TRUE)</f>
        <v>0.14814814814814814</v>
      </c>
      <c r="L51" s="134" cm="1">
        <f t="array" ref="L51">SUMPRODUCT(COUNTIFS([35]ECOSOC!$A$5:$A$197,LDClist,[35]ECOSOC!O5:O197,TRUE))/COUNTIF([35]ECOSOC!O5:O197,TRUE)</f>
        <v>0.12962962962962962</v>
      </c>
      <c r="M51" s="134" cm="1">
        <f t="array" ref="M51">SUMPRODUCT(COUNTIFS([35]ECOSOC!$A$5:$A$197,LDClist,[35]ECOSOC!P5:P197,TRUE))/COUNTIF([35]ECOSOC!P5:P197,TRUE)</f>
        <v>0.11320754716981132</v>
      </c>
      <c r="N51" s="134" cm="1">
        <f t="array" ref="N51">SUMPRODUCT(COUNTIFS([35]ECOSOC!$A$5:$A$197,LDClist,[35]ECOSOC!Q5:Q197,TRUE))/COUNTIF([35]ECOSOC!Q5:Q197,TRUE)</f>
        <v>0.15094339622641509</v>
      </c>
      <c r="O51" s="134" cm="1">
        <f t="array" ref="O51">SUMPRODUCT(COUNTIFS([35]ECOSOC!$A$5:$A$197,LDClist,[35]ECOSOC!R5:R197,TRUE))/COUNTIF([35]ECOSOC!R5:R197,TRUE)</f>
        <v>0.16981132075471697</v>
      </c>
    </row>
    <row r="52" spans="1:15">
      <c r="A52" t="s">
        <v>1330</v>
      </c>
      <c r="B52" s="134" cm="1">
        <f t="array" ref="B52">SUMPRODUCT(COUNTIFS('[35]UN Security Council'!$A$6:$A$198,LDClist,'[35]UN Security Council'!E6:E198,TRUE))/COUNTIF('[35]UN Security Council'!E6:E198,TRUE)</f>
        <v>0.13333333333333333</v>
      </c>
      <c r="C52" s="134" cm="1">
        <f t="array" ref="C52">SUMPRODUCT(COUNTIFS('[35]UN Security Council'!$A$6:$A$198,LDClist,'[35]UN Security Council'!F6:F198,TRUE))/COUNTIF('[35]UN Security Council'!F6:F198,TRUE)</f>
        <v>0.13333333333333333</v>
      </c>
      <c r="D52" s="134" cm="1">
        <f t="array" ref="D52">SUMPRODUCT(COUNTIFS('[35]UN Security Council'!$A$6:$A$198,LDClist,'[35]UN Security Council'!G6:G198,TRUE))/COUNTIF('[35]UN Security Council'!G6:G198,TRUE)</f>
        <v>6.6666666666666666E-2</v>
      </c>
      <c r="E52" s="134" cm="1">
        <f t="array" ref="E52">SUMPRODUCT(COUNTIFS('[35]UN Security Council'!$A$6:$A$198,LDClist,'[35]UN Security Council'!H6:H198,TRUE))/COUNTIF('[35]UN Security Council'!H6:H198,TRUE)</f>
        <v>0.13333333333333333</v>
      </c>
      <c r="F52" s="134" cm="1">
        <f t="array" ref="F52">SUMPRODUCT(COUNTIFS('[35]UN Security Council'!$A$6:$A$198,LDClist,'[35]UN Security Council'!I6:I198,TRUE))/COUNTIF('[35]UN Security Council'!I6:I198,TRUE)</f>
        <v>0.13333333333333333</v>
      </c>
      <c r="G52" s="134" cm="1">
        <f t="array" ref="G52">SUMPRODUCT(COUNTIFS('[35]UN Security Council'!$A$6:$A$198,LDClist,'[35]UN Security Council'!J6:J198,TRUE))/COUNTIF('[35]UN Security Council'!J6:J198,TRUE)</f>
        <v>0.13333333333333333</v>
      </c>
      <c r="H52" s="134" cm="1">
        <f t="array" ref="H52">SUMPRODUCT(COUNTIFS('[35]UN Security Council'!$A$6:$A$198,LDClist,'[35]UN Security Council'!K6:K198,TRUE))/COUNTIF('[35]UN Security Council'!K6:K198,TRUE)</f>
        <v>6.6666666666666666E-2</v>
      </c>
      <c r="I52" s="134" cm="1">
        <f t="array" ref="I52">SUMPRODUCT(COUNTIFS('[35]UN Security Council'!$A$6:$A$198,LDClist,'[35]UN Security Council'!L6:L198,TRUE))/COUNTIF('[35]UN Security Council'!L6:L198,TRUE)</f>
        <v>0</v>
      </c>
      <c r="J52" s="134" cm="1">
        <f t="array" ref="J52">SUMPRODUCT(COUNTIFS('[35]UN Security Council'!$A$6:$A$198,LDClist,'[35]UN Security Council'!M6:M198,TRUE))/COUNTIF('[35]UN Security Council'!M6:M198,TRUE)</f>
        <v>6.6666666666666666E-2</v>
      </c>
      <c r="K52" s="134" cm="1">
        <f t="array" ref="K52">SUMPRODUCT(COUNTIFS('[35]UN Security Council'!$A$6:$A$198,LDClist,'[35]UN Security Council'!N6:N198,TRUE))/COUNTIF('[35]UN Security Council'!N6:N198,TRUE)</f>
        <v>6.6666666666666666E-2</v>
      </c>
      <c r="L52" s="134" cm="1">
        <f t="array" ref="L52">SUMPRODUCT(COUNTIFS('[35]UN Security Council'!$A$6:$A$198,LDClist,'[35]UN Security Council'!O6:O198,TRUE))/COUNTIF('[35]UN Security Council'!O6:O198,TRUE)</f>
        <v>0</v>
      </c>
      <c r="M52" s="134" cm="1">
        <f t="array" ref="M52">SUMPRODUCT(COUNTIFS('[35]UN Security Council'!$A$6:$A$198,LDClist,'[35]UN Security Council'!P6:P198,TRUE))/COUNTIF('[35]UN Security Council'!P6:P198,TRUE)</f>
        <v>6.6666666666666666E-2</v>
      </c>
      <c r="N52" s="134" cm="1">
        <f t="array" ref="N52">SUMPRODUCT(COUNTIFS('[35]UN Security Council'!$A$6:$A$198,LDClist,'[35]UN Security Council'!Q6:Q198,TRUE))/COUNTIF('[35]UN Security Council'!Q6:Q198,TRUE)</f>
        <v>0.13333333333333333</v>
      </c>
      <c r="O52" s="134" cm="1">
        <f t="array" ref="O52">SUMPRODUCT(COUNTIFS('[35]UN Security Council'!$A$6:$A$198,LDClist,'[35]UN Security Council'!R6:R198,TRUE))/COUNTIF('[35]UN Security Council'!R6:R198,TRUE)</f>
        <v>0.13333333333333333</v>
      </c>
    </row>
    <row r="53" spans="1:15">
      <c r="A53" t="s">
        <v>1331</v>
      </c>
      <c r="B53" s="134">
        <f>SUMPRODUCT(COUNTIFS([35]WTO!$B$6:$B$165,LDClist,[35]WTO!E6:E165,TRUE))/COUNTIF([35]WTO!E6:E165,TRUE)</f>
        <v>0.20714285714285716</v>
      </c>
      <c r="C53" s="134">
        <f>SUMPRODUCT(COUNTIFS([35]WTO!$B$6:$B$165,LDClist,[35]WTO!F6:F165,TRUE))/COUNTIF([35]WTO!F6:F165,TRUE)</f>
        <v>0.20805369127516779</v>
      </c>
      <c r="D53" s="134">
        <f>SUMPRODUCT(COUNTIFS([35]WTO!$B$6:$B$165,LDClist,[35]WTO!G6:G165,TRUE))/COUNTIF([35]WTO!G6:G165,TRUE)</f>
        <v>0.20261437908496732</v>
      </c>
      <c r="E53" s="134">
        <f>SUMPRODUCT(COUNTIFS([35]WTO!$B$6:$B$165,LDClist,[35]WTO!H6:H165,TRUE))/COUNTIF([35]WTO!H6:H165,TRUE)</f>
        <v>0.20624999999999999</v>
      </c>
      <c r="F53" s="135">
        <f>SUMPRODUCT(COUNTIFS([35]WTO!$B$6:$B$169,LDClist,[35]WTO!I6:I169,TRUE))/COUNTIF([35]WTO!I6:I169,TRUE)</f>
        <v>0.20370370370370369</v>
      </c>
      <c r="G53" s="135">
        <f>SUMPRODUCT(COUNTIFS([35]WTO!$B$6:$B$169,LDClist,[35]WTO!J6:J169,TRUE))/COUNTIF([35]WTO!J6:J169,TRUE)</f>
        <v>0.21341463414634146</v>
      </c>
      <c r="H53" s="135">
        <f>SUMPRODUCT(COUNTIFS([35]WTO!$B$6:$B$169,LDClist,[35]WTO!K6:K169,TRUE))/COUNTIF([35]WTO!K6:K169,TRUE)</f>
        <v>0.21341463414634146</v>
      </c>
      <c r="I53" s="134">
        <f>SUMPRODUCT(COUNTIFS([35]WTO!$B$6:$B$169,LDClist,[35]WTO!L6:L169,TRUE))/COUNTIF([35]WTO!L6:L169,TRUE)</f>
        <v>0.21341463414634146</v>
      </c>
      <c r="J53" s="134" cm="1">
        <f t="array" ref="J53">SUMPRODUCT(COUNTIFS([35]WTO!$B$6:$B$169,LDClist,[35]WTO!M6:M169,TRUE))/COUNTIF([35]WTO!M6:M169,TRUE)</f>
        <v>0.21341463414634146</v>
      </c>
      <c r="K53" s="134" cm="1">
        <f t="array" ref="K53">SUMPRODUCT(COUNTIFS([35]WTO!$B$6:$B$169,LDClist,[35]WTO!N6:N169,TRUE))/COUNTIF([35]WTO!N6:N169,TRUE)</f>
        <v>0.21341463414634146</v>
      </c>
      <c r="L53" s="134" cm="1">
        <f t="array" ref="L53">SUMPRODUCT(COUNTIFS([35]WTO!$B$6:$B$169,LDClist,[35]WTO!O6:O169,TRUE))/COUNTIF([35]WTO!O6:O169,TRUE)</f>
        <v>0.21341463414634146</v>
      </c>
      <c r="M53" s="134" cm="1">
        <f t="array" ref="M53">SUMPRODUCT(COUNTIFS([35]WTO!$B$6:$B$169,LDClist,[35]WTO!P6:P169,TRUE))/COUNTIF([35]WTO!P6:P169,TRUE)</f>
        <v>0.21341463414634146</v>
      </c>
      <c r="N53" s="134" cm="1">
        <f t="array" ref="N53">SUMPRODUCT(COUNTIFS([35]WTO!$B$6:$B$169,LDClist,[35]WTO!Q6:Q169,TRUE))/COUNTIF([35]WTO!Q6:Q169,TRUE)</f>
        <v>0.21341463414634146</v>
      </c>
      <c r="O53" s="134" cm="1">
        <f t="array" ref="O53">SUMPRODUCT(COUNTIFS([35]WTO!$B$6:$B$169,LDClist,[35]WTO!R6:R169,TRUE))/COUNTIF([35]WTO!R6:R169,TRUE)</f>
        <v>0.21341463414634146</v>
      </c>
    </row>
    <row r="54" spans="1:15">
      <c r="A54" t="s">
        <v>1332</v>
      </c>
      <c r="B54" s="135">
        <f>SUMPRODUCT(SUMIF([35]IMF!A5:A195,LDClist,[35]IMF!F5:F195))</f>
        <v>2.4032575331856286E-2</v>
      </c>
      <c r="C54" s="135">
        <f>SUMPRODUCT(SUMIF([35]IMF!$A$5:$A$195,LDClist,[35]IMF!I5:I195))</f>
        <v>2.7840641369529892E-2</v>
      </c>
      <c r="D54" s="135">
        <f>SUMPRODUCT(SUMIF([35]IMF!$A$5:$A$195,LDClist,[35]IMF!L5:L195))</f>
        <v>2.8932447156538386E-2</v>
      </c>
      <c r="E54" s="135">
        <f>SUMPRODUCT(SUMIF([35]IMF!$A$5:$A$195,LDClist,[35]IMF!O5:O195))</f>
        <v>3.456558057678201E-2</v>
      </c>
      <c r="F54" s="135">
        <f>SUMPRODUCT(SUMIF([35]IMF!$A$5:$A$195,LDClist,[35]IMF!R5:R195))</f>
        <v>3.4301567960000313E-2</v>
      </c>
      <c r="G54" s="135">
        <f>SUMPRODUCT(SUMIF([35]IMF!$A$5:$A$195,LDClist,[35]IMF!U5:U195))</f>
        <v>3.4534730932923578E-2</v>
      </c>
      <c r="H54" s="135">
        <f>SUMPRODUCT(SUMIF([35]IMF!$A$5:$A$195,LDClist,[35]IMF!X5:X195))</f>
        <v>3.4536433041167297E-2</v>
      </c>
      <c r="I54" s="134">
        <f>SUMPRODUCT(SUMIF([35]IMF!$A$5:$A$195,LDClist,[35]IMF!AA5:AA195))</f>
        <v>3.4536433041167297E-2</v>
      </c>
      <c r="J54" s="134" cm="1">
        <f t="array" ref="J54">SUMPRODUCT(SUMIF([35]IMF!$A$5:$A$195,LDClist,[35]IMF!AD5:AD195))</f>
        <v>3.4763843552772157E-2</v>
      </c>
      <c r="K54" s="134" cm="1">
        <f t="array" ref="K54">SUMPRODUCT(SUMIF([35]IMF!$A$5:$A$195,LDClist,[35]IMF!AH5:AH195))</f>
        <v>3.4953840931643422E-2</v>
      </c>
      <c r="L54" s="134" cm="1">
        <f t="array" ref="L54">SUMPRODUCT(SUMIF([35]IMF!$A$5:$A$195,LDClist,[35]IMF!AL5:AL195))</f>
        <v>3.5850080499971612E-2</v>
      </c>
      <c r="M54" s="134" cm="1">
        <f t="array" ref="M54">SUMPRODUCT(SUMIF([35]IMF!$A$5:$A$195,LDClist,[35]IMF!AP5:AP195))</f>
        <v>3.3662062718440383E-2</v>
      </c>
      <c r="N54" s="134" cm="1">
        <f t="array" ref="N54">SUMPRODUCT(SUMIF([35]IMF!$A$5:$A$195,LDClist,[35]IMF!AT5:AT195))</f>
        <v>3.3659634329135837E-2</v>
      </c>
      <c r="O54" s="134" cm="1">
        <f t="array" ref="O54">SUMPRODUCT(SUMIF([35]IMF!$A$5:$A$195,LDClist,[35]IMF!AX5:AX195))</f>
        <v>3.3592643490975765E-2</v>
      </c>
    </row>
    <row r="55" spans="1:15">
      <c r="A55" t="s">
        <v>1333</v>
      </c>
      <c r="B55" s="135">
        <f>SUMPRODUCT(SUMIF([35]IMF!A5:A195,LDClist,[35]IMF!D5:D195))</f>
        <v>0.21910112359550582</v>
      </c>
      <c r="C55" s="135">
        <f>SUMPRODUCT(SUMIF([35]IMF!$A$5:$A$195,LDClist,[35]IMF!G5:G195))</f>
        <v>0.23204419889502736</v>
      </c>
      <c r="D55" s="135">
        <f>SUMPRODUCT(SUMIF([35]IMF!$A$5:$A$195,LDClist,[35]IMF!J5:J195))</f>
        <v>0.23076923076923087</v>
      </c>
      <c r="E55" s="135">
        <f>SUMPRODUCT(SUMIF([35]IMF!$A$5:$A$195,LDClist,[35]IMF!M5:M195))</f>
        <v>0.24468085106382989</v>
      </c>
      <c r="F55" s="135">
        <f>SUMPRODUCT(SUMIF([35]IMF!$A$5:$A$195,LDClist,[35]IMF!P5:P195))</f>
        <v>0.24468085106382989</v>
      </c>
      <c r="G55" s="135">
        <f>SUMPRODUCT(SUMIF([35]IMF!$A$5:$A$195,LDClist,[35]IMF!S5:S195))</f>
        <v>0.24338624338624337</v>
      </c>
      <c r="H55" s="135">
        <f>SUMPRODUCT(SUMIF([35]IMF!$A$5:$A$195,LDClist,[35]IMF!V5:V195))</f>
        <v>0.24338624338624337</v>
      </c>
      <c r="I55" s="134">
        <f>SUMPRODUCT(SUMIF([35]IMF!$A$5:$A$195,LDClist,[35]IMF!Y5:Y195))</f>
        <v>0.24338624338624337</v>
      </c>
      <c r="J55" s="134" cm="1">
        <f t="array" ref="J55">SUMPRODUCT(SUMIF([35]IMF!$A$5:$A$195,LDClist,[35]IMF!AB5:AB195))</f>
        <v>0.24338624338624337</v>
      </c>
      <c r="K55" s="134" cm="1">
        <f t="array" ref="K55">SUMPRODUCT(SUMIF([35]IMF!$A$5:$A$195,LDClist,[35]IMF!AF5:AF195))</f>
        <v>0.24210526315789452</v>
      </c>
      <c r="L55" s="134" cm="1">
        <f t="array" ref="L55">SUMPRODUCT(SUMIF([35]IMF!$A$5:$A$195,LDClist,[35]IMF!AJ5:AJ195))</f>
        <v>0.24210526315789452</v>
      </c>
      <c r="M55" s="134" cm="1">
        <f t="array" ref="M55">SUMPRODUCT(SUMIF([35]IMF!$A$5:$A$195,LDClist,[35]IMF!AN5:AN195))</f>
        <v>0.24210526315789452</v>
      </c>
      <c r="N55" s="134" cm="1">
        <f t="array" ref="N55">SUMPRODUCT(SUMIF([35]IMF!$A$5:$A$195,LDClist,[35]IMF!AR5:AR195))</f>
        <v>0.24210526315789452</v>
      </c>
      <c r="O55" s="134" cm="1">
        <f t="array" ref="O55">SUMPRODUCT(SUMIF([35]IMF!$A$5:$A$195,LDClist,[35]IMF!AV5:AV195))</f>
        <v>0.2408376963350787</v>
      </c>
    </row>
    <row r="56" spans="1:15">
      <c r="A56" t="s">
        <v>1334</v>
      </c>
      <c r="B56" s="135">
        <f>SUMPRODUCT(SUMIF([35]IBRD!A5:A197,LDClist,[35]IBRD!$F$5:$F$197))</f>
        <v>3.6734143586544706E-2</v>
      </c>
      <c r="C56" s="135">
        <f>SUMPRODUCT(SUMIF([35]IBRD!$A$5:$A$197,LDClist,[35]IBRD!$I$5:$I$197))</f>
        <v>3.7000953257043945E-2</v>
      </c>
      <c r="D56" s="135">
        <f>SUMPRODUCT(SUMIF([35]IBRD!$A$5:$A$197,LDClist,[35]IBRD!$L$5:$L$197))</f>
        <v>3.7225617353245227E-2</v>
      </c>
      <c r="E56" s="135">
        <f>SUMPRODUCT(SUMIF([35]IBRD!$A$5:$A$197,LDClist,[35]IBRD!$O$5:$O$197))</f>
        <v>3.6961306744639655E-2</v>
      </c>
      <c r="F56" s="135">
        <f>SUMPRODUCT(SUMIF([35]IBRD!$A$5:$A$197,LDClist,[35]IBRD!R5:R197))</f>
        <v>3.713375354990648E-2</v>
      </c>
      <c r="G56" s="135">
        <f>SUMPRODUCT(SUMIF([35]IBRD!$A$5:$A$197,LDClist,[35]IBRD!U5:U197))</f>
        <v>3.8754898168511832E-2</v>
      </c>
      <c r="H56" s="135">
        <f>SUMPRODUCT(SUMIF([35]IBRD!$A$5:$A$197,LDClist,[35]IBRD!$X$5:$X$197))</f>
        <v>4.1490127638961247E-2</v>
      </c>
      <c r="I56" s="134">
        <f>SUMPRODUCT(SUMIF([35]IBRD!$A$5:$A$193,LDClist,[35]IBRD!$AA$5:$AA$193))</f>
        <v>4.097647771758528E-2</v>
      </c>
      <c r="J56" s="134" cm="1">
        <f t="array" ref="J56">SUMPRODUCT(SUMIF([35]IBRD!$A$5:$A$193,LDClist,[35]IBRD!$AD$5:$AD$193))</f>
        <v>4.0494519363228572E-2</v>
      </c>
      <c r="K56" s="134" cm="1">
        <f t="array" ref="K56">SUMPRODUCT(SUMIF([35]IBRD!$A$5:$A$193,LDClist,[35]IBRD!$AH$5:$AH$193))</f>
        <v>4.001695345107157E-2</v>
      </c>
      <c r="L56" s="134" cm="1">
        <f t="array" ref="L56">SUMPRODUCT(SUMIF([35]IBRD!$A$5:$A$193,LDClist,[35]IBRD!$AL$5:$AL$193))</f>
        <v>3.965727284328361E-2</v>
      </c>
      <c r="M56" s="134" cm="1">
        <f t="array" ref="M56">SUMPRODUCT(SUMIF([35]IBRD!$A$5:$A$193,LDClist,[35]IBRD!$AP$5:$AP$193))</f>
        <v>3.9245834138430323E-2</v>
      </c>
      <c r="N56" s="134" cm="1">
        <f t="array" ref="N56">SUMPRODUCT(SUMIF([35]IBRD!$A$5:$A$193,LDClist,[35]IBRD!$AT$5:$AT$193))</f>
        <v>3.904786309581796E-2</v>
      </c>
      <c r="O56" s="134" cm="1">
        <f t="array" ref="O56">SUMPRODUCT(SUMIF([35]IBRD!$A$5:$A$193,LDClist,[35]IBRD!$AX$5:$AX$193))</f>
        <v>3.8738626614080396E-2</v>
      </c>
    </row>
    <row r="57" spans="1:15">
      <c r="A57" t="s">
        <v>1335</v>
      </c>
      <c r="B57" s="135">
        <f>SUMPRODUCT(SUMIF([35]IBRD!$A$5:$A$197,LDClist,[35]IBRD!$D$5:$D$197))</f>
        <v>0.23626373626373637</v>
      </c>
      <c r="C57" s="135">
        <f>SUMPRODUCT(SUMIF([35]IBRD!$A$5:$A$197,LDClist,[35]IBRD!$G$5:$G$197))</f>
        <v>0.23913043478260856</v>
      </c>
      <c r="D57" s="135">
        <f>SUMPRODUCT(SUMIF([35]IBRD!$A$5:$A$197,LDClist,[35]IBRD!$J$5:$J$197))</f>
        <v>0.24064171122994632</v>
      </c>
      <c r="E57" s="135">
        <f>SUMPRODUCT(SUMIF([35]IBRD!$A$5:$A$197,LDClist,[35]IBRD!$M$5:$M$197))</f>
        <v>0.24468085106382989</v>
      </c>
      <c r="F57" s="135">
        <f>SUMPRODUCT(SUMIF([35]IBRD!$A$5:$A$194,LDClist,[35]IBRD!P5:P197))</f>
        <v>0.24468085106382989</v>
      </c>
      <c r="G57" s="135">
        <f>SUMPRODUCT(SUMIF([35]IBRD!$A$5:$A$197,LDClist,[35]IBRD!S5:S197))</f>
        <v>0.24338624338624337</v>
      </c>
      <c r="H57" s="135">
        <f>SUMPRODUCT(SUMIF([35]IBRD!$A$5:$A$197,LDClist,[35]IBRD!V5:V197))</f>
        <v>0.24338624338624337</v>
      </c>
      <c r="I57" s="134">
        <f>SUMPRODUCT(SUMIF([35]IBRD!$A$5:$A$193,LDClist,[35]IBRD!Y5:Y193))</f>
        <v>0.24338624338624337</v>
      </c>
      <c r="J57" s="134" cm="1">
        <f t="array" ref="J57">SUMPRODUCT(SUMIF([35]IBRD!$A$5:$A$193,LDClist,[35]IBRD!AB5:AB193))</f>
        <v>0.24338624338624337</v>
      </c>
      <c r="K57" s="134" cm="1">
        <f t="array" ref="K57">SUMPRODUCT(SUMIF([35]IBRD!$A$5:$A$193,LDClist,[35]IBRD!AF5:AF193))</f>
        <v>0.24338624338624337</v>
      </c>
      <c r="L57" s="134" cm="1">
        <f t="array" ref="L57">SUMPRODUCT(SUMIF([35]IBRD!$A$5:$A$193,LDClist,[35]IBRD!AJ5:AJ193))</f>
        <v>0.24338624338624337</v>
      </c>
      <c r="M57" s="134" cm="1">
        <f t="array" ref="M57">SUMPRODUCT(SUMIF([35]IBRD!$A$5:$A$193,LDClist,[35]IBRD!AN5:AN193))</f>
        <v>0.24338624338624337</v>
      </c>
      <c r="N57" s="134" cm="1">
        <f t="array" ref="N57">SUMPRODUCT(SUMIF([35]IBRD!$A$5:$A$193,LDClist,[35]IBRD!AR5:AR193))</f>
        <v>0.24338624338624337</v>
      </c>
      <c r="O57" s="134" cm="1">
        <f t="array" ref="O57">SUMPRODUCT(SUMIF([35]IBRD!$A$5:$A$193,LDClist,[35]IBRD!AV5:AV193))</f>
        <v>0.24338624338624337</v>
      </c>
    </row>
    <row r="58" spans="1:15">
      <c r="A58" t="s">
        <v>1336</v>
      </c>
      <c r="B58" s="135">
        <f>SUMPRODUCT(SUMIF([35]IFC!$A$5:$A$196,LDClist,[35]IFC!F$5:F$196))</f>
        <v>1.7383296326899521E-2</v>
      </c>
      <c r="C58" s="135">
        <f>SUMPRODUCT(SUMIF([35]IFC!$A$5:$A$196,LDClist,[35]IFC!L$5:L$196))</f>
        <v>1.819682801098781E-2</v>
      </c>
      <c r="D58" s="135">
        <f>SUMPRODUCT(SUMIF([35]IFC!$A$5:$A$196,LDClist,[35]IFC!O$5:O$196))</f>
        <v>1.8433506567841425E-2</v>
      </c>
      <c r="E58" s="135">
        <f>SUMPRODUCT(SUMIF([35]IFC!$A$5:$A$196,LDClist,[35]IFC!R$5:R$196))</f>
        <v>2.6659407186737583E-2</v>
      </c>
      <c r="F58" s="135">
        <f>SUMPRODUCT(SUMIF([35]IFC!$A$5:$A$196,LDClist,[35]IFC!U$5:U$196))</f>
        <v>2.6659407186737583E-2</v>
      </c>
      <c r="G58" s="135">
        <f>SUMPRODUCT(SUMIF([35]IFC!$A$5:$A$196,LDClist,[35]IFC!X$5:X$196))</f>
        <v>2.6599152987454546E-2</v>
      </c>
      <c r="H58" s="135">
        <f>SUMPRODUCT(SUMIF([35]IFC!$A$5:$A$196,LDClist,[35]IFC!AA$5:AA$196))</f>
        <v>2.6599152987454546E-2</v>
      </c>
      <c r="I58" s="134" cm="1">
        <f t="array" ref="I58">SUMPRODUCT(SUMIF([35]IFC!$A$5:$A$192,LDClist,[35]IFC!AD$5:AD$192))</f>
        <v>2.6379932987420213E-2</v>
      </c>
      <c r="J58" s="134" cm="1">
        <f t="array" ref="J58">SUMPRODUCT(SUMIF([35]IFC!$A$5:$A$192,LDClist,[35]IFC!AG$5:AG$192))</f>
        <v>2.6880817085887094E-2</v>
      </c>
      <c r="K58" s="134" cm="1">
        <f t="array" ref="K58">SUMPRODUCT(SUMIF([35]IFC!$A$5:$A$192,LDClist,[35]IFC!AK$5:AK$192))</f>
        <v>2.6272547323489305E-2</v>
      </c>
      <c r="L58" s="134" cm="1">
        <f t="array" ref="L58">SUMPRODUCT(SUMIF([35]IFC!$A$5:$A$192,LDClist,[35]IFC!AO$5:AO$192))</f>
        <v>2.6045419934149057E-2</v>
      </c>
      <c r="M58" s="134" cm="1">
        <f t="array" ref="M58">SUMPRODUCT(SUMIF([35]IFC!$A$5:$A$192,LDClist,[35]IFC!AS$5:AS$192))</f>
        <v>2.6706934244021516E-2</v>
      </c>
      <c r="N58" s="134" cm="1">
        <f t="array" ref="N58">SUMPRODUCT(SUMIF([35]IFC!$A$5:$A$192,LDClist,[35]IFC!AW$5:AW$192))</f>
        <v>2.6621075976727776E-2</v>
      </c>
      <c r="O58" s="134" cm="1">
        <f t="array" ref="O58">SUMPRODUCT(SUMIF([35]IFC!$A$5:$A$192,LDClist,[35]IFC!BA$5:BA$192))</f>
        <v>2.745505825237906E-2</v>
      </c>
    </row>
    <row r="59" spans="1:15">
      <c r="A59" t="s">
        <v>1337</v>
      </c>
      <c r="B59" s="143">
        <f>SUMPRODUCT(SUMIF([35]IFC!$A$5:$A$196,LDClist,[35]IFC!D$5:D$196))</f>
        <v>0.23563218390804577</v>
      </c>
      <c r="C59" s="143">
        <f>SUMPRODUCT(SUMIF([35]IFC!$A$5:$A$196,LDClist,[35]IFC!J$5:J$196))</f>
        <v>0.24157303370786543</v>
      </c>
      <c r="D59" s="143">
        <f>SUMPRODUCT(SUMIF([35]IFC!$A$5:$A$196,LDClist,[35]IFC!M$5:M$196))</f>
        <v>0.24175824175824187</v>
      </c>
      <c r="E59" s="143">
        <f>SUMPRODUCT(SUMIF([35]IFC!$A$5:$A$196,LDClist,[35]IFC!P$5:P$196))</f>
        <v>0.24456521739130421</v>
      </c>
      <c r="F59" s="143">
        <f>SUMPRODUCT(SUMIF([35]IFC!$A$5:$A$196,LDClist,[35]IFC!S$5:S$196))</f>
        <v>0.24456521739130421</v>
      </c>
      <c r="G59" s="143">
        <f>SUMPRODUCT(SUMIF([35]IFC!$A$5:$A$196,LDClist,[35]IFC!V$5:V$196))</f>
        <v>0.24456521739130421</v>
      </c>
      <c r="H59" s="143">
        <f>SUMPRODUCT(SUMIF([35]IFC!$A$5:$A$196,LDClist,[35]IFC!Y$5:Y$196))</f>
        <v>0.24456521739130421</v>
      </c>
      <c r="I59" s="134" cm="1">
        <f t="array" ref="I59">SUMPRODUCT(SUMIF([35]IFC!$A$5:$A$192,LDClist,[35]IFC!AB$5:AB$192))</f>
        <v>0.24590163934426248</v>
      </c>
      <c r="J59" s="134" cm="1">
        <f t="array" ref="J59">SUMPRODUCT(SUMIF([35]IFC!$A$5:$A$192,LDClist,[35]IFC!AE$5:AE$192))</f>
        <v>0.24999999999999986</v>
      </c>
      <c r="K59" s="134" cm="1">
        <f t="array" ref="K59">SUMPRODUCT(SUMIF([35]IFC!$A$5:$A$192,LDClist,[35]IFC!AI$5:AI$192))</f>
        <v>0.24864864864864866</v>
      </c>
      <c r="L59" s="134" cm="1">
        <f t="array" ref="L59">SUMPRODUCT(SUMIF([35]IFC!$A$5:$A$192,LDClist,[35]IFC!AM$5:AM$192))</f>
        <v>0.24731182795698911</v>
      </c>
      <c r="M59" s="134" cm="1">
        <f t="array" ref="M59">SUMPRODUCT(SUMIF([35]IFC!$A$5:$A$192,LDClist,[35]IFC!AQ$5:AQ$192))</f>
        <v>0.24731182795698911</v>
      </c>
      <c r="N59" s="134" cm="1">
        <f t="array" ref="N59">SUMPRODUCT(SUMIF([35]IFC!$A$5:$A$192,LDClist,[35]IFC!AU$5:AU$192))</f>
        <v>0.24731182795698911</v>
      </c>
      <c r="O59" s="134" cm="1">
        <f t="array" ref="O59">SUMPRODUCT(SUMIF([35]IFC!$A$5:$A$192,LDClist,[35]IFC!AY$5:AY$192))</f>
        <v>0.24731182795698911</v>
      </c>
    </row>
    <row r="60" spans="1:15">
      <c r="A60" t="s">
        <v>1346</v>
      </c>
      <c r="B60" s="136"/>
      <c r="C60" s="136"/>
      <c r="D60" s="143">
        <f>SUMPRODUCT(SUMIF([35]FSB!$A$5:$A$28,LDClist,[35]FSB!F$5:F$28))</f>
        <v>0</v>
      </c>
      <c r="E60" s="143">
        <f>SUMPRODUCT(SUMIF([35]FSB!$A$5:$A$28,LDClist,[35]FSB!I$5:I$28))</f>
        <v>0</v>
      </c>
      <c r="F60" s="143">
        <f>SUMPRODUCT(SUMIF([35]FSB!$A$5:$A$28,LDClist,[35]FSB!L$5:L$28))</f>
        <v>0</v>
      </c>
      <c r="G60" s="143">
        <f>SUMPRODUCT(SUMIF([35]FSB!$A$5:$A$28,LDClist,[35]FSB!O$5:O$28))</f>
        <v>0</v>
      </c>
      <c r="H60" s="143">
        <f>SUMPRODUCT(SUMIF([35]FSB!$A$5:$A$28,LDClist,[35]FSB!R$5:R$28))</f>
        <v>0</v>
      </c>
      <c r="I60" s="134">
        <f>SUMPRODUCT(SUMIF([35]FSB!$A$5:$A$28,LDClist,[35]FSB!U$5:U$28))</f>
        <v>0</v>
      </c>
      <c r="J60" s="134" cm="1">
        <f t="array" ref="J60">SUMPRODUCT(SUMIF([35]FSB!$A$5:$A$28,LDClist,[35]FSB!X$5:X$28))</f>
        <v>0</v>
      </c>
      <c r="K60" s="134" cm="1">
        <f t="array" ref="K60">SUMPRODUCT(SUMIF([35]FSB!$A$5:$A$28,LDClist,[35]FSB!AA$5:AA$28))</f>
        <v>0</v>
      </c>
      <c r="L60" s="134" cm="1">
        <f t="array" ref="L60">SUMPRODUCT(SUMIF([35]FSB!$A$5:$A$28,LDClist,[35]FSB!AD$5:AD$28))</f>
        <v>0</v>
      </c>
      <c r="M60" s="134" cm="1">
        <f t="array" ref="M60">SUMPRODUCT(SUMIF([35]FSB!$A$5:$A$28,LDClist,[35]FSB!AG$5:AG$28))</f>
        <v>0</v>
      </c>
      <c r="N60" s="134" cm="1">
        <f t="array" ref="N60">SUMPRODUCT(SUMIF([35]FSB!$A$5:$A$28,LDClist,[35]FSB!AJ$5:AJ$28))</f>
        <v>0</v>
      </c>
      <c r="O60" s="134" cm="1">
        <f t="array" ref="O60">SUMPRODUCT(SUMIF([35]FSB!$A$5:$A$28,LDClist,[35]FSB!AM$5:AM$28))</f>
        <v>0</v>
      </c>
    </row>
    <row r="61" spans="1:15">
      <c r="A61" t="s">
        <v>1339</v>
      </c>
      <c r="B61" s="136"/>
      <c r="C61" s="136"/>
      <c r="D61" s="136">
        <f>SUMPRODUCT(SUMIF([35]FSB!$A$5:$A$28,LDClist,[35]FSB!D$5:D$28))</f>
        <v>0</v>
      </c>
      <c r="E61" s="136">
        <f>SUMPRODUCT(SUMIF([35]FSB!$A$5:$A$28,LDClist,[35]FSB!G$5:G$28))</f>
        <v>0</v>
      </c>
      <c r="F61" s="136">
        <f>SUMPRODUCT(SUMIF([35]FSB!$A$5:$A$28,LDClist,[35]FSB!J$5:J$28))</f>
        <v>0</v>
      </c>
      <c r="G61" s="136">
        <f>SUMPRODUCT(SUMIF([35]FSB!$A$5:$A$28,LDClist,[35]FSB!M$5:M$28))</f>
        <v>0</v>
      </c>
      <c r="H61" s="136">
        <f>SUMPRODUCT(SUMIF([35]FSB!$A$5:$A$28,LDClist,[35]FSB!P$5:P$28))</f>
        <v>0</v>
      </c>
      <c r="I61" s="134">
        <f>SUMPRODUCT(SUMIF([35]FSB!$A$5:$A$28,LDClist,[35]FSB!S$5:S$28))</f>
        <v>0</v>
      </c>
      <c r="J61" s="134" cm="1">
        <f t="array" ref="J61">SUMPRODUCT(SUMIF([35]FSB!$A$5:$A$28,LDClist,[35]FSB!V$5:V$28))</f>
        <v>0</v>
      </c>
      <c r="K61" s="134" cm="1">
        <f t="array" ref="K61">SUMPRODUCT(SUMIF([35]FSB!$A$5:$A$28,LDClist,[35]FSB!Y$5:Y$28))</f>
        <v>0</v>
      </c>
      <c r="L61" s="134" cm="1">
        <f t="array" ref="L61">SUMPRODUCT(SUMIF([35]FSB!$A$5:$A$28,LDClist,[35]FSB!AB$5:AB$28))</f>
        <v>0</v>
      </c>
      <c r="M61" s="134" cm="1">
        <f t="array" ref="M61">SUMPRODUCT(SUMIF([35]FSB!$A$5:$A$28,LDClist,[35]FSB!AE$5:AE$28))</f>
        <v>0</v>
      </c>
      <c r="N61" s="134" cm="1">
        <f t="array" ref="N61">SUMPRODUCT(SUMIF([35]FSB!$A$5:$A$28,LDClist,[35]FSB!AJ$5:AJ$28))</f>
        <v>0</v>
      </c>
      <c r="O61" s="134" cm="1">
        <f t="array" ref="O61">SUMPRODUCT(SUMIF([35]FSB!$A$5:$A$28,LDClist,[35]FSB!AK$5:AK$28))</f>
        <v>0</v>
      </c>
    </row>
    <row r="62" spans="1:15">
      <c r="A62" t="s">
        <v>1340</v>
      </c>
      <c r="B62" s="143">
        <f>SUMPRODUCT(SUMIF([35]ADB!$A$5:$A$73,LDClist,[35]ADB!G$5:G$73))</f>
        <v>4.877999999999999E-2</v>
      </c>
      <c r="C62" s="143">
        <f>SUMPRODUCT(SUMIF([35]ADB!$A$5:$A$73,LDClist,[35]ADB!J$5:J$73))</f>
        <v>4.9200000000000001E-2</v>
      </c>
      <c r="D62" s="143">
        <f>SUMPRODUCT(SUMIF([35]ADB!$A$5:$A$73,LDClist,[35]ADB!M$5:M$73))</f>
        <v>4.9510000000000005E-2</v>
      </c>
      <c r="E62" s="143">
        <f>SUMPRODUCT(SUMIF([35]ADB!$A$5:$A$73,LDClist,[35]ADB!P$5:P$73))</f>
        <v>4.7559999999999998E-2</v>
      </c>
      <c r="F62" s="143">
        <f>SUMPRODUCT(SUMIF([35]ADB!$A$5:$A$73,LDClist,[35]ADB!S$5:S$73))</f>
        <v>4.7539999999999999E-2</v>
      </c>
      <c r="G62" s="143">
        <f>SUMPRODUCT(SUMIF([35]ADB!$A$5:$A$73,LDClist,[35]ADB!V$5:V$73))</f>
        <v>4.7539999999999999E-2</v>
      </c>
      <c r="H62" s="136">
        <f>SUMPRODUCT(SUMIF([35]ADB!$A$5:$A$73,LDClist,[35]ADB!Y$5:Y$73))</f>
        <v>4.7506540522363506E-2</v>
      </c>
      <c r="I62" s="134" cm="1">
        <f t="array" ref="I62">SUMPRODUCT(SUMIF([35]ADB!$A$5:$A$73,LDClist,[35]ADB!AB$5:AB$73))</f>
        <v>4.7023465375369077E-2</v>
      </c>
      <c r="J62" s="134" cm="1">
        <f t="array" ref="J62">SUMPRODUCT(SUMIF([35]ADB!$A$5:$A$73,LDClist,[35]ADB!AF$5:AF$73))</f>
        <v>4.7009999999999996E-2</v>
      </c>
      <c r="K62" s="134" cm="1">
        <f t="array" ref="K62">SUMPRODUCT(SUMIF([35]ADB!$A$5:$A$73,LDClist,[35]ADB!AJ$5:AJ$73))</f>
        <v>4.7023592668079581E-2</v>
      </c>
      <c r="L62" s="134" cm="1">
        <f t="array" ref="L62">SUMPRODUCT(SUMIF([35]ADB!$A$5:$A$73,LDClist,[35]ADB!AN$5:AN$73))</f>
        <v>4.7023592668079581E-2</v>
      </c>
      <c r="M62" s="134" cm="1">
        <f t="array" ref="M62">SUMPRODUCT(SUMIF([35]ADB!$A$5:$A$73,LDClist,[35]ADB!AR$5:AR$73))</f>
        <v>4.7023592668079581E-2</v>
      </c>
      <c r="N62" s="134" cm="1">
        <f t="array" ref="N62">SUMPRODUCT(SUMIF([35]ADB!$A$5:$A$73,LDClist,[35]ADB!AV$5:AV$73))</f>
        <v>4.6554110632277254E-2</v>
      </c>
      <c r="O62" s="134" cm="1">
        <f t="array" ref="O62">SUMPRODUCT(SUMIF([35]ADB!$A$5:$A$73,LDClist,[35]ADB!AZ$5:AZ$73))</f>
        <v>4.6554110632277254E-2</v>
      </c>
    </row>
    <row r="63" spans="1:15">
      <c r="A63" t="s">
        <v>1341</v>
      </c>
      <c r="B63" s="136">
        <f>SUMPRODUCT(SUMIF([35]ADB!$A$5:$A$73,LDClist,[35]ADB!E$5:E$73))</f>
        <v>0.16949152542372883</v>
      </c>
      <c r="C63" s="136">
        <f>SUMPRODUCT(SUMIF([35]ADB!$A$5:$A$73,LDClist,[35]ADB!H$5:H$73))</f>
        <v>0.171875</v>
      </c>
      <c r="D63" s="136">
        <f>SUMPRODUCT(SUMIF([35]ADB!$A$5:$A$73,LDClist,[35]ADB!K$5:K$73))</f>
        <v>0.16417910447761191</v>
      </c>
      <c r="E63" s="136">
        <f>SUMPRODUCT(SUMIF([35]ADB!$A$5:$A$73,LDClist,[35]ADB!N$5:N$73))</f>
        <v>0.16417910447761191</v>
      </c>
      <c r="F63" s="136">
        <f>SUMPRODUCT(SUMIF([35]ADB!$A$5:$A$73,LDClist,[35]ADB!Q$5:Q$73))</f>
        <v>0.16417910447761191</v>
      </c>
      <c r="G63" s="136">
        <f>SUMPRODUCT(SUMIF([35]ADB!$A$5:$A$73,LDClist,[35]ADB!T$5:T$73))</f>
        <v>0.16417910447761191</v>
      </c>
      <c r="H63" s="136">
        <f>SUMPRODUCT(SUMIF([35]ADB!$A$5:$A$73,LDClist,[35]ADB!W$5:W$73))</f>
        <v>0.16417910447761191</v>
      </c>
      <c r="I63" s="134" cm="1">
        <f t="array" ref="I63">SUMPRODUCT(SUMIF([35]ADB!$A$5:$A$73,LDClist,[35]ADB!Z$5:Z$73))</f>
        <v>0.16176470588235295</v>
      </c>
      <c r="J63" s="134" cm="1">
        <f t="array" ref="J63">SUMPRODUCT(SUMIF([35]ADB!$A$5:$A$73,LDClist,[35]ADB!AD$5:AD$73))</f>
        <v>0.16176470588235295</v>
      </c>
      <c r="K63" s="134" cm="1">
        <f t="array" ref="K63">SUMPRODUCT(SUMIF([35]ADB!$A$5:$A$73,LDClist,[35]ADB!AH$5:AH$73))</f>
        <v>0.16176470588235295</v>
      </c>
      <c r="L63" s="134" cm="1">
        <f t="array" ref="L63">SUMPRODUCT(SUMIF([35]ADB!$A$5:$A$73,LDClist,[35]ADB!AL$5:AL$73))</f>
        <v>0.16176470588235295</v>
      </c>
      <c r="M63" s="134" cm="1">
        <f t="array" ref="M63">SUMPRODUCT(SUMIF([35]ADB!$A$5:$A$73,LDClist,[35]ADB!AP$5:AP$73))</f>
        <v>0.16176470588235295</v>
      </c>
      <c r="N63" s="134" cm="1">
        <f t="array" ref="N63">SUMPRODUCT(SUMIF([35]ADB!$A$5:$A$73,LDClist,[35]ADB!AT$5:AT$73))</f>
        <v>0.15942028985507248</v>
      </c>
      <c r="O63" s="134" cm="1">
        <f t="array" ref="O63">SUMPRODUCT(SUMIF([35]ADB!$A$5:$A$73,LDClist,[35]ADB!AX$5:AX$73))</f>
        <v>0.15942028985507248</v>
      </c>
    </row>
    <row r="64" spans="1:15">
      <c r="A64" t="s">
        <v>1342</v>
      </c>
      <c r="B64" s="136">
        <f>SUMPRODUCT(SUMIF([35]AfDB!$A$5:$A$85,LDClist,[35]AfDB!F5:F85))</f>
        <v>0.14704999999999999</v>
      </c>
      <c r="C64" s="136">
        <f>SUMPRODUCT(SUMIF([35]AfDB!$A$5:$A$85,LDClist,[35]AfDB!I5:I85))</f>
        <v>0.13768000000000002</v>
      </c>
      <c r="D64" s="136">
        <f>SUMPRODUCT(SUMIF([35]AfDB!$A$5:$A$85,LDClist,[35]AfDB!L5:L85))</f>
        <v>0.13440999999999997</v>
      </c>
      <c r="E64" s="136">
        <f>SUMPRODUCT(SUMIF([35]AfDB!$A$5:$A$85,LDClist,[35]AfDB!R5:R85))</f>
        <v>0.13358559002179168</v>
      </c>
      <c r="F64" s="136">
        <f>SUMPRODUCT(SUMIF([35]AfDB!$A$5:$A$85,LDClist,[35]AfDB!U5:U85))</f>
        <v>0.13196569562084506</v>
      </c>
      <c r="G64" s="136">
        <f>SUMPRODUCT(SUMIF([35]AfDB!$A$5:$A$85,LDClist,[35]AfDB!X5:X85))</f>
        <v>0.13140516618438999</v>
      </c>
      <c r="H64" s="136" cm="1">
        <f t="array" ref="H64">SUMPRODUCT(SUMIF([35]AfDB!$A$5:$A$85,LDClist,[35]AfDB!AA$5:AA$85))</f>
        <v>0.13062684978658787</v>
      </c>
      <c r="I64" s="134" cm="1">
        <f t="array" ref="I64">SUMPRODUCT(SUMIF([35]AfDB!$A$5:$A$85,LDClist,[35]AfDB!AD$5:AD$85))</f>
        <v>0.12993216092913865</v>
      </c>
      <c r="J64" s="134" cm="1">
        <f t="array" ref="J64">SUMPRODUCT(SUMIF([35]AfDB!$A$5:$A$85,LDClist,[35]AfDB!AH$5:AH$85))</f>
        <v>0.10091720876709484</v>
      </c>
      <c r="K64" s="134" cm="1">
        <f t="array" ref="K64">SUMPRODUCT(SUMIF([35]AfDB!$A$5:$A$85,LDClist,[35]AfDB!AL$5:AL$85))</f>
        <v>0.12976831689874602</v>
      </c>
      <c r="L64" s="134" cm="1">
        <f t="array" ref="L64">SUMPRODUCT(SUMIF([35]AfDB!$A$5:$A$85,LDClist,[35]AfDB!AP$5:AP$85))</f>
        <v>0.12763271741888055</v>
      </c>
      <c r="M64" s="134" cm="1">
        <f t="array" ref="M64">SUMPRODUCT(SUMIF([35]AfDB!$A$5:$A$85,LDClist,[35]AfDB!AT$5:AT$85))</f>
        <v>0.12410027641037195</v>
      </c>
      <c r="N64" s="134" cm="1">
        <f t="array" ref="N64">SUMPRODUCT(SUMIF([35]AfDB!$A$5:$A$85,LDClist,[35]AfDB!X$5:AX$85))</f>
        <v>0.13140516618438999</v>
      </c>
      <c r="O64" s="134" cm="1">
        <f t="array" ref="O64">SUMPRODUCT(SUMIF([35]AfDB!$A$5:$A$85,LDClist,[35]AfDB!BB$5:BB$85))</f>
        <v>0.11593521732236052</v>
      </c>
    </row>
    <row r="65" spans="1:15">
      <c r="A65" t="s">
        <v>1343</v>
      </c>
      <c r="B65" s="143">
        <f>SUMPRODUCT(SUMIF([35]AfDB!$A$5:$A$85,LDClist,[35]AfDB!D5:D85))</f>
        <v>0.41025641025641046</v>
      </c>
      <c r="C65" s="143">
        <f>SUMPRODUCT(SUMIF([35]AfDB!$A$5:$A$85,LDClist,[35]AfDB!G5:G85))</f>
        <v>0.41025641025641046</v>
      </c>
      <c r="D65" s="143">
        <f>SUMPRODUCT(SUMIF([35]AfDB!$A$5:$A$85,LDClist,[35]AfDB!J5:J85))</f>
        <v>0.41025641025641046</v>
      </c>
      <c r="E65" s="143">
        <f>SUMPRODUCT(SUMIF([35]AfDB!$A$5:$A$85,LDClist,[35]AfDB!P5:P85))</f>
        <v>0.4125000000000002</v>
      </c>
      <c r="F65" s="143">
        <f>SUMPRODUCT(SUMIF([35]AfDB!$A$5:$A$85,LDClist,[35]AfDB!S5:S85))</f>
        <v>0.4125000000000002</v>
      </c>
      <c r="G65" s="143">
        <f>SUMPRODUCT(SUMIF([35]AfDB!$A$5:$A$85,LDClist,[35]AfDB!V5:V85))</f>
        <v>0.4125000000000002</v>
      </c>
      <c r="H65" s="143">
        <f>SUMPRODUCT(SUMIF([35]AfDB!$A$5:$A$85,LDClist,[35]AfDB!Y5:Y85))</f>
        <v>0.4125000000000002</v>
      </c>
      <c r="I65" s="134" cm="1">
        <f t="array" ref="I65">SUMPRODUCT(SUMIF([35]AfDB!$A$5:$A$85,LDClist,[35]AfDB!AB5:AB85))</f>
        <v>0.4125000000000002</v>
      </c>
      <c r="J65" s="134" cm="1">
        <f t="array" ref="J65">SUMPRODUCT(SUMIF([35]AfDB!$A$5:$A$85,LDClist,[35]AfDB!AF5:AF85))</f>
        <v>0.40740740740740738</v>
      </c>
      <c r="K65" s="134" cm="1">
        <f t="array" ref="K65">SUMPRODUCT(SUMIF([35]AfDB!$A$5:$A$85,LDClist,[35]AfDB!AJ5:AJ85))</f>
        <v>0.40740740740740738</v>
      </c>
      <c r="L65" s="134" cm="1">
        <f t="array" ref="L65">SUMPRODUCT(SUMIF([35]AfDB!$A$5:$A$85,LDClist,[35]AfDB!$AN$5:$AN$85))</f>
        <v>0.40740740740740738</v>
      </c>
      <c r="M65" s="134" cm="1">
        <f t="array" ref="M65">SUMPRODUCT(SUMIF([35]AfDB!$A$5:$A$85,LDClist,[35]AfDB!$AR$5:$AR$85))</f>
        <v>0.40740740740740738</v>
      </c>
      <c r="N65" s="134" cm="1">
        <f t="array" ref="N65">SUMPRODUCT(SUMIF([35]AfDB!$A$5:$A$85,LDClist,[35]AfDB!$AV$5:$AV$85))</f>
        <v>0.40740740740740738</v>
      </c>
      <c r="O65" s="134" cm="1">
        <f t="array" ref="O65">SUMPRODUCT(SUMIF([35]AfDB!$A$5:$A$85,LDClist,[35]AfDB!AZ$5:AZ$85))</f>
        <v>0.40740740740740738</v>
      </c>
    </row>
    <row r="66" spans="1:15">
      <c r="A66" t="s">
        <v>1344</v>
      </c>
      <c r="B66" s="136">
        <f>SUMPRODUCT(SUMIF([35]IaDB!$A$5:$A$52,LDClist,[35]IaDB!F5:F52))</f>
        <v>4.3299999999999996E-3</v>
      </c>
      <c r="C66" s="136">
        <f>SUMPRODUCT(SUMIF([35]IaDB!$A$5:$A$52,LDClist,[35]IaDB!I5:I52))</f>
        <v>4.3299999999999996E-3</v>
      </c>
      <c r="D66" s="136">
        <f>SUMPRODUCT(SUMIF([35]IaDB!$A$5:$A$52,LDClist,[35]IaDB!L5:L52))</f>
        <v>4.3299999999999996E-3</v>
      </c>
      <c r="E66" s="136">
        <f>SUMPRODUCT(SUMIF([35]IaDB!$A$5:$A$52,LDClist,[35]IaDB!O5:O52))</f>
        <v>4.5300000000000002E-3</v>
      </c>
      <c r="F66" s="136">
        <f>SUMPRODUCT(SUMIF([35]IaDB!$A$5:$A$52,LDClist,[35]IaDB!R5:R52))</f>
        <v>4.5599999999999998E-3</v>
      </c>
      <c r="G66" s="136">
        <f>SUMPRODUCT(SUMIF([35]IaDB!$A$5:$A$52,LDClist,[35]IaDB!U5:U52))</f>
        <v>4.5599999999999998E-3</v>
      </c>
      <c r="H66" s="136">
        <f>SUMPRODUCT(SUMIF([35]IaDB!$A$5:$A$52,LDClist,[35]IaDB!X5:X52))</f>
        <v>4.5599999999999998E-3</v>
      </c>
      <c r="I66" s="134" cm="1">
        <f t="array" ref="I66">SUMPRODUCT(SUMIF([35]IaDB!$A$5:$A$52,LDClist,[35]IaDB!AA5:AA52))</f>
        <v>4.5599999999999998E-3</v>
      </c>
      <c r="J66" s="134" cm="1">
        <f t="array" ref="J66">SUMPRODUCT(SUMIF([35]IaDB!$A$5:$A$52,LDClist,[35]IaDB!AD5:AD52))</f>
        <v>4.5602651357294155E-3</v>
      </c>
      <c r="K66" s="134" cm="1">
        <f t="array" ref="K66">SUMPRODUCT(SUMIF([35]IaDB!$A$5:$A$52,LDClist,[35]IaDB!AG5:AG52))</f>
        <v>4.5602651357294155E-3</v>
      </c>
      <c r="L66" s="134" cm="1">
        <f t="array" ref="L66">SUMPRODUCT(SUMIF([35]IaDB!$A$5:$A$52,LDClist,[35]IaDB!$AJ$5:$AJ$52))</f>
        <v>4.5599544004559954E-3</v>
      </c>
      <c r="M66" s="134" cm="1">
        <f t="array" ref="M66">SUMPRODUCT(SUMIF([35]IaDB!$A$5:$A$52,LDClist,[35]IaDB!$AM$5:$AM$52))</f>
        <v>4.5599544004559954E-3</v>
      </c>
      <c r="N66" s="134" cm="1">
        <f t="array" ref="N66">SUMPRODUCT(SUMIF([35]IaDB!$A$5:$A$52,LDClist,[35]IaDB!$AP$5:$AP$52))</f>
        <v>4.5602651357294155E-3</v>
      </c>
      <c r="O66" s="134" cm="1">
        <f t="array" ref="O66">SUMPRODUCT(SUMIF([35]IaDB!$A$5:$A$52,LDClist,[35]IaDB!AS$5:AS$52))</f>
        <v>4.5602651357294155E-3</v>
      </c>
    </row>
    <row r="67" spans="1:15">
      <c r="A67" t="s">
        <v>1345</v>
      </c>
      <c r="B67" s="136">
        <f>SUMPRODUCT(SUMIF([35]IaDB!$A$5:$A$52,LDClist,[35]IaDB!D5:D52))</f>
        <v>2.1739130434782608E-2</v>
      </c>
      <c r="C67" s="136">
        <f>SUMPRODUCT(SUMIF([35]IaDB!$A$5:$A$52,LDClist,[35]IaDB!G5:G52))</f>
        <v>2.1276595744680851E-2</v>
      </c>
      <c r="D67" s="136">
        <f>SUMPRODUCT(SUMIF([35]IaDB!$A$5:$A$52,LDClist,[35]IaDB!J5:J52))</f>
        <v>2.0833333333333332E-2</v>
      </c>
      <c r="E67" s="136">
        <f>SUMPRODUCT(SUMIF([35]IaDB!$A$5:$A$52,LDClist,[35]IaDB!M5:M52))</f>
        <v>2.0833333333333332E-2</v>
      </c>
      <c r="F67" s="136">
        <f>SUMPRODUCT(SUMIF([35]IaDB!$A$5:$A$52,LDClist,[35]IaDB!P5:P52))</f>
        <v>2.0833333333333332E-2</v>
      </c>
      <c r="G67" s="136">
        <f>SUMPRODUCT(SUMIF([35]IaDB!$A$5:$A$52,LDClist,[35]IaDB!S5:S52))</f>
        <v>2.0833333333333332E-2</v>
      </c>
      <c r="H67" s="136">
        <f>SUMPRODUCT(SUMIF([35]IaDB!$A$5:$A$52,LDClist,[35]IaDB!V5:V52))</f>
        <v>2.0833333333333332E-2</v>
      </c>
      <c r="I67" s="134" cm="1">
        <f t="array" ref="I67">SUMPRODUCT(SUMIF([35]IaDB!$A$5:$A$52,LDClist,[35]IaDB!Y5:Y52))</f>
        <v>2.0833333333333332E-2</v>
      </c>
      <c r="J67" s="134" cm="1">
        <f t="array" ref="J67">SUMPRODUCT(SUMIF([35]IaDB!$A$5:$A$52,LDClist,[35]IaDB!AB5:AB52))</f>
        <v>2.0833333333333332E-2</v>
      </c>
      <c r="K67" s="134" cm="1">
        <f t="array" ref="K67">SUMPRODUCT(SUMIF([35]IaDB!$A$5:$A$52,LDClist,[35]IaDB!AE5:AE52))</f>
        <v>2.0833333333333332E-2</v>
      </c>
      <c r="L67" s="134" cm="1">
        <f t="array" ref="L67">SUMPRODUCT(SUMIF([35]IaDB!$A$5:$A$52,LDClist,[35]IaDB!$AH$5:$AH$52))</f>
        <v>2.0833333333333332E-2</v>
      </c>
      <c r="M67" s="134" cm="1">
        <f t="array" ref="M67">SUMPRODUCT(SUMIF([35]IaDB!$A$5:$A$52,LDClist,[35]IaDB!$AK$5:$AK$52))</f>
        <v>2.0833333333333332E-2</v>
      </c>
      <c r="N67" s="134" cm="1">
        <f t="array" ref="N67">SUMPRODUCT(SUMIF([35]IaDB!$A$5:$A$52,LDClist,[35]IaDB!$AN$5:$AN$52))</f>
        <v>2.0833333333333332E-2</v>
      </c>
      <c r="O67" s="134" cm="1">
        <f t="array" ref="O67">SUMPRODUCT(SUMIF([35]IaDB!$A$5:$A$52,LDClist,[35]IaDB!AQ$5:AQ$52))</f>
        <v>2.0833333333333332E-2</v>
      </c>
    </row>
    <row r="68" spans="1:15">
      <c r="B68" s="144"/>
      <c r="C68" s="144"/>
      <c r="D68" s="144"/>
      <c r="E68" s="144"/>
      <c r="F68" s="144"/>
      <c r="G68" s="144"/>
      <c r="H68" s="144"/>
      <c r="I68" s="144"/>
      <c r="J68" s="141"/>
      <c r="K68" s="134"/>
    </row>
    <row r="69" spans="1:15" ht="18.75">
      <c r="A69" s="129" t="s">
        <v>1347</v>
      </c>
      <c r="B69" s="133">
        <v>2000</v>
      </c>
      <c r="C69" s="133">
        <v>2005</v>
      </c>
      <c r="D69" s="133">
        <v>2010</v>
      </c>
      <c r="E69" s="133">
        <v>2015</v>
      </c>
      <c r="F69" s="133">
        <v>2016</v>
      </c>
      <c r="G69" s="133">
        <v>2017</v>
      </c>
      <c r="H69" s="133">
        <v>2018</v>
      </c>
      <c r="I69" s="133">
        <v>2019</v>
      </c>
      <c r="J69" s="133">
        <v>2020</v>
      </c>
      <c r="K69" s="133">
        <v>2021</v>
      </c>
      <c r="L69" s="133">
        <v>2022</v>
      </c>
      <c r="M69" s="133">
        <v>2023</v>
      </c>
      <c r="N69" s="133">
        <v>2024</v>
      </c>
      <c r="O69" s="133">
        <v>2025</v>
      </c>
    </row>
    <row r="70" spans="1:15">
      <c r="A70" t="s">
        <v>1328</v>
      </c>
      <c r="B70" s="136" cm="1">
        <f t="array" ref="B70">SUMPRODUCT(COUNTIFS([35]UNGA!$A$4:$A$196,LLDClist,[35]UNGA!E$4:E$196,TRUE))/COUNTIF([35]UNGA!E$4:E$196,TRUE)</f>
        <v>0.16402116402116401</v>
      </c>
      <c r="C70" s="136" cm="1">
        <f t="array" ref="C70">SUMPRODUCT(COUNTIFS([35]UNGA!$A$4:$A$196,LLDClist,[35]UNGA!F$4:F$196,TRUE))/COUNTIF([35]UNGA!F$4:F$196,TRUE)</f>
        <v>0.16230366492146597</v>
      </c>
      <c r="D70" s="136" cm="1">
        <f t="array" ref="D70">SUMPRODUCT(COUNTIFS([35]UNGA!$A$4:$A$196,LLDClist,[35]UNGA!G4:G196,TRUE))/COUNTIF([35]UNGA!G4:G196,TRUE)</f>
        <v>0.16145833333333334</v>
      </c>
      <c r="E70" s="136" cm="1">
        <f t="array" ref="E70">SUMPRODUCT(COUNTIFS([35]UNGA!$A$4:$A$196,LLDClist,[35]UNGA!H$4:H$196,TRUE))/COUNTIF([35]UNGA!H$4:H$196,TRUE)</f>
        <v>0.16580310880829016</v>
      </c>
      <c r="F70" s="136" cm="1">
        <f t="array" ref="F70">SUMPRODUCT(COUNTIFS([35]UNGA!$A$4:$A$196,LLDClist,[35]UNGA!I$4:I$196,TRUE))/COUNTIF([35]UNGA!I$4:I$196,TRUE)</f>
        <v>0.16580310880829016</v>
      </c>
      <c r="G70" s="136" cm="1">
        <f t="array" ref="G70">SUMPRODUCT(COUNTIFS([35]UNGA!$A$4:$A$196,LLDClist,[35]UNGA!J$4:J$196,TRUE))/COUNTIF([35]UNGA!J$4:J$196,TRUE)</f>
        <v>0.16580310880829016</v>
      </c>
      <c r="H70" s="136" cm="1">
        <f t="array" ref="H70">SUMPRODUCT(COUNTIFS([35]UNGA!$A$4:$A$196,LLDClist,[35]UNGA!K$4:K$196,TRUE))/COUNTIF([35]UNGA!K$4:K$196,TRUE)</f>
        <v>0.16580310880829016</v>
      </c>
      <c r="I70" s="136" cm="1">
        <f t="array" ref="I70">SUMPRODUCT(COUNTIFS([35]UNGA!$A$4:$A$196,LLDClist,[35]UNGA!L$4:L$196,TRUE))/COUNTIF([35]UNGA!L$4:L$196,TRUE)</f>
        <v>0.16580310880829016</v>
      </c>
      <c r="J70" s="136" cm="1">
        <f t="array" ref="J70">SUMPRODUCT(COUNTIFS([35]UNGA!$A$4:$A$196,LLDClist,[35]UNGA!M$4:M$196,TRUE))/COUNTIF([35]UNGA!M$4:M$196,TRUE)</f>
        <v>0.16580310880829016</v>
      </c>
      <c r="K70" s="143" cm="1">
        <f t="array" ref="K70">SUMPRODUCT(COUNTIFS([35]UNGA!$A$4:$A$196,LLDClist,[35]UNGA!N$4:N$196,TRUE))/COUNTIF([35]UNGA!N$4:N$196,TRUE)</f>
        <v>0.16580310880829016</v>
      </c>
      <c r="L70" s="143" cm="1">
        <f t="array" ref="L70">SUMPRODUCT(COUNTIFS([35]UNGA!$A$4:$A$196,LLDClist,[35]UNGA!O$4:O$196,TRUE))/COUNTIF([35]UNGA!O$4:O$196,TRUE)</f>
        <v>0.16580310880829016</v>
      </c>
      <c r="M70" s="143" cm="1">
        <f t="array" ref="M70">SUMPRODUCT(COUNTIFS([35]UNGA!$A$4:$A$196,LLDClist,[35]UNGA!P$4:P$196,TRUE))/COUNTIF([35]UNGA!P$4:P$196,TRUE)</f>
        <v>0.16580310880829016</v>
      </c>
      <c r="N70" s="143" cm="1">
        <f t="array" ref="N70">SUMPRODUCT(COUNTIFS([35]UNGA!$A$4:$A$196,LLDClist,[35]UNGA!Q$4:Q$196,TRUE))/COUNTIF([35]UNGA!Q$4:Q$196,TRUE)</f>
        <v>0.16580310880829016</v>
      </c>
      <c r="O70" s="143" cm="1">
        <f t="array" ref="O70">SUMPRODUCT(COUNTIFS([35]UNGA!$A$4:$A$196,LLDClist,[35]UNGA!R$4:R$196,TRUE))/COUNTIF([35]UNGA!R$4:R$196,TRUE)</f>
        <v>0.16580310880829016</v>
      </c>
    </row>
    <row r="71" spans="1:15">
      <c r="A71" t="s">
        <v>1329</v>
      </c>
      <c r="B71" s="136" cm="1">
        <f t="array" ref="B71">SUMPRODUCT(COUNTIFS([35]ECOSOC!$A$5:$A$197,LLDClist,[35]ECOSOC!E$5:E$197,TRUE))/COUNTIF([35]ECOSOC!E$5:E$197,TRUE)</f>
        <v>7.407407407407407E-2</v>
      </c>
      <c r="C71" s="136" cm="1">
        <f t="array" ref="C71">SUMPRODUCT(COUNTIFS([35]ECOSOC!$A$5:$A$197,LLDClist,[35]ECOSOC!F$5:F$197,TRUE))/COUNTIF([35]ECOSOC!F$5:F$197,TRUE)</f>
        <v>5.5555555555555552E-2</v>
      </c>
      <c r="D71" s="136" cm="1">
        <f t="array" ref="D71">SUMPRODUCT(COUNTIFS([35]ECOSOC!$A$5:$A$197,LLDClist,[35]ECOSOC!G$5:G$197,TRUE))/COUNTIF([35]ECOSOC!G$5:G$197,TRUE)</f>
        <v>9.2592592592592587E-2</v>
      </c>
      <c r="E71" s="136" cm="1">
        <f t="array" ref="E71">SUMPRODUCT(COUNTIFS([35]ECOSOC!$A$5:$A$197,LLDClist,[35]ECOSOC!H$5:H$197,TRUE))/COUNTIF([35]ECOSOC!H$5:H$197,TRUE)</f>
        <v>0.16666666666666666</v>
      </c>
      <c r="F71" s="136" cm="1">
        <f t="array" ref="F71">SUMPRODUCT(COUNTIFS([35]ECOSOC!$A$5:$A$197,LLDClist,[35]ECOSOC!I$5:I$197,TRUE))/COUNTIF([35]ECOSOC!I$5:I$197,TRUE)</f>
        <v>0.14814814814814814</v>
      </c>
      <c r="G71" s="136" cm="1">
        <f t="array" ref="G71">SUMPRODUCT(COUNTIFS([35]ECOSOC!$A$5:$A$197,LLDClist,[35]ECOSOC!J$5:J$197,TRUE))/COUNTIF([35]ECOSOC!J$5:J$197,TRUE)</f>
        <v>0.18518518518518517</v>
      </c>
      <c r="H71" s="136" cm="1">
        <f t="array" ref="H71">SUMPRODUCT(COUNTIFS([35]ECOSOC!$A$5:$A$197,LLDClist,[35]ECOSOC!K$5:K$197,TRUE))/COUNTIF([35]ECOSOC!K$5:K$197,TRUE)</f>
        <v>0.14814814814814814</v>
      </c>
      <c r="I71" s="136" cm="1">
        <f t="array" ref="I71">SUMPRODUCT(COUNTIFS([35]ECOSOC!$A$5:$A$197,LLDClist,[35]ECOSOC!L$5:L$197,TRUE))/COUNTIF([35]ECOSOC!L$5:L$197,TRUE)</f>
        <v>0.16666666666666666</v>
      </c>
      <c r="J71" s="136" cm="1">
        <f t="array" ref="J71">SUMPRODUCT(COUNTIFS([35]ECOSOC!$A$5:$A$197,LLDClist,[35]ECOSOC!M$5:M$197,TRUE))/COUNTIF([35]ECOSOC!M$5:M$197,TRUE)</f>
        <v>0.12962962962962962</v>
      </c>
      <c r="K71" s="143" cm="1">
        <f t="array" ref="K71">SUMPRODUCT(COUNTIFS([35]ECOSOC!$A$5:$A$197,LLDClist,[35]ECOSOC!N$5:N$197,TRUE))/COUNTIF([35]ECOSOC!N$5:N$197,TRUE)</f>
        <v>0.14814814814814814</v>
      </c>
      <c r="L71" s="145" cm="1">
        <f t="array" ref="L71">SUMPRODUCT(COUNTIFS([35]ECOSOC!$A$5:$A$197,LLDClist,[35]ECOSOC!O$5:O$197,TRUE))/COUNTIF([35]ECOSOC!O$5:O$197,TRUE)</f>
        <v>0.1111111111111111</v>
      </c>
      <c r="M71" s="145" cm="1">
        <f t="array" ref="M71">SUMPRODUCT(COUNTIFS([35]ECOSOC!$A$5:$A$197,LLDClist,[35]ECOSOC!P$5:P$197,TRUE))/COUNTIF([35]ECOSOC!P$5:P$197,TRUE)</f>
        <v>0.13207547169811321</v>
      </c>
      <c r="N71" s="143" cm="1">
        <f t="array" ref="N71">SUMPRODUCT(COUNTIFS([35]ECOSOC!$A$5:$A$197,LLDClist,[35]ECOSOC!Q$5:Q$197,TRUE))/COUNTIF([35]ECOSOC!Q$5:Q$197,TRUE)</f>
        <v>0.15094339622641509</v>
      </c>
      <c r="O71" s="143" cm="1">
        <f t="array" ref="O71">SUMPRODUCT(COUNTIFS([35]ECOSOC!$A$5:$A$197,LLDClist,[35]ECOSOC!R$5:R$197,TRUE))/COUNTIF([35]ECOSOC!R$5:R$197,TRUE)</f>
        <v>0.15094339622641509</v>
      </c>
    </row>
    <row r="72" spans="1:15">
      <c r="A72" t="s">
        <v>1330</v>
      </c>
      <c r="B72" s="136" cm="1">
        <f t="array" ref="B72">SUMPRODUCT(COUNTIFS('[35]UN Security Council'!$A$6:$A$198,LLDClist,'[35]UN Security Council'!E6:E198,TRUE))/COUNTIF('[35]UN Security Council'!E6:E198,TRUE)</f>
        <v>6.6666666666666666E-2</v>
      </c>
      <c r="C72" s="136" cm="1">
        <f t="array" ref="C72">SUMPRODUCT(COUNTIFS('[35]UN Security Council'!$A$6:$A$198,LLDClist,'[35]UN Security Council'!F6:F198,TRUE))/COUNTIF('[35]UN Security Council'!F6:F198,TRUE)</f>
        <v>0</v>
      </c>
      <c r="D72" s="136" cm="1">
        <f t="array" ref="D72">SUMPRODUCT(COUNTIFS('[35]UN Security Council'!$A$6:$A$198,LLDClist,'[35]UN Security Council'!G6:G198,TRUE))/COUNTIF('[35]UN Security Council'!G6:G198,TRUE)</f>
        <v>6.6666666666666666E-2</v>
      </c>
      <c r="E72" s="136" cm="1">
        <f t="array" ref="E72">SUMPRODUCT(COUNTIFS('[35]UN Security Council'!$A$6:$A$198,LLDClist,'[35]UN Security Council'!H6:H198,TRUE))/COUNTIF('[35]UN Security Council'!H6:H198,TRUE)</f>
        <v>6.6666666666666666E-2</v>
      </c>
      <c r="F72" s="136" cm="1">
        <f t="array" ref="F72">SUMPRODUCT(COUNTIFS('[35]UN Security Council'!$A$6:$A$198,LLDClist,'[35]UN Security Council'!I6:I198,TRUE))/COUNTIF('[35]UN Security Council'!I6:I198,TRUE)</f>
        <v>0</v>
      </c>
      <c r="G72" s="136" cm="1">
        <f t="array" ref="G72">SUMPRODUCT(COUNTIFS('[35]UN Security Council'!$A$6:$A$198,LLDClist,'[35]UN Security Council'!J6:J198,TRUE))/COUNTIF('[35]UN Security Council'!J6:J198,TRUE)</f>
        <v>0.2</v>
      </c>
      <c r="H72" s="136" cm="1">
        <f t="array" ref="H72">SUMPRODUCT(COUNTIFS('[35]UN Security Council'!$A$6:$A$198,LLDClist,'[35]UN Security Council'!K6:K198,TRUE))/COUNTIF('[35]UN Security Council'!K6:K198,TRUE)</f>
        <v>0.2</v>
      </c>
      <c r="I72" s="136" cm="1">
        <f t="array" ref="I72">SUMPRODUCT(COUNTIFS('[35]UN Security Council'!$A$6:$A$198,LLDClist,'[35]UN Security Council'!L6:L198,TRUE))/COUNTIF('[35]UN Security Council'!L6:L198,TRUE)</f>
        <v>0</v>
      </c>
      <c r="J72" s="136" cm="1">
        <f t="array" ref="J72">SUMPRODUCT(COUNTIFS('[35]UN Security Council'!$A$6:$A$198,LLDClist,'[35]UN Security Council'!M6:M198,TRUE))/COUNTIF('[35]UN Security Council'!M6:M198,TRUE)</f>
        <v>6.6666666666666666E-2</v>
      </c>
      <c r="K72" s="136" cm="1">
        <f t="array" ref="K72">SUMPRODUCT(COUNTIFS('[35]UN Security Council'!$A$6:$A$198,LLDClist,'[35]UN Security Council'!N6:N198,TRUE))/COUNTIF('[35]UN Security Council'!N6:N198,TRUE)</f>
        <v>6.6666666666666666E-2</v>
      </c>
      <c r="L72" s="136" cm="1">
        <f t="array" ref="L72">SUMPRODUCT(COUNTIFS('[35]UN Security Council'!$A$6:$A$198,LLDClist,'[35]UN Security Council'!O6:O198,TRUE))/COUNTIF('[35]UN Security Council'!O6:O198,TRUE)</f>
        <v>0</v>
      </c>
      <c r="M72" s="136" cm="1">
        <f t="array" ref="M72">SUMPRODUCT(COUNTIFS('[35]UN Security Council'!$A$6:$A$198,LLDClist,'[35]UN Security Council'!P6:P198,TRUE))/COUNTIF('[35]UN Security Council'!P6:P198,TRUE)</f>
        <v>0</v>
      </c>
      <c r="N72" s="136" cm="1">
        <f t="array" ref="N72">SUMPRODUCT(COUNTIFS('[35]UN Security Council'!$A$6:$A$198,LLDClist,'[35]UN Security Council'!Q6:Q198,TRUE))/COUNTIF('[35]UN Security Council'!Q6:Q198,TRUE)</f>
        <v>0</v>
      </c>
      <c r="O72" s="136" cm="1">
        <f t="array" ref="O72">SUMPRODUCT(COUNTIFS('[35]UN Security Council'!$A$6:$A$198,LLDClist,'[35]UN Security Council'!R6:R198,TRUE))/COUNTIF('[35]UN Security Council'!R6:R198,TRUE)</f>
        <v>0</v>
      </c>
    </row>
    <row r="73" spans="1:15">
      <c r="A73" t="s">
        <v>1331</v>
      </c>
      <c r="B73" s="136" cm="1">
        <f t="array" ref="B73">SUMPRODUCT(COUNTIFS([35]WTO!$B$6:$B$169,LLDClist,[35]WTO!E$6:E$169,TRUE))/COUNTIF([35]WTO!E$6:E$169,TRUE)</f>
        <v>0.12857142857142856</v>
      </c>
      <c r="C73" s="136" cm="1">
        <f t="array" ref="C73">SUMPRODUCT(COUNTIFS([35]WTO!$B$6:$B$169,LLDClist,[35]WTO!F$6:F$169,TRUE))/COUNTIF([35]WTO!F$6:F$169,TRUE)</f>
        <v>0.1476510067114094</v>
      </c>
      <c r="D73" s="136" cm="1">
        <f t="array" ref="D73">SUMPRODUCT(COUNTIFS([35]WTO!$B$6:$B$169,LLDClist,[35]WTO!G$6:G$169,TRUE))/COUNTIF([35]WTO!G$6:G$169,TRUE)</f>
        <v>0.1437908496732026</v>
      </c>
      <c r="E73" s="136" cm="1">
        <f t="array" ref="E73">SUMPRODUCT(COUNTIFS([35]WTO!$B$6:$B$169,LLDClist,[35]WTO!H$6:H$169,TRUE))/COUNTIF([35]WTO!H$6:H$169,TRUE)</f>
        <v>0.15</v>
      </c>
      <c r="F73" s="136" cm="1">
        <f t="array" ref="F73">SUMPRODUCT(COUNTIFS([35]WTO!$B$6:$B$169,LLDClist,[35]WTO!I$6:I$169,TRUE))/COUNTIF([35]WTO!I$6:I$169,TRUE)</f>
        <v>0.15432098765432098</v>
      </c>
      <c r="G73" s="136" cm="1">
        <f t="array" ref="G73">SUMPRODUCT(COUNTIFS([35]WTO!$B$6:$B$169,LLDClist,[35]WTO!J$6:J$169,TRUE))/COUNTIF([35]WTO!J$6:J$169,TRUE)</f>
        <v>0.15853658536585366</v>
      </c>
      <c r="H73" s="136" cm="1">
        <f t="array" ref="H73">SUMPRODUCT(COUNTIFS([35]WTO!$B$6:$B$169,LLDClist,[35]WTO!K$6:K$169,TRUE))/COUNTIF([35]WTO!K$6:K$169,TRUE)</f>
        <v>0.15853658536585366</v>
      </c>
      <c r="I73" s="136" cm="1">
        <f t="array" ref="I73">SUMPRODUCT(COUNTIFS([35]WTO!$B$6:$B$169,LLDClist,[35]WTO!L$6:L$169,TRUE))/COUNTIF([35]WTO!L$6:L$169,TRUE)</f>
        <v>0.15853658536585366</v>
      </c>
      <c r="J73" s="136" cm="1">
        <f t="array" ref="J73">SUMPRODUCT(COUNTIFS([35]WTO!$B$6:$B$169,LLDClist,[35]WTO!M$6:M$169,TRUE))/COUNTIF([35]WTO!M$6:M$169,TRUE)</f>
        <v>0.15853658536585366</v>
      </c>
      <c r="K73" s="143" cm="1">
        <f t="array" ref="K73">SUMPRODUCT(COUNTIFS([35]WTO!$B$6:$B$169,LLDClist,[35]WTO!N$6:N$169,TRUE))/COUNTIF([35]WTO!N$6:N$169,TRUE)</f>
        <v>0.15853658536585366</v>
      </c>
      <c r="L73" s="145" cm="1">
        <f t="array" ref="L73">SUMPRODUCT(COUNTIFS([35]WTO!$B$6:$B$169,LLDClist,[35]WTO!O$6:O$169,TRUE))/COUNTIF([35]WTO!O$6:O$169,TRUE)</f>
        <v>0.15853658536585366</v>
      </c>
      <c r="M73" s="145" cm="1">
        <f t="array" ref="M73">SUMPRODUCT(COUNTIFS([35]WTO!$B$6:$B$169,LLDClist,[35]WTO!P$6:P$169,TRUE))/COUNTIF([35]WTO!P$6:P$169,TRUE)</f>
        <v>0.15853658536585366</v>
      </c>
      <c r="N73" s="143" cm="1">
        <f t="array" ref="N73">SUMPRODUCT(COUNTIFS([35]WTO!$B$6:$B$169,LLDClist,[35]WTO!Q$6:Q$169,TRUE))/COUNTIF([35]WTO!Q$6:Q$169,TRUE)</f>
        <v>0.15853658536585366</v>
      </c>
      <c r="O73" s="145" cm="1">
        <f t="array" ref="O73">SUMPRODUCT(COUNTIFS([35]WTO!$B$6:$B$169,LLDClist,[35]WTO!R$6:R$169,TRUE))/COUNTIF([35]WTO!R$6:R$169,TRUE)</f>
        <v>0.15853658536585366</v>
      </c>
    </row>
    <row r="74" spans="1:15">
      <c r="A74" t="s">
        <v>1332</v>
      </c>
      <c r="B74" s="136" cm="1">
        <f t="array" ref="B74">SUMPRODUCT(SUMIF([35]IMF!$A$5:$A$195,LLDClist,[35]IMF!F$5:F$195))</f>
        <v>2.0503456481129841E-2</v>
      </c>
      <c r="C74" s="136" cm="1">
        <f t="array" ref="C74">SUMPRODUCT(SUMIF([35]IMF!$A$5:$A$195,LLDClist,[35]IMF!I$5:I$195))</f>
        <v>1.9360607168058402E-2</v>
      </c>
      <c r="D74" s="136" cm="1">
        <f t="array" ref="D74">SUMPRODUCT(SUMIF([35]IMF!$A$5:$A$195,LLDClist,[35]IMF!L$5:L$195))</f>
        <v>1.9017369673264825E-2</v>
      </c>
      <c r="E74" s="136" cm="1">
        <f t="array" ref="E74">SUMPRODUCT(SUMIF([35]IMF!$A$5:$A$195,LLDClist,[35]IMF!O$5:O$195))</f>
        <v>2.5379566772766964E-2</v>
      </c>
      <c r="F74" s="136" cm="1">
        <f t="array" ref="F74">SUMPRODUCT(SUMIF([35]IMF!$A$5:$A$195,LLDClist,[35]IMF!R$5:R$195))</f>
        <v>2.5712194761145831E-2</v>
      </c>
      <c r="G74" s="136" cm="1">
        <f t="array" ref="G74">SUMPRODUCT(SUMIF([35]IMF!$A$5:$A$195,LLDClist,[35]IMF!U$5:U$195))</f>
        <v>2.5881964723398924E-2</v>
      </c>
      <c r="H74" s="136" cm="1">
        <f t="array" ref="H74">SUMPRODUCT(SUMIF([35]IMF!$A$5:$A$195,LLDClist,[35]IMF!X$5:X$195))</f>
        <v>2.5882748557421131E-2</v>
      </c>
      <c r="I74" s="136" cm="1">
        <f t="array" ref="I74">SUMPRODUCT(SUMIF([35]IMF!$A$5:$A$195,LLDClist,[35]IMF!AA$5:AA$195))</f>
        <v>2.5882748557421131E-2</v>
      </c>
      <c r="J74" s="146" cm="1">
        <f t="array" ref="J74">SUMPRODUCT(SUMIF([35]IMF!$A$5:$A$195,LLDClist,[35]IMF!AD$5:AD$195))</f>
        <v>2.5875238935377652E-2</v>
      </c>
      <c r="K74" s="143" cm="1">
        <f t="array" ref="K74">SUMPRODUCT(SUMIF([35]IMF!$A$5:$A$195,LLDClist,[35]IMF!AH$5:AH$195))</f>
        <v>2.6020240900581176E-2</v>
      </c>
      <c r="L74" s="145" cm="1">
        <f t="array" ref="L74">SUMPRODUCT(SUMIF([35]IMF!$A$5:$A$195,LLDClist,[35]IMF!AL$5:AL$195))</f>
        <v>2.6001530819132201E-2</v>
      </c>
      <c r="M74" s="145" cm="1">
        <f t="array" ref="M74">SUMPRODUCT(SUMIF([35]IMF!$A$5:$A$195,LLDClist,[35]IMF!$AP$5:$AP$195))</f>
        <v>2.5119240388623464E-2</v>
      </c>
      <c r="N74" s="145" cm="1">
        <f t="array" ref="N74">SUMPRODUCT(SUMIF([35]IMF!$A$5:$A$195,LLDClist,[35]IMF!$AT$5:$AT$195))</f>
        <v>2.511742828057744E-2</v>
      </c>
      <c r="O74" s="145" cm="1">
        <f t="array" ref="O74">SUMPRODUCT(SUMIF([35]IMF!$A$5:$A$195,LLDClist,[35]IMF!$AX$5:$AX$195))</f>
        <v>2.5070010136117302E-2</v>
      </c>
    </row>
    <row r="75" spans="1:15">
      <c r="A75" t="s">
        <v>1333</v>
      </c>
      <c r="B75" s="136" cm="1">
        <f t="array" ref="B75">SUMPRODUCT(SUMIF([35]IMF!$A$5:$A$195,LLDClist,[35]IMF!D$5:D$195))</f>
        <v>0.16853932584269671</v>
      </c>
      <c r="C75" s="136" cm="1">
        <f t="array" ref="C75">SUMPRODUCT(SUMIF([35]IMF!$A$5:$A$195,LLDClist,[35]IMF!G$5:G$195))</f>
        <v>0.16574585635359107</v>
      </c>
      <c r="D75" s="136" cm="1">
        <f t="array" ref="D75">SUMPRODUCT(SUMIF([35]IMF!$A$5:$A$195,LLDClist,[35]IMF!J$5:J$195))</f>
        <v>0.16483516483516483</v>
      </c>
      <c r="E75" s="136" cm="1">
        <f t="array" ref="E75">SUMPRODUCT(SUMIF([35]IMF!$A$5:$A$195,LLDClist,[35]IMF!M$5:M$195))</f>
        <v>0.1702127659574468</v>
      </c>
      <c r="F75" s="136" cm="1">
        <f t="array" ref="F75">SUMPRODUCT(SUMIF([35]IMF!$A$5:$A$195,LLDClist,[35]IMF!P$5:P$195))</f>
        <v>0.1702127659574468</v>
      </c>
      <c r="G75" s="136" cm="1">
        <f t="array" ref="G75">SUMPRODUCT(SUMIF([35]IMF!$A$5:$A$195,LLDClist,[35]IMF!S$5:S$195))</f>
        <v>0.1693121693121693</v>
      </c>
      <c r="H75" s="136" cm="1">
        <f t="array" ref="H75">SUMPRODUCT(SUMIF([35]IMF!$A$5:$A$195,LLDClist,[35]IMF!V$5:V$195))</f>
        <v>0.1693121693121693</v>
      </c>
      <c r="I75" s="136" cm="1">
        <f t="array" ref="I75">SUMPRODUCT(SUMIF([35]IMF!$A$5:$A$195,LLDClist,[35]IMF!Y$5:Y$195))</f>
        <v>0.1693121693121693</v>
      </c>
      <c r="J75" s="136" cm="1">
        <f t="array" ref="J75">SUMPRODUCT(SUMIF([35]IMF!$A$5:$A$195,LLDClist,[35]IMF!AB$5:AB$195))</f>
        <v>0.1693121693121693</v>
      </c>
      <c r="K75" s="143" cm="1">
        <f t="array" ref="K75">SUMPRODUCT(SUMIF([35]IMF!$A$5:$A$195,LLDClist,[35]IMF!AF$5:AF$195))</f>
        <v>0.16842105263157889</v>
      </c>
      <c r="L75" s="145" cm="1">
        <f t="array" ref="L75">SUMPRODUCT(SUMIF([35]IMF!$A$5:$A$195,LLDClist,[35]IMF!AJ$5:AJ$195))</f>
        <v>0.16842105263157889</v>
      </c>
      <c r="M75" s="145" cm="1">
        <f t="array" ref="M75">SUMPRODUCT(SUMIF([35]IMF!$A$5:$A$195,LLDClist,[35]IMF!$AN$5:$AN$195))</f>
        <v>0.16842105263157889</v>
      </c>
      <c r="N75" s="145" cm="1">
        <f t="array" ref="N75">SUMPRODUCT(SUMIF([35]IMF!$A$5:$A$195,LLDClist,[35]IMF!$AR$5:$AR$195))</f>
        <v>0.16842105263157889</v>
      </c>
      <c r="O75" s="145" cm="1">
        <f t="array" ref="O75">SUMPRODUCT(SUMIF([35]IMF!$A$5:$A$195,LLDClist,[35]IMF!$AV$5:$AV$195))</f>
        <v>0.1675392670157069</v>
      </c>
    </row>
    <row r="76" spans="1:15">
      <c r="A76" t="s">
        <v>1334</v>
      </c>
      <c r="B76" s="136" cm="1">
        <f t="array" ref="B76">SUMPRODUCT(SUMIF([35]IBRD!$A$5:$A$193,LLDClist,[35]IBRD!$F$5:$F$193))</f>
        <v>2.6601422271484123E-2</v>
      </c>
      <c r="C76" s="136" cm="1">
        <f t="array" ref="C76">SUMPRODUCT(SUMIF([35]IBRD!$A$5:$A$193,LLDClist,[35]IBRD!$I$5:$I$193))</f>
        <v>2.6451492931503257E-2</v>
      </c>
      <c r="D76" s="136" cm="1">
        <f t="array" ref="D76">SUMPRODUCT(SUMIF([35]IBRD!$A$5:$A$193,LLDClist,[35]IBRD!$L$5:$L$193))</f>
        <v>2.64088286016693E-2</v>
      </c>
      <c r="E76" s="136" cm="1">
        <f t="array" ref="E76">SUMPRODUCT(SUMIF([35]IBRD!$A$5:$A$193,LLDClist,[35]IBRD!$O$5:$O$193))</f>
        <v>2.6152288894256935E-2</v>
      </c>
      <c r="F76" s="136" cm="1">
        <f t="array" ref="F76">SUMPRODUCT(SUMIF([35]IBRD!$A$5:$A$193,LLDClist,[35]IBRD!$R$5:$R$193))</f>
        <v>2.6548105562097385E-2</v>
      </c>
      <c r="G76" s="136" cm="1">
        <f t="array" ref="G76">SUMPRODUCT(SUMIF([35]IBRD!$A$5:$A$193,LLDClist,[35]IBRD!$U$5:$U$193))</f>
        <v>2.8302082640454411E-2</v>
      </c>
      <c r="H76" s="136" cm="1">
        <f t="array" ref="H76">SUMPRODUCT(SUMIF([35]IBRD!$A$5:$A$193,LLDClist,[35]IBRD!$X$5:$X$193))</f>
        <v>2.9778829915360804E-2</v>
      </c>
      <c r="I76" s="136" cm="1">
        <f t="array" ref="I76">SUMPRODUCT(SUMIF([35]IBRD!$A$5:$A$193,LLDClist,[35]IBRD!$AA$5:$AA$193))</f>
        <v>2.9460135597938555E-2</v>
      </c>
      <c r="J76" s="136" cm="1">
        <f t="array" ref="J76">SUMPRODUCT(SUMIF([35]IBRD!$A$5:$A$193,LLDClist,[35]IBRD!$AD$5:$AD$193))</f>
        <v>2.8925165352785585E-2</v>
      </c>
      <c r="K76" s="143" cm="1">
        <f t="array" ref="K76">SUMPRODUCT(SUMIF([35]IBRD!$A$5:$A$193,LLDClist,[35]IBRD!$AH$5:$AH$193))</f>
        <v>2.8667857335485152E-2</v>
      </c>
      <c r="L76" s="145" cm="1">
        <f t="array" ref="L76">SUMPRODUCT(SUMIF([35]IBRD!$A$5:$A$193,LLDClist,[35]IBRD!$AL$5:$AL$193))</f>
        <v>2.8467113209618981E-2</v>
      </c>
      <c r="M76" s="145" cm="1">
        <f t="array" ref="M76">SUMPRODUCT(SUMIF([35]IBRD!$A$5:$A$193,LLDClist,[35]IBRD!$AP$5:$AP$193))</f>
        <v>2.8479103386641218E-2</v>
      </c>
      <c r="N76" s="145" cm="1">
        <f t="array" ref="N76">SUMPRODUCT(SUMIF([35]IBRD!$A$5:$A$193,LLDClist,[35]IBRD!$AT$5:$AT$193))</f>
        <v>2.8536293698493982E-2</v>
      </c>
      <c r="O76" s="145" cm="1">
        <f t="array" ref="O76">SUMPRODUCT(SUMIF([35]IBRD!$A$5:$A$193,LLDClist,[35]IBRD!$AX$5:$AX$193))</f>
        <v>2.8408581840442971E-2</v>
      </c>
    </row>
    <row r="77" spans="1:15">
      <c r="A77" t="s">
        <v>1335</v>
      </c>
      <c r="B77" s="136" cm="1">
        <f t="array" ref="B77">SUMPRODUCT(SUMIF([35]IBRD!$A$5:$A$193,LLDClist,[35]IBRD!D$5:D$193))</f>
        <v>0.17032967032967034</v>
      </c>
      <c r="C77" s="136" cm="1">
        <f t="array" ref="C77">SUMPRODUCT(SUMIF([35]IBRD!$A$5:$A$193,LLDClist,[35]IBRD!G$5:G$193))</f>
        <v>0.16847826086956513</v>
      </c>
      <c r="D77" s="136" cm="1">
        <f t="array" ref="D77">SUMPRODUCT(SUMIF([35]IBRD!$A$5:$A$193,LLDClist,[35]IBRD!J$5:J$193))</f>
        <v>0.1657754010695186</v>
      </c>
      <c r="E77" s="136" cm="1">
        <f t="array" ref="E77">SUMPRODUCT(SUMIF([35]IBRD!$A$5:$A$193,LLDClist,[35]IBRD!M$5:M$193))</f>
        <v>0.1702127659574468</v>
      </c>
      <c r="F77" s="136" cm="1">
        <f t="array" ref="F77">SUMPRODUCT(SUMIF([35]IBRD!$A$5:$A$193,LLDClist,[35]IBRD!P$5:P$193))</f>
        <v>0.1702127659574468</v>
      </c>
      <c r="G77" s="136" cm="1">
        <f t="array" ref="G77">SUMPRODUCT(SUMIF([35]IBRD!$A$5:$A$193,LLDClist,[35]IBRD!S$5:S$193))</f>
        <v>0.1693121693121693</v>
      </c>
      <c r="H77" s="136" cm="1">
        <f t="array" ref="H77">SUMPRODUCT(SUMIF([35]IBRD!$A$5:$A$193,LLDClist,[35]IBRD!V$5:V$193))</f>
        <v>0.1693121693121693</v>
      </c>
      <c r="I77" s="136" cm="1">
        <f t="array" ref="I77">SUMPRODUCT(SUMIF([35]IBRD!$A$5:$A$193,LLDClist,[35]IBRD!Y$5:Y$193))</f>
        <v>0.1693121693121693</v>
      </c>
      <c r="J77" s="136" cm="1">
        <f t="array" ref="J77">SUMPRODUCT(SUMIF([35]IBRD!$A$5:$A$193,LLDClist,[35]IBRD!AB$5:AB$193))</f>
        <v>0.1693121693121693</v>
      </c>
      <c r="K77" s="143" cm="1">
        <f t="array" ref="K77">SUMPRODUCT(SUMIF([35]IBRD!$A$5:$A$193,LLDClist,[35]IBRD!AF$5:AF$193))</f>
        <v>0.1693121693121693</v>
      </c>
      <c r="L77" s="145" cm="1">
        <f t="array" ref="L77">SUMPRODUCT(SUMIF([35]IBRD!$A$5:$A$193,LLDClist,[35]IBRD!AJ$5:AJ$193))</f>
        <v>0.1693121693121693</v>
      </c>
      <c r="M77" s="145" cm="1">
        <f t="array" ref="M77">SUMPRODUCT(SUMIF([35]IBRD!$A$5:$A$193,LLDClist,[35]IBRD!$AN$5:$AN$193))</f>
        <v>0.1693121693121693</v>
      </c>
      <c r="N77" s="145" cm="1">
        <f t="array" ref="N77">SUMPRODUCT(SUMIF([35]IBRD!$A$5:$A$193,LLDClist,[35]IBRD!$AR$5:$AR$193))</f>
        <v>0.1693121693121693</v>
      </c>
      <c r="O77" s="145" cm="1">
        <f t="array" ref="O77">SUMPRODUCT(SUMIF([35]IBRD!$A$5:$A$193,LLDClist,[35]IBRD!$AV$5:$AV$193))</f>
        <v>0.1693121693121693</v>
      </c>
    </row>
    <row r="78" spans="1:15">
      <c r="A78" t="s">
        <v>1336</v>
      </c>
      <c r="B78" s="136" cm="1">
        <f t="array" ref="B78">SUMPRODUCT(SUMIF([35]IFC!$A$5:$A$192,LLDClist,[35]IFC!F$5:F$192))</f>
        <v>1.5905401382926124E-2</v>
      </c>
      <c r="C78" s="136" cm="1">
        <f t="array" ref="C78">SUMPRODUCT(SUMIF([35]IFC!$A$5:$A$192,LLDClist,[35]IFC!L$5:L$192))</f>
        <v>1.6375648007785452E-2</v>
      </c>
      <c r="D78" s="136" cm="1">
        <f t="array" ref="D78">SUMPRODUCT(SUMIF([35]IFC!$A$5:$A$192,LLDClist,[35]IFC!O$5:O$192))</f>
        <v>1.6500690587683896E-2</v>
      </c>
      <c r="E78" s="136" cm="1">
        <f t="array" ref="E78">SUMPRODUCT(SUMIF([35]IFC!$A$5:$A$192,LLDClist,[35]IFC!R$5:R$192))</f>
        <v>2.2592918023208203E-2</v>
      </c>
      <c r="F78" s="136" cm="1">
        <f t="array" ref="F78">SUMPRODUCT(SUMIF([35]IFC!$A$5:$A$192,LLDClist,[35]IFC!U$5:U$192))</f>
        <v>2.2592918023208203E-2</v>
      </c>
      <c r="G78" s="136" cm="1">
        <f t="array" ref="G78">SUMPRODUCT(SUMIF([35]IFC!$A$5:$A$192,LLDClist,[35]IFC!X$5:X$192))</f>
        <v>2.2541854690275847E-2</v>
      </c>
      <c r="H78" s="136" cm="1">
        <f t="array" ref="H78">SUMPRODUCT(SUMIF([35]IFC!$A$5:$A$192,LLDClist,[35]IFC!AA$5:AA$192))</f>
        <v>2.2541854690275847E-2</v>
      </c>
      <c r="I78" s="136" cm="1">
        <f t="array" ref="I78">SUMPRODUCT(SUMIF([35]IFC!$A$5:$A$192,LLDClist,[35]IFC!AD$5:AD$192))</f>
        <v>2.2367306707226201E-2</v>
      </c>
      <c r="J78" s="136" cm="1">
        <f t="array" ref="J78">SUMPRODUCT(SUMIF([35]IFC!$A$5:$A$192,LLDClist,[35]IFC!AG$5:AG$192))</f>
        <v>2.2515724754014012E-2</v>
      </c>
      <c r="K78" s="143" cm="1">
        <f t="array" ref="K78">SUMPRODUCT(SUMIF([35]IFC!$A$5:$A$192,LLDClist,[35]IFC!AK$5:AK$192))</f>
        <v>2.1843019335981761E-2</v>
      </c>
      <c r="L78" s="145" cm="1">
        <f t="array" ref="L78">SUMPRODUCT(SUMIF([35]IFC!$A$5:$A$192,LLDClist,[35]IFC!AO$5:AO$192))</f>
        <v>2.1426873433534437E-2</v>
      </c>
      <c r="M78" s="134" cm="1">
        <f t="array" ref="M78">SUMPRODUCT(SUMIF([35]IFC!$A$5:$A$192,LLDClist,[35]IFC!AS$5:AS$192))</f>
        <v>2.1915789209682613E-2</v>
      </c>
      <c r="N78" s="134" cm="1">
        <f t="array" ref="N78">SUMPRODUCT(SUMIF([35]IFC!$A$5:$A$192,LLDClist,[35]IFC!AW$5:AW$192))</f>
        <v>2.1937987485297853E-2</v>
      </c>
      <c r="O78" s="134" cm="1">
        <f t="array" ref="O78">SUMPRODUCT(SUMIF([35]IFC!$A$5:$A$192,LLDClist,[35]IFC!BA$5:BA$192))</f>
        <v>2.2650595167425087E-2</v>
      </c>
    </row>
    <row r="79" spans="1:15">
      <c r="A79" t="s">
        <v>1337</v>
      </c>
      <c r="B79" s="136" cm="1">
        <f t="array" ref="B79">SUMPRODUCT(SUMIF([35]IFC!$A$5:$A$192,LLDClist,[35]IFC!D$5:D$192))</f>
        <v>0.17241379310344815</v>
      </c>
      <c r="C79" s="136" cm="1">
        <f t="array" ref="C79">SUMPRODUCT(SUMIF([35]IFC!$A$5:$A$192,LLDClist,[35]IFC!J$5:J$192))</f>
        <v>0.17415730337078661</v>
      </c>
      <c r="D79" s="136" cm="1">
        <f t="array" ref="D79">SUMPRODUCT(SUMIF([35]IFC!$A$5:$A$192,LLDClist,[35]IFC!M$5:M$192))</f>
        <v>0.17032967032967034</v>
      </c>
      <c r="E79" s="136" cm="1">
        <f t="array" ref="E79">SUMPRODUCT(SUMIF([35]IFC!$A$5:$A$192,LLDClist,[35]IFC!P$5:P$192))</f>
        <v>0.17391304347826078</v>
      </c>
      <c r="F79" s="136" cm="1">
        <f t="array" ref="F79">SUMPRODUCT(SUMIF([35]IFC!$A$5:$A$192,LLDClist,[35]IFC!S$5:S$192))</f>
        <v>0.17391304347826078</v>
      </c>
      <c r="G79" s="136" cm="1">
        <f t="array" ref="G79">SUMPRODUCT(SUMIF([35]IFC!$A$5:$A$192,LLDClist,[35]IFC!V$5:V$192))</f>
        <v>0.17391304347826078</v>
      </c>
      <c r="H79" s="136" cm="1">
        <f t="array" ref="H79">SUMPRODUCT(SUMIF([35]IFC!$A$5:$A$192,LLDClist,[35]IFC!Y$5:Y$192))</f>
        <v>0.17391304347826078</v>
      </c>
      <c r="I79" s="136" cm="1">
        <f t="array" ref="I79">SUMPRODUCT(SUMIF([35]IFC!$A$5:$A$192,LLDClist,[35]IFC!AB$5:AB$192))</f>
        <v>0.17486338797814219</v>
      </c>
      <c r="J79" s="136" cm="1">
        <f t="array" ref="J79">SUMPRODUCT(SUMIF([35]IFC!$A$5:$A$192,LLDClist,[35]IFC!AE$5:AE$192))</f>
        <v>0.17391304347826078</v>
      </c>
      <c r="K79" s="143" cm="1">
        <f t="array" ref="K79">SUMPRODUCT(SUMIF([35]IFC!$A$5:$A$192,LLDClist,[35]IFC!AI$5:AI$192))</f>
        <v>0.17297297297297298</v>
      </c>
      <c r="L79" s="145" cm="1">
        <f t="array" ref="L79">SUMPRODUCT(SUMIF([35]IFC!$A$5:$A$192,LLDClist,[35]IFC!AM$5:AM$192))</f>
        <v>0.1720430107526881</v>
      </c>
      <c r="M79" s="134" cm="1">
        <f t="array" ref="M79">SUMPRODUCT(SUMIF([35]IFC!$A$5:$A$192,LLDClist,[35]IFC!AQ$5:AQ$192))</f>
        <v>0.1720430107526881</v>
      </c>
      <c r="N79" s="134" cm="1">
        <f t="array" ref="N79">SUMPRODUCT(SUMIF([35]IFC!$A$5:$A$192,LLDClist,[35]IFC!AU$5:AU$192))</f>
        <v>0.1720430107526881</v>
      </c>
      <c r="O79" s="134" cm="1">
        <f t="array" ref="O79">SUMPRODUCT(SUMIF([35]IFC!$A$5:$A$192,LLDClist,[35]IFC!AY$5:AY$192))</f>
        <v>0.1720430107526881</v>
      </c>
    </row>
    <row r="80" spans="1:15">
      <c r="A80" t="s">
        <v>1338</v>
      </c>
      <c r="B80" s="136"/>
      <c r="C80" s="136"/>
      <c r="D80" s="136" cm="1">
        <f t="array" ref="D80">SUMPRODUCT(SUMIF([35]FSB!$A$5:$A$28,LLDClist,[35]FSB!F$5:F$28))</f>
        <v>0</v>
      </c>
      <c r="E80" s="136" cm="1">
        <f t="array" ref="E80">SUMPRODUCT(SUMIF([35]FSB!$A$5:$A$28,LLDClist,[35]FSB!I$5:I$28))</f>
        <v>0</v>
      </c>
      <c r="F80" s="136" cm="1">
        <f t="array" ref="F80">SUMPRODUCT(SUMIF([35]FSB!$A$5:$A$28,LLDClist,[35]FSB!L$5:L$28))</f>
        <v>0</v>
      </c>
      <c r="G80" s="136" cm="1">
        <f t="array" ref="G80">SUMPRODUCT(SUMIF([35]FSB!$A$5:$A$28,LLDClist,[35]FSB!O$5:O$28))</f>
        <v>0</v>
      </c>
      <c r="H80" s="136" cm="1">
        <f t="array" ref="H80">SUMPRODUCT(SUMIF([35]FSB!$A$5:$A$28,LLDClist,[35]FSB!R$5:R$28))</f>
        <v>0</v>
      </c>
      <c r="I80" s="136" cm="1">
        <f t="array" ref="I80">SUMPRODUCT(SUMIF([35]FSB!$A$5:$A$28,LLDClist,[35]FSB!U$5:U$28))</f>
        <v>0</v>
      </c>
      <c r="J80" s="136" cm="1">
        <f t="array" ref="J80">SUMPRODUCT(SUMIF([35]FSB!$A$5:$A$28,LLDClist,[35]FSB!X$5:X$28))</f>
        <v>0</v>
      </c>
      <c r="K80" s="136" cm="1">
        <f t="array" ref="K80">SUMPRODUCT(SUMIF([35]FSB!$A$5:$A$28,LLDClist,[35]FSB!AA$5:AA$28))</f>
        <v>0</v>
      </c>
      <c r="L80" s="145" cm="1">
        <f t="array" ref="L80">SUMPRODUCT(SUMIF([35]FSB!$A$5:$A$28,LLDClist,[35]FSB!AD$5:AD$28))</f>
        <v>0</v>
      </c>
      <c r="M80" s="134" cm="1">
        <f t="array" ref="M80">SUMPRODUCT(SUMIF([35]FSB!$A$5:$A$28,LLDClist,[35]FSB!AG$5:AG$28))</f>
        <v>0</v>
      </c>
      <c r="N80" s="134" cm="1">
        <f t="array" ref="N80">SUMPRODUCT(SUMIF([35]FSB!$A$5:$A$28,LLDClist,[35]FSB!AJ$5:AJ$28))</f>
        <v>0</v>
      </c>
      <c r="O80" s="134" cm="1">
        <f t="array" ref="O80">SUMPRODUCT(SUMIF([35]FSB!$A$5:$A$28,LLDClist,[35]FSB!AM$5:AM$28))</f>
        <v>0</v>
      </c>
    </row>
    <row r="81" spans="1:15">
      <c r="A81" t="s">
        <v>1339</v>
      </c>
      <c r="B81" s="136"/>
      <c r="C81" s="136"/>
      <c r="D81" s="136" cm="1">
        <f t="array" ref="D81">SUMPRODUCT(SUMIF([35]FSB!$A$5:$A$28,LLDClist,[35]FSB!D$5:D$28))</f>
        <v>0</v>
      </c>
      <c r="E81" s="136" cm="1">
        <f t="array" ref="E81">SUMPRODUCT(SUMIF([35]FSB!$A$5:$A$28,LLDClist,[35]FSB!G$5:G$28))</f>
        <v>0</v>
      </c>
      <c r="F81" s="136" cm="1">
        <f t="array" ref="F81">SUMPRODUCT(SUMIF([35]FSB!$A$5:$A$28,LLDClist,[35]FSB!J$5:J$28))</f>
        <v>0</v>
      </c>
      <c r="G81" s="136" cm="1">
        <f t="array" ref="G81">SUMPRODUCT(SUMIF([35]FSB!$A$5:$A$28,LLDClist,[35]FSB!M$5:M$28))</f>
        <v>0</v>
      </c>
      <c r="H81" s="136" cm="1">
        <f t="array" ref="H81">SUMPRODUCT(SUMIF([35]FSB!$A$5:$A$28,LLDClist,[35]FSB!P$5:P$28))</f>
        <v>0</v>
      </c>
      <c r="I81" s="136" cm="1">
        <f t="array" ref="I81">SUMPRODUCT(SUMIF([35]FSB!$A$5:$A$28,LLDClist,[35]FSB!S$5:S$28))</f>
        <v>0</v>
      </c>
      <c r="J81" s="136" cm="1">
        <f t="array" ref="J81">SUMPRODUCT(SUMIF([35]FSB!$A$5:$A$28,LLDClist,[35]FSB!V$5:V$28))</f>
        <v>0</v>
      </c>
      <c r="K81" s="136" cm="1">
        <f t="array" ref="K81">SUMPRODUCT(SUMIF([35]FSB!$A$5:$A$28,LLDClist,[35]FSB!Y$5:Y$28))</f>
        <v>0</v>
      </c>
      <c r="L81" s="145" cm="1">
        <f t="array" ref="L81">SUMPRODUCT(SUMIF([35]FSB!$A$5:$A$28,LLDClist,[35]FSB!AB$5:AB$28))</f>
        <v>0</v>
      </c>
      <c r="M81" s="134" cm="1">
        <f t="array" ref="M81">SUMPRODUCT(SUMIF([35]FSB!$A$5:$A$28,LLDClist,[35]FSB!AE$5:AE$28))</f>
        <v>0</v>
      </c>
      <c r="N81" s="134" cm="1">
        <f t="array" ref="N81">SUMPRODUCT(SUMIF([35]FSB!$A$5:$A$28,LLDClist,[35]FSB!AH$5:AH$28))</f>
        <v>0</v>
      </c>
      <c r="O81" s="134" cm="1">
        <f t="array" ref="O81">SUMPRODUCT(SUMIF([35]FSB!$A$5:$A$28,LLDClist,[35]FSB!AK$5:AK$28))</f>
        <v>0</v>
      </c>
    </row>
    <row r="82" spans="1:15">
      <c r="A82" t="s">
        <v>1340</v>
      </c>
      <c r="B82" s="136" cm="1">
        <f t="array" ref="B82">SUMPRODUCT(SUMIF([35]ADB!$A$5:$A$73,LLDClist,[35]ADB!G$5:G$73))</f>
        <v>6.1549999999999994E-2</v>
      </c>
      <c r="C82" s="136" cm="1">
        <f t="array" ref="C82">SUMPRODUCT(SUMIF([35]ADB!$A$5:$A$73,LLDClist,[35]ADB!J$5:J$73))</f>
        <v>6.3940000000000011E-2</v>
      </c>
      <c r="D82" s="136" cm="1">
        <f t="array" ref="D82">SUMPRODUCT(SUMIF([35]ADB!$A$5:$A$73,LLDClist,[35]ADB!M$5:M$73))</f>
        <v>6.5599999999999992E-2</v>
      </c>
      <c r="E82" s="136" cm="1">
        <f t="array" ref="E82">SUMPRODUCT(SUMIF([35]ADB!$A$5:$A$73,LLDClist,[35]ADB!P$5:P$73))</f>
        <v>6.207E-2</v>
      </c>
      <c r="F82" s="136" cm="1">
        <f t="array" ref="F82">SUMPRODUCT(SUMIF([35]ADB!$A$5:$A$73,LLDClist,[35]ADB!S$5:S$73))</f>
        <v>6.2049999999999994E-2</v>
      </c>
      <c r="G82" s="136" cm="1">
        <f t="array" ref="G82">SUMPRODUCT(SUMIF([35]ADB!$A$5:$A$73,LLDClist,[35]ADB!V$5:V$73))</f>
        <v>6.2049999999999994E-2</v>
      </c>
      <c r="H82" s="136" cm="1">
        <f t="array" ref="H82">SUMPRODUCT(SUMIF([35]ADB!$A$5:$A$73,LLDClist,[35]ADB!Y$5:Y$73))</f>
        <v>6.1983668696148589E-2</v>
      </c>
      <c r="I82" s="136" cm="1">
        <f t="array" ref="I82">SUMPRODUCT(SUMIF([35]ADB!$A$5:$A$73,LLDClist,[35]ADB!AB$5:AB$73))</f>
        <v>6.1456495066385709E-2</v>
      </c>
      <c r="J82" s="136" cm="1">
        <f t="array" ref="J82">SUMPRODUCT(SUMIF([35]ADB!$A$5:$A$73,LLDClist,[35]ADB!AF$5:AF$73))</f>
        <v>6.1449999999999998E-2</v>
      </c>
      <c r="K82" s="136" cm="1">
        <f t="array" ref="K82">SUMPRODUCT(SUMIF([35]ADB!$A$5:$A$73,LLDClist,[35]ADB!AJ$5:AJ$73))</f>
        <v>6.145666142936581E-2</v>
      </c>
      <c r="L82" s="134" cm="1">
        <f t="array" ref="L82">SUMPRODUCT(SUMIF([35]ADB!$A$5:$A$73,LLDClist,[35]ADB!AN$5:AN$73))</f>
        <v>6.145666142936581E-2</v>
      </c>
      <c r="M82" s="134" cm="1">
        <f t="array" ref="M82">SUMPRODUCT(SUMIF([35]ADB!$A$5:$A$73,LLDClist,[35]ADB!AR$5:AR$73))</f>
        <v>6.145666142936581E-2</v>
      </c>
      <c r="N82" s="134" cm="1">
        <f t="array" ref="N82">SUMPRODUCT(SUMIF([35]ADB!$A$5:$A$73,LLDClist,[35]ADB!AV$5:AV$73))</f>
        <v>6.0944391508037918E-2</v>
      </c>
      <c r="O82" s="134" cm="1">
        <f t="array" ref="O82">SUMPRODUCT(SUMIF([35]ADB!$A$5:$A$73,LLDClist,[35]ADB!AZ$5:AZ$73))</f>
        <v>6.0944391508037918E-2</v>
      </c>
    </row>
    <row r="83" spans="1:15">
      <c r="A83" t="s">
        <v>1341</v>
      </c>
      <c r="B83" s="136" cm="1">
        <f t="array" ref="B83">SUMPRODUCT(SUMIF([35]ADB!$A$5:$A$73,LLDClist,[35]ADB!E$5:E$73))</f>
        <v>0.18644067796610173</v>
      </c>
      <c r="C83" s="136" cm="1">
        <f t="array" ref="C83">SUMPRODUCT(SUMIF([35]ADB!$A$5:$A$73,LLDClist,[35]ADB!H$5:H$73))</f>
        <v>0.1875</v>
      </c>
      <c r="D83" s="136" cm="1">
        <f t="array" ref="D83">SUMPRODUCT(SUMIF([35]ADB!$A$5:$A$73,LLDClist,[35]ADB!K$5:K$73))</f>
        <v>0.17910447761194026</v>
      </c>
      <c r="E83" s="136" cm="1">
        <f t="array" ref="E83">SUMPRODUCT(SUMIF([35]ADB!$A$5:$A$73,LLDClist,[35]ADB!N$5:N$73))</f>
        <v>0.17910447761194026</v>
      </c>
      <c r="F83" s="136" cm="1">
        <f t="array" ref="F83">SUMPRODUCT(SUMIF([35]ADB!$A$5:$A$73,LLDClist,[35]ADB!Q$5:Q$73))</f>
        <v>0.17910447761194026</v>
      </c>
      <c r="G83" s="136" cm="1">
        <f t="array" ref="G83">SUMPRODUCT(SUMIF([35]ADB!$A$5:$A$73,LLDClist,[35]ADB!T$5:T$73))</f>
        <v>0.17910447761194026</v>
      </c>
      <c r="H83" s="136" cm="1">
        <f t="array" ref="H83">SUMPRODUCT(SUMIF([35]ADB!$A$5:$A$73,LLDClist,[35]ADB!W$5:W$73))</f>
        <v>0.17910447761194026</v>
      </c>
      <c r="I83" s="136" cm="1">
        <f t="array" ref="I83">SUMPRODUCT(SUMIF([35]ADB!$A$5:$A$73,LLDClist,[35]ADB!Z$5:Z$73))</f>
        <v>0.17647058823529413</v>
      </c>
      <c r="J83" s="136" cm="1">
        <f t="array" ref="J83">SUMPRODUCT(SUMIF([35]ADB!$A$5:$A$73,LLDClist,[35]ADB!AD$5:AD$73))</f>
        <v>0.17647058823529413</v>
      </c>
      <c r="K83" s="136" cm="1">
        <f t="array" ref="K83">SUMPRODUCT(SUMIF([35]ADB!$A$5:$A$73,LLDClist,[35]ADB!AH$5:AH$73))</f>
        <v>0.17647058823529413</v>
      </c>
      <c r="L83" s="134" cm="1">
        <f t="array" ref="L83">SUMPRODUCT(SUMIF([35]ADB!$A$5:$A$73,LLDClist,[35]ADB!AL$5:AL$73))</f>
        <v>0.17647058823529413</v>
      </c>
      <c r="M83" s="134" cm="1">
        <f t="array" ref="M83">SUMPRODUCT(SUMIF([35]ADB!$A$5:$A$73,LLDClist,[35]ADB!AP$5:AP$73))</f>
        <v>0.17647058823529413</v>
      </c>
      <c r="N83" s="134" cm="1">
        <f t="array" ref="N83">SUMPRODUCT(SUMIF([35]ADB!$A$5:$A$73,LLDClist,[35]ADB!AT$5:AT$73))</f>
        <v>0.17391304347826089</v>
      </c>
      <c r="O83" s="134" cm="1">
        <f t="array" ref="O83">SUMPRODUCT(SUMIF([35]ADB!$A$5:$A$73,LLDClist,[35]ADB!AX$5:AX$73))</f>
        <v>0.17391304347826089</v>
      </c>
    </row>
    <row r="84" spans="1:15">
      <c r="A84" t="s">
        <v>1342</v>
      </c>
      <c r="B84" s="136" cm="1">
        <f t="array" ref="B84">SUMPRODUCT(SUMIF([35]AfDB!$A$5:$A$85,LLDClist,[35]AfDB!F$5:F$85))</f>
        <v>0.11184000000000002</v>
      </c>
      <c r="C84" s="136" cm="1">
        <f t="array" ref="C84">SUMPRODUCT(SUMIF([35]AfDB!$A$5:$A$85,LLDClist,[35]AfDB!I$5:I$85))</f>
        <v>0.10279999999999999</v>
      </c>
      <c r="D84" s="136" cm="1">
        <f t="array" ref="D84">SUMPRODUCT(SUMIF([35]AfDB!$A$5:$A$85,LLDClist,[35]AfDB!L$5:L$85))</f>
        <v>0.10044</v>
      </c>
      <c r="E84" s="136" cm="1">
        <f t="array" ref="E84">SUMPRODUCT(SUMIF([35]AfDB!$A$5:$A$85,LLDClist,[35]AfDB!R$5:R$85))</f>
        <v>9.0510353909099367E-2</v>
      </c>
      <c r="F84" s="136" cm="1">
        <f t="array" ref="F84">SUMPRODUCT(SUMIF([35]AfDB!$A$5:$A$85,LLDClist,[35]AfDB!U$5:U$85))</f>
        <v>8.8703891199439527E-2</v>
      </c>
      <c r="G84" s="136" cm="1">
        <f t="array" ref="G84">SUMPRODUCT(SUMIF([35]AfDB!$A$5:$A$85,LLDClist,[35]AfDB!X$5:X$85))</f>
        <v>8.707559256150578E-2</v>
      </c>
      <c r="H84" s="136" cm="1">
        <f t="array" ref="H84">SUMPRODUCT(SUMIF([35]AfDB!$A$5:$A$85,LLDClist,[35]AfDB!AA$5:AA$85))</f>
        <v>8.5291963993071637E-2</v>
      </c>
      <c r="I84" s="136" cm="1">
        <f t="array" ref="I84">SUMPRODUCT(SUMIF([35]AfDB!$A$5:$A$85,LLDClist,[35]AfDB!AD$5:AD$85))</f>
        <v>8.3755932566967617E-2</v>
      </c>
      <c r="J84" s="136" cm="1">
        <f t="array" ref="J84">SUMPRODUCT(SUMIF([35]AfDB!$A$5:$A$85,LLDClist,[35]AfDB!AH$5:AH$85))</f>
        <v>6.4948480171134942E-2</v>
      </c>
      <c r="K84" s="143" cm="1">
        <f t="array" ref="K84">SUMPRODUCT(SUMIF([35]AfDB!$A$5:$A$85,LLDClist,[35]AfDB!AL$5:AL$85))</f>
        <v>7.8467108132373342E-2</v>
      </c>
      <c r="L84" s="134" cm="1">
        <f t="array" ref="L84">SUMPRODUCT(SUMIF([35]AfDB!$A$5:$A$85,LLDClist,[35]AfDB!AP$5:AP$85))</f>
        <v>7.8440255924683816E-2</v>
      </c>
      <c r="M84" s="134" cm="1">
        <f t="array" ref="M84">SUMPRODUCT(SUMIF([35]AfDB!$A$5:$A$85,LLDClist,[35]AfDB!AT$5:AT$85))</f>
        <v>7.7227221769160193E-2</v>
      </c>
      <c r="N84" s="134" cm="1">
        <f t="array" ref="N84">SUMPRODUCT(SUMIF([35]AfDB!$A$5:$A$85,LLDClist,[35]AfDB!X$5:AX$85))</f>
        <v>8.707559256150578E-2</v>
      </c>
      <c r="O84" s="134" cm="1">
        <f t="array" ref="O84">SUMPRODUCT(SUMIF([35]AfDB!$A$5:$A$85,LLDClist,[35]AfDB!BB$5:BB$85))</f>
        <v>7.5434766434110012E-2</v>
      </c>
    </row>
    <row r="85" spans="1:15">
      <c r="A85" t="s">
        <v>1343</v>
      </c>
      <c r="B85" s="136" cm="1">
        <f t="array" ref="B85">SUMPRODUCT(SUMIF([35]AfDB!$A$5:$A$85,LLDClist,[35]AfDB!D$5:D$85))</f>
        <v>0.19230769230769235</v>
      </c>
      <c r="C85" s="136" cm="1">
        <f t="array" ref="C85">SUMPRODUCT(SUMIF([35]AfDB!$A$5:$A$85,LLDClist,[35]AfDB!G$5:G$85))</f>
        <v>0.19230769230769235</v>
      </c>
      <c r="D85" s="136" cm="1">
        <f t="array" ref="D85">SUMPRODUCT(SUMIF([35]AfDB!$A$5:$A$85,LLDClist,[35]AfDB!J$5:J$85))</f>
        <v>0.19230769230769235</v>
      </c>
      <c r="E85" s="136" cm="1">
        <f t="array" ref="E85">SUMPRODUCT(SUMIF([35]AfDB!$A$5:$A$85,LLDClist,[35]AfDB!P$5:P$85))</f>
        <v>0.20000000000000004</v>
      </c>
      <c r="F85" s="136" cm="1">
        <f t="array" ref="F85">SUMPRODUCT(SUMIF([35]AfDB!$A$5:$A$85,LLDClist,[35]AfDB!S$5:S$85))</f>
        <v>0.20000000000000004</v>
      </c>
      <c r="G85" s="136" cm="1">
        <f t="array" ref="G85">SUMPRODUCT(SUMIF([35]AfDB!$A$5:$A$85,LLDClist,[35]AfDB!V$5:V$85))</f>
        <v>0.20000000000000004</v>
      </c>
      <c r="H85" s="136" cm="1">
        <f t="array" ref="H85">SUMPRODUCT(SUMIF([35]AfDB!$A$5:$A$85,LLDClist,[35]AfDB!Y$5:Y$85))</f>
        <v>0.20000000000000004</v>
      </c>
      <c r="I85" s="143" cm="1">
        <f t="array" ref="I85">SUMPRODUCT(SUMIF([35]AfDB!$A$5:$A$85,LLDClist,[35]AfDB!AB$5:AB$85))</f>
        <v>0.20000000000000004</v>
      </c>
      <c r="J85" s="135" cm="1">
        <f t="array" ref="J85">SUMPRODUCT(SUMIF([35]AfDB!$A$5:$A$85,LLDClist,[35]AfDB!AF$5:AF$85))</f>
        <v>0.19753086419753085</v>
      </c>
      <c r="K85" s="135" cm="1">
        <f t="array" ref="K85">SUMPRODUCT(SUMIF([35]AfDB!$A$5:$A$85,LLDClist,[35]AfDB!AJ$5:AJ$85))</f>
        <v>0.19753086419753085</v>
      </c>
      <c r="L85" s="134" cm="1">
        <f t="array" ref="L85">SUMPRODUCT(SUMIF([35]AfDB!$A$5:$A$85,LLDClist,[35]AfDB!$AN$5:$AN$85))</f>
        <v>0.19753086419753085</v>
      </c>
      <c r="M85" s="134" cm="1">
        <f t="array" ref="M85">SUMPRODUCT(SUMIF([35]AfDB!$A$5:$A$85,LLDClist,[35]AfDB!$AR$5:$AR$85))</f>
        <v>0.19753086419753085</v>
      </c>
      <c r="N85" s="134" cm="1">
        <f t="array" ref="N85">SUMPRODUCT(SUMIF([35]AfDB!$A$5:$A$85,LLDClist,[35]AfDB!$AV$5:$AV$85))</f>
        <v>0.19753086419753085</v>
      </c>
      <c r="O85" s="134" cm="1">
        <f t="array" ref="O85">SUMPRODUCT(SUMIF([35]AfDB!$A$5:$A$85,LLDClist,[35]AfDB!AZ$5:AZ$85))</f>
        <v>0.19753086419753085</v>
      </c>
    </row>
    <row r="86" spans="1:15">
      <c r="A86" t="s">
        <v>1344</v>
      </c>
      <c r="B86" s="136" cm="1">
        <f t="array" ref="B86">SUMPRODUCT(SUMIF([35]IaDB!$A$5:$A$52,LLDClist,[35]IaDB!F$5:F$52))</f>
        <v>1.2979999999999998E-2</v>
      </c>
      <c r="C86" s="136" cm="1">
        <f t="array" ref="C86">SUMPRODUCT(SUMIF([35]IaDB!$A$5:$A$52,LLDClist,[35]IaDB!I$5:I$52))</f>
        <v>1.2979999999999998E-2</v>
      </c>
      <c r="D86" s="136" cm="1">
        <f t="array" ref="D86">SUMPRODUCT(SUMIF([35]IaDB!$A$5:$A$52,LLDClist,[35]IaDB!L$5:L$52))</f>
        <v>1.2979999999999998E-2</v>
      </c>
      <c r="E86" s="136" cm="1">
        <f t="array" ref="E86">SUMPRODUCT(SUMIF([35]IaDB!$A$5:$A$52,LLDClist,[35]IaDB!O$5:O$52))</f>
        <v>1.3600000000000001E-2</v>
      </c>
      <c r="F86" s="136" cm="1">
        <f t="array" ref="F86">SUMPRODUCT(SUMIF([35]IaDB!$A$5:$A$52,LLDClist,[35]IaDB!R$5:R$52))</f>
        <v>1.3690000000000001E-2</v>
      </c>
      <c r="G86" s="136" cm="1">
        <f t="array" ref="G86">SUMPRODUCT(SUMIF([35]IaDB!$A$5:$A$52,LLDClist,[35]IaDB!U$5:U$52))</f>
        <v>1.3690000000000001E-2</v>
      </c>
      <c r="H86" s="136" cm="1">
        <f t="array" ref="H86">SUMPRODUCT(SUMIF([35]IaDB!$A$5:$A$52,LLDClist,[35]IaDB!X$5:X$52))</f>
        <v>1.3690000000000001E-2</v>
      </c>
      <c r="I86" s="136" cm="1">
        <f t="array" ref="I86">SUMPRODUCT(SUMIF([35]IaDB!$A$5:$A$52,LLDClist,[35]IaDB!AA$5:AA$52))</f>
        <v>1.3690000000000001E-2</v>
      </c>
      <c r="J86" s="135" cm="1">
        <f t="array" ref="J86">SUMPRODUCT(SUMIF([35]IaDB!$A$5:$A$52,LLDClist,[35]IaDB!AD$5:AD$52))</f>
        <v>1.3689965455721785E-2</v>
      </c>
      <c r="K86" s="135" cm="1">
        <f t="array" ref="K86">SUMPRODUCT(SUMIF([35]IaDB!$A$5:$A$52,LLDClist,[35]IaDB!AG$5:AG$52))</f>
        <v>1.3689965455721785E-2</v>
      </c>
      <c r="L86" s="134" cm="1">
        <f t="array" ref="L86">SUMPRODUCT(SUMIF([35]IaDB!$A$5:$A$52,LLDClist,[35]IaDB!$AJ$5:$AJ$52))</f>
        <v>1.3689863101368986E-2</v>
      </c>
      <c r="M86" s="134" cm="1">
        <f t="array" ref="M86">SUMPRODUCT(SUMIF([35]IaDB!$A$5:$A$52,LLDClist,[35]IaDB!$AM$5:$AM$52))</f>
        <v>1.3689863101368986E-2</v>
      </c>
      <c r="N86" s="134" cm="1">
        <f t="array" ref="N86">SUMPRODUCT(SUMIF([35]IaDB!$A$5:$A$52,LLDClist,[35]IaDB!$AP$5:$AP$52))</f>
        <v>1.3689965455721785E-2</v>
      </c>
      <c r="O86" s="134" cm="1">
        <f t="array" ref="O86">SUMPRODUCT(SUMIF([35]IaDB!$A$5:$A$52,LLDClist,[35]IaDB!AS$5:AS$52))</f>
        <v>1.3689965455721785E-2</v>
      </c>
    </row>
    <row r="87" spans="1:15">
      <c r="A87" t="s">
        <v>1345</v>
      </c>
      <c r="B87" s="136" cm="1">
        <f t="array" ref="B87">SUMPRODUCT(SUMIF([35]IaDB!$A$5:$A$52,LLDClist,[35]IaDB!D$5:D$52))</f>
        <v>4.3478260869565216E-2</v>
      </c>
      <c r="C87" s="136" cm="1">
        <f t="array" ref="C87">SUMPRODUCT(SUMIF([35]IaDB!$A$5:$A$52,LLDClist,[35]IaDB!G$5:G$52))</f>
        <v>4.2553191489361701E-2</v>
      </c>
      <c r="D87" s="136" cm="1">
        <f t="array" ref="D87">SUMPRODUCT(SUMIF([35]IaDB!$A$5:$A$52,LLDClist,[35]IaDB!J$5:J$52))</f>
        <v>4.1666666666666664E-2</v>
      </c>
      <c r="E87" s="136" cm="1">
        <f t="array" ref="E87">SUMPRODUCT(SUMIF([35]IaDB!$A$5:$A$52,LLDClist,[35]IaDB!M$5:M$52))</f>
        <v>4.1666666666666664E-2</v>
      </c>
      <c r="F87" s="136" cm="1">
        <f t="array" ref="F87">SUMPRODUCT(SUMIF([35]IaDB!$A$5:$A$52,LLDClist,[35]IaDB!P$5:P$52))</f>
        <v>4.1666666666666664E-2</v>
      </c>
      <c r="G87" s="136" cm="1">
        <f t="array" ref="G87">SUMPRODUCT(SUMIF([35]IaDB!$A$5:$A$52,LLDClist,[35]IaDB!S$5:S$52))</f>
        <v>4.1666666666666664E-2</v>
      </c>
      <c r="H87" s="136" cm="1">
        <f t="array" ref="H87">SUMPRODUCT(SUMIF([35]IaDB!$A$5:$A$52,LLDClist,[35]IaDB!V$5:V$52))</f>
        <v>4.1666666666666664E-2</v>
      </c>
      <c r="I87" s="136" cm="1">
        <f t="array" ref="I87">SUMPRODUCT(SUMIF([35]IaDB!$A$5:$A$52,LLDClist,[35]IaDB!Y$5:Y$52))</f>
        <v>4.1666666666666664E-2</v>
      </c>
      <c r="J87" s="135" cm="1">
        <f t="array" ref="J87">SUMPRODUCT(SUMIF([35]IaDB!$A$5:$A$52,LLDClist,[35]IaDB!AB$5:AB$52))</f>
        <v>4.1666666666666664E-2</v>
      </c>
      <c r="K87" s="135" cm="1">
        <f t="array" ref="K87">SUMPRODUCT(SUMIF([35]IaDB!$A$5:$A$52,LLDClist,[35]IaDB!AE$5:AE$52))</f>
        <v>4.1666666666666664E-2</v>
      </c>
      <c r="L87" s="134" cm="1">
        <f t="array" ref="L87">SUMPRODUCT(SUMIF([35]IaDB!$A$5:$A$52,LLDClist,[35]IaDB!$AH$5:$AH$52))</f>
        <v>4.1666666666666664E-2</v>
      </c>
      <c r="M87" s="134" cm="1">
        <f t="array" ref="M87">SUMPRODUCT(SUMIF([35]IaDB!$A$5:$A$52,LLDClist,[35]IaDB!$AK$5:$AK$52))</f>
        <v>4.1666666666666664E-2</v>
      </c>
      <c r="N87" s="134" cm="1">
        <f t="array" ref="N87">SUMPRODUCT(SUMIF([35]IaDB!$A$5:$A$52,LLDClist,[35]IaDB!$AN$5:$AN$52))</f>
        <v>4.1666666666666664E-2</v>
      </c>
      <c r="O87" s="134" cm="1">
        <f t="array" ref="O87">SUMPRODUCT(SUMIF([35]IaDB!$A$5:$A$52,LLDClist,[35]IaDB!AQ$5:AQ$52))</f>
        <v>4.1666666666666664E-2</v>
      </c>
    </row>
    <row r="88" spans="1:15">
      <c r="J88" s="141"/>
    </row>
    <row r="89" spans="1:15" ht="18.75">
      <c r="A89" s="147" t="s">
        <v>1348</v>
      </c>
      <c r="B89" s="133">
        <v>2000</v>
      </c>
      <c r="C89" s="133">
        <v>2005</v>
      </c>
      <c r="D89" s="133">
        <v>2010</v>
      </c>
      <c r="E89" s="133">
        <v>2015</v>
      </c>
      <c r="F89" s="133">
        <v>2016</v>
      </c>
      <c r="G89" s="133">
        <v>2017</v>
      </c>
      <c r="H89" s="133">
        <v>2018</v>
      </c>
      <c r="I89" s="133">
        <v>2019</v>
      </c>
      <c r="J89" s="133">
        <v>2020</v>
      </c>
      <c r="K89" s="130">
        <v>2021</v>
      </c>
      <c r="L89" s="130">
        <v>2022</v>
      </c>
      <c r="M89" s="130">
        <v>2023</v>
      </c>
      <c r="N89" s="130">
        <v>2024</v>
      </c>
      <c r="O89" s="130">
        <v>2025</v>
      </c>
    </row>
    <row r="90" spans="1:15">
      <c r="A90" t="s">
        <v>1328</v>
      </c>
      <c r="B90" s="136" cm="1">
        <f t="array" ref="B90">SUMPRODUCT(COUNTIFS([35]UNGA!$A$4:$A$196,SIDSlist,[35]UNGA!E$4:E$196,TRUE))/COUNTIF([35]UNGA!E$4:E$196,TRUE)</f>
        <v>0.19047619047619047</v>
      </c>
      <c r="C90" s="136" cm="1">
        <f t="array" ref="C90">SUMPRODUCT(COUNTIFS([35]UNGA!$A$4:$A$196,SIDSlist,[35]UNGA!F$4:F$196,TRUE))/COUNTIF([35]UNGA!F$4:F$196,TRUE)</f>
        <v>0.193717277486911</v>
      </c>
      <c r="D90" s="136" cm="1">
        <f t="array" ref="D90">SUMPRODUCT(COUNTIFS([35]UNGA!$A$4:$A$196,SIDSlist,[35]UNGA!G24:G216,TRUE))/COUNTIF([35]UNGA!G24:G216,TRUE)</f>
        <v>0.19767441860465115</v>
      </c>
      <c r="E90" s="136" cm="1">
        <f t="array" ref="E90">SUMPRODUCT(COUNTIFS([35]UNGA!$A$4:$A$196,SIDSlist,[35]UNGA!H$4:H$196,TRUE))/COUNTIF([35]UNGA!H$4:H$196,TRUE)</f>
        <v>0.19170984455958548</v>
      </c>
      <c r="F90" s="136" cm="1">
        <f t="array" ref="F90">SUMPRODUCT(COUNTIFS([35]UNGA!$A$4:$A$196,SIDSlist,[35]UNGA!I$4:I$196,TRUE))/COUNTIF([35]UNGA!I$4:I$196,TRUE)</f>
        <v>0.19170984455958548</v>
      </c>
      <c r="G90" s="136" cm="1">
        <f t="array" ref="G90">SUMPRODUCT(COUNTIFS([35]UNGA!$A$4:$A$196,SIDSlist,[35]UNGA!J$4:J$196,TRUE))/COUNTIF([35]UNGA!J$4:J$196,TRUE)</f>
        <v>0.19170984455958548</v>
      </c>
      <c r="H90" s="136" cm="1">
        <f t="array" ref="H90">SUMPRODUCT(COUNTIFS([35]UNGA!$A$4:$A$196,SIDSlist,[35]UNGA!K$4:K$196,TRUE))/COUNTIF([35]UNGA!K$4:K$196,TRUE)</f>
        <v>0.19170984455958548</v>
      </c>
      <c r="I90" s="136" cm="1">
        <f t="array" ref="I90">SUMPRODUCT(COUNTIFS([35]UNGA!$A$4:$A$196,SIDSlist,[35]UNGA!L$4:L$196,TRUE))/COUNTIF([35]UNGA!L$4:L$196,TRUE)</f>
        <v>0.19170984455958548</v>
      </c>
      <c r="J90" s="136" cm="1">
        <f t="array" ref="J90">SUMPRODUCT(COUNTIFS([35]UNGA!$A$4:$A$196,SIDSlist,[35]UNGA!M$4:M$196,TRUE))/COUNTIF([35]UNGA!M$4:M$196,TRUE)</f>
        <v>0.19170984455958548</v>
      </c>
      <c r="K90" s="136" cm="1">
        <f t="array" ref="K90">SUMPRODUCT(COUNTIFS([35]UNGA!$A$4:$A$196,SIDSlist,[35]UNGA!N$4:N$196,TRUE))/COUNTIF([35]UNGA!N$4:N$196,TRUE)</f>
        <v>0.19170984455958548</v>
      </c>
      <c r="L90" s="136" cm="1">
        <f t="array" ref="L90">SUMPRODUCT(COUNTIFS([35]UNGA!$A$4:$A$196,SIDSlist,[35]UNGA!O$4:O$196,TRUE))/COUNTIF([35]UNGA!O$4:O$196,TRUE)</f>
        <v>0.19170984455958548</v>
      </c>
      <c r="M90" s="136" cm="1">
        <f t="array" ref="M90">SUMPRODUCT(COUNTIFS([35]UNGA!$A$4:$A$196,SIDSlist,[35]UNGA!P$4:P$196,TRUE))/COUNTIF([35]UNGA!P$4:P$196,TRUE)</f>
        <v>0.19170984455958548</v>
      </c>
      <c r="N90" s="136" cm="1">
        <f t="array" ref="N90">SUMPRODUCT(COUNTIFS([35]UNGA!$A$4:$A$196,SIDSlist,[35]UNGA!Q$4:Q$196,TRUE))/COUNTIF([35]UNGA!Q$4:Q$196,TRUE)</f>
        <v>0.19170984455958548</v>
      </c>
      <c r="O90" s="136" cm="1">
        <f t="array" ref="O90">SUMPRODUCT(COUNTIFS([35]UNGA!$A$4:$A$196,SIDSlist,[35]UNGA!R$4:R$196,TRUE))/COUNTIF([35]UNGA!R$4:R$196,TRUE)</f>
        <v>0.19170984455958548</v>
      </c>
    </row>
    <row r="91" spans="1:15">
      <c r="A91" t="s">
        <v>1329</v>
      </c>
      <c r="B91" s="136" cm="1">
        <f t="array" ref="B91">SUMPRODUCT(COUNTIFS([35]ECOSOC!$A$5:$A$197,SIDSlist,[35]ECOSOC!E$5:E$197,TRUE))/COUNTIF([35]ECOSOC!E$5:E$197,TRUE)</f>
        <v>0.12962962962962962</v>
      </c>
      <c r="C91" s="136" cm="1">
        <f t="array" ref="C91">SUMPRODUCT(COUNTIFS([35]ECOSOC!$A$5:$A$197,SIDSlist,[35]ECOSOC!F$5:F$197,TRUE))/COUNTIF([35]ECOSOC!F$5:F$197,TRUE)</f>
        <v>7.407407407407407E-2</v>
      </c>
      <c r="D91" s="136" cm="1">
        <f t="array" ref="D91">SUMPRODUCT(COUNTIFS([35]ECOSOC!$A$5:$A$197,SIDSlist,[35]ECOSOC!G$5:G$197,TRUE))/COUNTIF([35]ECOSOC!G$5:G$197,TRUE)</f>
        <v>0.1111111111111111</v>
      </c>
      <c r="E91" s="136" cm="1">
        <f t="array" ref="E91">SUMPRODUCT(COUNTIFS([35]ECOSOC!$A$5:$A$197,SIDSlist,[35]ECOSOC!H$5:H$197,TRUE))/COUNTIF([35]ECOSOC!H$5:H$197,TRUE)</f>
        <v>7.407407407407407E-2</v>
      </c>
      <c r="F91" s="136" cm="1">
        <f t="array" ref="F91">SUMPRODUCT(COUNTIFS([35]ECOSOC!$A$5:$A$197,SIDSlist,[35]ECOSOC!I$5:I$197,TRUE))/COUNTIF([35]ECOSOC!I$5:I$197,TRUE)</f>
        <v>5.5555555555555552E-2</v>
      </c>
      <c r="G91" s="136" cm="1">
        <f t="array" ref="G91">SUMPRODUCT(COUNTIFS([35]ECOSOC!$A$5:$A$197,SIDSlist,[35]ECOSOC!J$5:J$197,TRUE))/COUNTIF([35]ECOSOC!J$5:J$197,TRUE)</f>
        <v>5.5555555555555552E-2</v>
      </c>
      <c r="H91" s="136" cm="1">
        <f t="array" ref="H91">SUMPRODUCT(COUNTIFS([35]ECOSOC!$A$5:$A$197,SIDSlist,[35]ECOSOC!K$5:K$197,TRUE))/COUNTIF([35]ECOSOC!K$5:K$197,TRUE)</f>
        <v>3.7037037037037035E-2</v>
      </c>
      <c r="I91" s="136" cm="1">
        <f t="array" ref="I91">SUMPRODUCT(COUNTIFS([35]ECOSOC!$A$5:$A$197,SIDSlist,[35]ECOSOC!L$5:L$197,TRUE))/COUNTIF([35]ECOSOC!L$5:L$197,TRUE)</f>
        <v>3.7037037037037035E-2</v>
      </c>
      <c r="J91" s="136" cm="1">
        <f t="array" ref="J91">SUMPRODUCT(COUNTIFS([35]ECOSOC!$A$5:$A$197,SIDSlist,[35]ECOSOC!M$5:M$197,TRUE))/COUNTIF([35]ECOSOC!M$5:M$197,TRUE)</f>
        <v>1.8518518518518517E-2</v>
      </c>
      <c r="K91" s="136" cm="1">
        <f t="array" ref="K91">SUMPRODUCT(COUNTIFS([35]ECOSOC!$A$5:$A$197,SIDSlist,[35]ECOSOC!N$5:N$197,TRUE))/COUNTIF([35]ECOSOC!N$5:N$197,TRUE)</f>
        <v>3.7037037037037035E-2</v>
      </c>
      <c r="L91" s="134" cm="1">
        <f t="array" ref="L91">SUMPRODUCT(COUNTIFS([35]ECOSOC!$A$5:$A$197,SIDSlist,[35]ECOSOC!O$5:O$197,TRUE))/COUNTIF([35]ECOSOC!O$5:O$197,TRUE)</f>
        <v>5.5555555555555552E-2</v>
      </c>
      <c r="M91" s="134" cm="1">
        <f t="array" ref="M91">SUMPRODUCT(COUNTIFS([35]ECOSOC!$A$5:$A$197,SIDSlist,[35]ECOSOC!P$5:P$197,TRUE))/COUNTIF([35]ECOSOC!P$5:P$197,TRUE)</f>
        <v>7.5471698113207544E-2</v>
      </c>
      <c r="N91" s="136" cm="1">
        <f t="array" ref="N91">SUMPRODUCT(COUNTIFS([35]ECOSOC!$A$5:$A$197,SIDSlist,[35]ECOSOC!Q$5:Q$197,TRUE))/COUNTIF([35]ECOSOC!Q$5:Q$197,TRUE)</f>
        <v>9.4339622641509441E-2</v>
      </c>
      <c r="O91" s="136" cm="1">
        <f t="array" ref="O91">SUMPRODUCT(COUNTIFS([35]ECOSOC!$A$5:$A$197,SIDSlist,[35]ECOSOC!R$5:R$197,TRUE))/COUNTIF([35]ECOSOC!R$5:R$197,TRUE)</f>
        <v>9.4339622641509441E-2</v>
      </c>
    </row>
    <row r="92" spans="1:15">
      <c r="A92" t="s">
        <v>1330</v>
      </c>
      <c r="B92" s="136" cm="1">
        <f t="array" ref="B92">SUMPRODUCT(COUNTIFS('[35]UN Security Council'!$A$6:$A$198,SIDSlist,'[35]UN Security Council'!E6:E198,TRUE))/COUNTIF('[35]UN Security Council'!E6:E198,TRUE)</f>
        <v>6.6666666666666666E-2</v>
      </c>
      <c r="C92" s="136" cm="1">
        <f t="array" ref="C92">SUMPRODUCT(COUNTIFS('[35]UN Security Council'!$A$6:$A$198,SIDSlist,'[35]UN Security Council'!F6:F198,TRUE))/COUNTIF('[35]UN Security Council'!F6:F198,TRUE)</f>
        <v>0</v>
      </c>
      <c r="D92" s="136" cm="1">
        <f t="array" ref="D92">SUMPRODUCT(COUNTIFS('[35]UN Security Council'!$A$6:$A$198,SIDSlist,'[35]UN Security Council'!G6:G198,TRUE))/COUNTIF('[35]UN Security Council'!G6:G198,TRUE)</f>
        <v>0</v>
      </c>
      <c r="E92" s="136" cm="1">
        <f t="array" ref="E92">SUMPRODUCT(COUNTIFS('[35]UN Security Council'!$A$6:$A$198,SIDSlist,'[35]UN Security Council'!H6:H198,TRUE))/COUNTIF('[35]UN Security Council'!H6:H198,TRUE)</f>
        <v>0</v>
      </c>
      <c r="F92" s="136" cm="1">
        <f t="array" ref="F92">SUMPRODUCT(COUNTIFS('[35]UN Security Council'!$A$6:$A$198,SIDSlist,'[35]UN Security Council'!I6:I198,TRUE))/COUNTIF('[35]UN Security Council'!I6:I198,TRUE)</f>
        <v>0</v>
      </c>
      <c r="G92" s="136" cm="1">
        <f t="array" ref="G92">SUMPRODUCT(COUNTIFS('[35]UN Security Council'!$A$6:$A$198,SIDSlist,'[35]UN Security Council'!J6:J198,TRUE))/COUNTIF('[35]UN Security Council'!J6:J198,TRUE)</f>
        <v>0</v>
      </c>
      <c r="H92" s="136" cm="1">
        <f t="array" ref="H92">SUMPRODUCT(COUNTIFS('[35]UN Security Council'!$A$6:$A$198,SIDSlist,'[35]UN Security Council'!K6:K198,TRUE))/COUNTIF('[35]UN Security Council'!K6:K198,TRUE)</f>
        <v>0</v>
      </c>
      <c r="I92" s="136" cm="1">
        <f t="array" ref="I92">SUMPRODUCT(COUNTIFS('[35]UN Security Council'!$A$6:$A$198,SIDSlist,'[35]UN Security Council'!L6:L198,TRUE))/COUNTIF('[35]UN Security Council'!L6:L198,TRUE)</f>
        <v>6.6666666666666666E-2</v>
      </c>
      <c r="J92" s="136" cm="1">
        <f t="array" ref="J92">SUMPRODUCT(COUNTIFS('[35]UN Security Council'!$A$6:$A$198,SIDSlist,'[35]UN Security Council'!M6:M198,TRUE))/COUNTIF('[35]UN Security Council'!M6:M198,TRUE)</f>
        <v>0.13333333333333333</v>
      </c>
      <c r="K92" s="136" cm="1">
        <f t="array" ref="K92">SUMPRODUCT(COUNTIFS('[35]UN Security Council'!$A$6:$A$198,SIDSlist,'[35]UN Security Council'!N6:N198,TRUE))/COUNTIF('[35]UN Security Council'!N6:N198,TRUE)</f>
        <v>6.6666666666666666E-2</v>
      </c>
      <c r="L92" s="136" cm="1">
        <f t="array" ref="L92">SUMPRODUCT(COUNTIFS('[35]UN Security Council'!$A$6:$A$198,SIDSlist,'[35]UN Security Council'!O6:O198,TRUE))/COUNTIF('[35]UN Security Council'!O6:O198,TRUE)</f>
        <v>0</v>
      </c>
      <c r="M92" s="136" cm="1">
        <f t="array" ref="M92">SUMPRODUCT(COUNTIFS('[35]UN Security Council'!$A$6:$A$198,SIDSlist,'[35]UN Security Council'!P6:P198,TRUE))/COUNTIF('[35]UN Security Council'!P6:P198,TRUE)</f>
        <v>0</v>
      </c>
      <c r="N92" s="136" cm="1">
        <f t="array" ref="N92">SUMPRODUCT(COUNTIFS('[35]UN Security Council'!$A$6:$A$198,SIDSlist,'[35]UN Security Council'!Q6:Q198,TRUE))/COUNTIF('[35]UN Security Council'!Q6:Q198,TRUE)</f>
        <v>6.6666666666666666E-2</v>
      </c>
      <c r="O92" s="136" cm="1">
        <f t="array" ref="O92">SUMPRODUCT(COUNTIFS('[35]UN Security Council'!$A$6:$A$198,SIDSlist,'[35]UN Security Council'!R6:R198,TRUE))/COUNTIF('[35]UN Security Council'!R6:R198,TRUE)</f>
        <v>6.6666666666666666E-2</v>
      </c>
    </row>
    <row r="93" spans="1:15">
      <c r="A93" t="s">
        <v>1331</v>
      </c>
      <c r="B93" s="136" cm="1">
        <f t="array" ref="B93">SUMPRODUCT(COUNTIFS([35]WTO!$B$6:$B$169,SIDSlist,[35]WTO!E$6:E$169,TRUE))/COUNTIF([35]WTO!E$6:E$169,TRUE)</f>
        <v>0.15714285714285714</v>
      </c>
      <c r="C93" s="136" cm="1">
        <f t="array" ref="C93">SUMPRODUCT(COUNTIFS([35]WTO!$B$6:$B$169,SIDSlist,[35]WTO!F$6:F$169,TRUE))/COUNTIF([35]WTO!F$6:F$169,TRUE)</f>
        <v>0.1476510067114094</v>
      </c>
      <c r="D93" s="136" cm="1">
        <f t="array" ref="D93">SUMPRODUCT(COUNTIFS([35]WTO!$B$6:$B$169,SIDSlist,[35]WTO!G$6:G$169,TRUE))/COUNTIF([35]WTO!G$6:G$169,TRUE)</f>
        <v>0.15686274509803921</v>
      </c>
      <c r="E93" s="136" cm="1">
        <f t="array" ref="E93">SUMPRODUCT(COUNTIFS([35]WTO!$B$6:$B$169,SIDSlist,[35]WTO!H$6:H$169,TRUE))/COUNTIF([35]WTO!H$6:H$169,TRUE)</f>
        <v>0.16250000000000001</v>
      </c>
      <c r="F93" s="136" cm="1">
        <f t="array" ref="F93">SUMPRODUCT(COUNTIFS([35]WTO!$B$6:$B$169,SIDSlist,[35]WTO!I$6:I$169,TRUE))/COUNTIF([35]WTO!I$6:I$169,TRUE)</f>
        <v>0.16666666666666666</v>
      </c>
      <c r="G93" s="136" cm="1">
        <f t="array" ref="G93">SUMPRODUCT(COUNTIFS([35]WTO!$B$6:$B$169,SIDSlist,[35]WTO!J$6:J$169,TRUE))/COUNTIF([35]WTO!J$6:J$169,TRUE)</f>
        <v>0.16463414634146342</v>
      </c>
      <c r="H93" s="136" cm="1">
        <f t="array" ref="H93">SUMPRODUCT(COUNTIFS([35]WTO!$B$6:$B$169,SIDSlist,[35]WTO!K$6:K$169,TRUE))/COUNTIF([35]WTO!K$6:K$169,TRUE)</f>
        <v>0.16463414634146342</v>
      </c>
      <c r="I93" s="148" cm="1">
        <f t="array" ref="I93">SUMPRODUCT(COUNTIFS([35]WTO!$B$6:$B$169,SIDSlist,[35]WTO!L$6:L$169,TRUE))/COUNTIF([35]WTO!L$6:L$169,TRUE)</f>
        <v>0.16463414634146342</v>
      </c>
      <c r="J93" s="136" cm="1">
        <f t="array" ref="J93">SUMPRODUCT(COUNTIFS([35]WTO!$B$6:$B$169,SIDSlist,[35]WTO!M$6:M$169,TRUE))/COUNTIF([35]WTO!M$6:M$169,TRUE)</f>
        <v>0.16463414634146342</v>
      </c>
      <c r="K93" s="135" cm="1">
        <f t="array" ref="K93">SUMPRODUCT(COUNTIFS([35]WTO!$B$6:$B$169,SIDSlist,[35]WTO!N$6:N$169,TRUE))/COUNTIF([35]WTO!N$6:N$169,TRUE)</f>
        <v>0.16463414634146342</v>
      </c>
      <c r="L93" s="134" cm="1">
        <f t="array" ref="L93">SUMPRODUCT(COUNTIFS([35]WTO!$B$6:$B$169,SIDSlist,[35]WTO!O$6:O$169,TRUE))/COUNTIF([35]WTO!O$6:O$169,TRUE)</f>
        <v>0.16463414634146342</v>
      </c>
      <c r="M93" s="134" cm="1">
        <f t="array" ref="M93">SUMPRODUCT(COUNTIFS([35]WTO!$B$6:$B$169,SIDSlist,[35]WTO!P$6:P$169,TRUE))/COUNTIF([35]WTO!P$6:P$169,TRUE)</f>
        <v>0.16463414634146342</v>
      </c>
      <c r="N93" s="135" cm="1">
        <f t="array" ref="N93">SUMPRODUCT(COUNTIFS([35]WTO!$B$6:$B$169,SIDSlist,[35]WTO!Q$6:Q$169,TRUE))/COUNTIF([35]WTO!Q$6:Q$169,TRUE)</f>
        <v>0.16463414634146342</v>
      </c>
      <c r="O93" s="134" cm="1">
        <f t="array" ref="O93">SUMPRODUCT(COUNTIFS([35]WTO!$B$6:$B$169,SIDSlist,[35]WTO!R$6:R$169,TRUE))/COUNTIF([35]WTO!R$6:R$169,TRUE)</f>
        <v>0.16463414634146342</v>
      </c>
    </row>
    <row r="94" spans="1:15">
      <c r="A94" t="s">
        <v>1332</v>
      </c>
      <c r="B94" s="136" cm="1">
        <f t="array" ref="B94">SUMPRODUCT(SUMIF([35]IMF!$A$5:$A$195,SIDSlist,[35]IMF!F$5:F$195))</f>
        <v>1.6183497363787925E-2</v>
      </c>
      <c r="C94" s="136" cm="1">
        <f t="array" ref="C94">SUMPRODUCT(SUMIF([35]IMF!$A$5:$A$195,SIDSlist,[35]IMF!I$5:I$195))</f>
        <v>1.6180881653255003E-2</v>
      </c>
      <c r="D94" s="136" cm="1">
        <f t="array" ref="D94">SUMPRODUCT(SUMIF([35]IMF!$A$5:$A$195,SIDSlist,[35]IMF!L$5:L$195))</f>
        <v>1.5894016410135076E-2</v>
      </c>
      <c r="E94" s="136" cm="1">
        <f t="array" ref="E94">SUMPRODUCT(SUMIF([35]IMF!$A$5:$A$195,SIDSlist,[35]IMF!O$5:O$195))</f>
        <v>2.304358813935414E-2</v>
      </c>
      <c r="F94" s="136" cm="1">
        <f t="array" ref="F94">SUMPRODUCT(SUMIF([35]IMF!$A$5:$A$195,SIDSlist,[35]IMF!R$5:R$195))</f>
        <v>2.345655973263519E-2</v>
      </c>
      <c r="G94" s="136" cm="1">
        <f t="array" ref="G94">SUMPRODUCT(SUMIF([35]IMF!$A$5:$A$195,SIDSlist,[35]IMF!U$5:U$195))</f>
        <v>2.3816377200811843E-2</v>
      </c>
      <c r="H94" s="136" cm="1">
        <f t="array" ref="H94">SUMPRODUCT(SUMIF([35]IMF!$A$5:$A$195,SIDSlist,[35]IMF!X$5:X$195))</f>
        <v>2.3843243937233662E-2</v>
      </c>
      <c r="I94" s="136" cm="1">
        <f t="array" ref="I94">SUMPRODUCT(SUMIF([35]IMF!$A$5:$A$195,SIDSlist,[35]IMF!AA$5:AA$195))</f>
        <v>2.3843243937233662E-2</v>
      </c>
      <c r="J94" s="146" cm="1">
        <f t="array" ref="J94">SUMPRODUCT(SUMIF([35]IMF!$A$5:$A$195,SIDSlist,[35]IMF!AD$5:AD$195))</f>
        <v>2.4099027652443396E-2</v>
      </c>
      <c r="K94" s="135" cm="1">
        <f t="array" ref="K94">SUMPRODUCT(SUMIF([35]IMF!$A$5:$A$195,SIDSlist,[35]IMF!AH$5:AH$195))</f>
        <v>2.4228357195094564E-2</v>
      </c>
      <c r="L94" s="143" cm="1">
        <f t="array" ref="L94">SUMPRODUCT(SUMIF([35]IMF!$A$5:$A$195,SIDSlist,[35]IMF!AL$5:AL$195))</f>
        <v>2.4218574418684635E-2</v>
      </c>
      <c r="M94" s="145" cm="1">
        <f t="array" ref="M94">SUMPRODUCT(SUMIF([35]IMF!$A$5:$A$195,SIDSlist,[35]IMF!$AP$5:$AP$195))</f>
        <v>2.427353544746208E-2</v>
      </c>
      <c r="N94" s="145" cm="1">
        <f t="array" ref="N94">SUMPRODUCT(SUMIF([35]IMF!$A$5:$A$195,SIDSlist,[35]IMF!$AT$5:$AT$195))</f>
        <v>2.4271784348774014E-2</v>
      </c>
      <c r="O94" s="145" cm="1">
        <f t="array" ref="O94">SUMPRODUCT(SUMIF([35]IMF!$A$5:$A$195,SIDSlist,[35]IMF!$AX$5:$AX$195))</f>
        <v>2.4217486335075308E-2</v>
      </c>
    </row>
    <row r="95" spans="1:15">
      <c r="A95" t="s">
        <v>1333</v>
      </c>
      <c r="B95" s="136" cm="1">
        <f t="array" ref="B95">SUMPRODUCT(SUMIF([35]IMF!$A$5:$A$195,SIDSlist,[35]IMF!D$5:D$195))</f>
        <v>0.18539325842696641</v>
      </c>
      <c r="C95" s="136" cm="1">
        <f t="array" ref="C95">SUMPRODUCT(SUMIF([35]IMF!$A$5:$A$195,SIDSlist,[35]IMF!G$5:G$195))</f>
        <v>0.18784530386740317</v>
      </c>
      <c r="D95" s="136" cm="1">
        <f t="array" ref="D95">SUMPRODUCT(SUMIF([35]IMF!$A$5:$A$195,SIDSlist,[35]IMF!J$5:J$195))</f>
        <v>0.18681318681318684</v>
      </c>
      <c r="E95" s="136" cm="1">
        <f t="array" ref="E95">SUMPRODUCT(SUMIF([35]IMF!$A$5:$A$195,SIDSlist,[35]IMF!M$5:M$195))</f>
        <v>0.18617021276595747</v>
      </c>
      <c r="F95" s="136" cm="1">
        <f t="array" ref="F95">SUMPRODUCT(SUMIF([35]IMF!$A$5:$A$195,SIDSlist,[35]IMF!P$5:P$195))</f>
        <v>0.18617021276595747</v>
      </c>
      <c r="G95" s="136" cm="1">
        <f t="array" ref="G95">SUMPRODUCT(SUMIF([35]IMF!$A$5:$A$195,SIDSlist,[35]IMF!S$5:S$195))</f>
        <v>0.19047619047619047</v>
      </c>
      <c r="H95" s="136" cm="1">
        <f t="array" ref="H95">SUMPRODUCT(SUMIF([35]IMF!$A$5:$A$195,SIDSlist,[35]IMF!V$5:V$195))</f>
        <v>0.19047619047619047</v>
      </c>
      <c r="I95" s="136" cm="1">
        <f t="array" ref="I95">SUMPRODUCT(SUMIF([35]IMF!$A$5:$A$195,SIDSlist,[35]IMF!Y$5:Y$195))</f>
        <v>0.19047619047619047</v>
      </c>
      <c r="J95" s="136" cm="1">
        <f t="array" ref="J95">SUMPRODUCT(SUMIF([35]IMF!$A$5:$A$195,SIDSlist,[35]IMF!AB$5:AB$195))</f>
        <v>0.19047619047619047</v>
      </c>
      <c r="K95" s="135" cm="1">
        <f t="array" ref="K95">SUMPRODUCT(SUMIF([35]IMF!$A$5:$A$195,SIDSlist,[35]IMF!AF$5:AF$195))</f>
        <v>0.18947368421052621</v>
      </c>
      <c r="L95" s="134" cm="1">
        <f t="array" ref="L95">SUMPRODUCT(SUMIF([35]IMF!$A$5:$A$195,SIDSlist,[35]IMF!AJ$5:AJ$195))</f>
        <v>0.18947368421052621</v>
      </c>
      <c r="M95" s="145" cm="1">
        <f t="array" ref="M95">SUMPRODUCT(SUMIF([35]IMF!$A$5:$A$195,SIDSlist,[35]IMF!$AN$5:$AN$195))</f>
        <v>0.18947368421052621</v>
      </c>
      <c r="N95" s="145" cm="1">
        <f t="array" ref="N95">SUMPRODUCT(SUMIF([35]IMF!$A$5:$A$195,SIDSlist,[35]IMF!$AR$5:$AR$195))</f>
        <v>0.18947368421052621</v>
      </c>
      <c r="O95" s="145" cm="1">
        <f t="array" ref="O95">SUMPRODUCT(SUMIF([35]IMF!$A$5:$A$195,SIDSlist,[35]IMF!$AV$5:$AV$195))</f>
        <v>0.18848167539267027</v>
      </c>
    </row>
    <row r="96" spans="1:15">
      <c r="A96" t="s">
        <v>1334</v>
      </c>
      <c r="B96" s="136" cm="1">
        <f t="array" ref="B96">SUMPRODUCT(SUMIF([35]IBRD!$A$5:$A$193,SIDSlist,[35]IBRD!$F$5:$F$193))</f>
        <v>2.0530736149130997E-2</v>
      </c>
      <c r="C96" s="136" cm="1">
        <f t="array" ref="C96">SUMPRODUCT(SUMIF([35]IBRD!$A$5:$A$193,SIDSlist,[35]IBRD!$I$5:$I$193))</f>
        <v>2.0888870492339034E-2</v>
      </c>
      <c r="D96" s="136" cm="1">
        <f t="array" ref="D96">SUMPRODUCT(SUMIF([35]IBRD!$A$5:$A$193,SIDSlist,[35]IBRD!$L$5:$L$193))</f>
        <v>2.1139522203498975E-2</v>
      </c>
      <c r="E96" s="136" cm="1">
        <f t="array" ref="E96">SUMPRODUCT(SUMIF([35]IBRD!$A$5:$A$193,SIDSlist,[35]IBRD!$O$5:$O$193))</f>
        <v>2.4760150129253936E-2</v>
      </c>
      <c r="F96" s="136" cm="1">
        <f t="array" ref="F96">SUMPRODUCT(SUMIF([35]IBRD!$A$5:$A$193,SIDSlist,[35]IBRD!$R$5:$R$193))</f>
        <v>2.4475306504121355E-2</v>
      </c>
      <c r="G96" s="136" cm="1">
        <f t="array" ref="G96">SUMPRODUCT(SUMIF([35]IBRD!$A$5:$A$193,SIDSlist,[35]IBRD!$U$5:$U$193))</f>
        <v>2.5188099415291394E-2</v>
      </c>
      <c r="H96" s="136" cm="1">
        <f t="array" ref="H96">SUMPRODUCT(SUMIF([35]IBRD!$A$5:$A$193,SIDSlist,[35]IBRD!$X$5:$X$193))</f>
        <v>2.6660849311705162E-2</v>
      </c>
      <c r="I96" s="136" cm="1">
        <f t="array" ref="I96">SUMPRODUCT(SUMIF([35]IBRD!$A$5:$A$193,SIDSlist,[35]IBRD!$AA$5:$AA$193))</f>
        <v>2.6369521679268836E-2</v>
      </c>
      <c r="J96" s="136" cm="1">
        <f t="array" ref="J96">SUMPRODUCT(SUMIF([35]IBRD!$A$5:$A$193,SIDSlist,[35]IBRD!$AD$5:$AD$193))</f>
        <v>2.6203639304232505E-2</v>
      </c>
      <c r="K96" s="135" cm="1">
        <f t="array" ref="K96">SUMPRODUCT(SUMIF([35]IBRD!$A$5:$A$193,SIDSlist,[35]IBRD!$AH$5:$AH$193))</f>
        <v>2.591521667864603E-2</v>
      </c>
      <c r="L96" s="134" cm="1">
        <f t="array" ref="L96">SUMPRODUCT(SUMIF([35]IBRD!$A$5:$A$193,SIDSlist,[35]IBRD!$AL$5:$AL$193))</f>
        <v>2.5792826426954022E-2</v>
      </c>
      <c r="M96" s="145" cm="1">
        <f t="array" ref="M96">SUMPRODUCT(SUMIF([35]IBRD!$A$5:$A$193,SIDSlist,[35]IBRD!$AP$5:$AP$193))</f>
        <v>2.559581060390698E-2</v>
      </c>
      <c r="N96" s="145" cm="1">
        <f t="array" ref="N96">SUMPRODUCT(SUMIF([35]IBRD!$A$5:$A$193,SIDSlist,[35]IBRD!$AT$5:$AT$193))</f>
        <v>2.5549173997693034E-2</v>
      </c>
      <c r="O96" s="145" cm="1">
        <f t="array" ref="O96">SUMPRODUCT(SUMIF([35]IBRD!$A$5:$A$193,SIDSlist,[35]IBRD!$AX$5:$AX$193))</f>
        <v>2.551919535048628E-2</v>
      </c>
    </row>
    <row r="97" spans="1:15">
      <c r="A97" t="s">
        <v>1335</v>
      </c>
      <c r="B97" s="136" cm="1">
        <f t="array" ref="B97">SUMPRODUCT(SUMIF([35]IBRD!$A$5:$A$193,SIDSlist,[35]IBRD!D$5:D$193))</f>
        <v>0.18131868131868134</v>
      </c>
      <c r="C97" s="136" cm="1">
        <f t="array" ref="C97">SUMPRODUCT(SUMIF([35]IBRD!$A$5:$A$193,SIDSlist,[35]IBRD!G$5:G$193))</f>
        <v>0.18478260869565208</v>
      </c>
      <c r="D97" s="136" cm="1">
        <f t="array" ref="D97">SUMPRODUCT(SUMIF([35]IBRD!$A$5:$A$193,SIDSlist,[35]IBRD!J$5:J$193))</f>
        <v>0.18716577540106938</v>
      </c>
      <c r="E97" s="136" cm="1">
        <f t="array" ref="E97">SUMPRODUCT(SUMIF([35]IBRD!$A$5:$A$193,SIDSlist,[35]IBRD!M$5:M$193))</f>
        <v>0.18617021276595747</v>
      </c>
      <c r="F97" s="136" cm="1">
        <f t="array" ref="F97">SUMPRODUCT(SUMIF([35]IBRD!$A$5:$A$193,SIDSlist,[35]IBRD!P$5:P$193))</f>
        <v>0.18617021276595747</v>
      </c>
      <c r="G97" s="136" cm="1">
        <f t="array" ref="G97">SUMPRODUCT(SUMIF([35]IBRD!$A$5:$A$193,SIDSlist,[35]IBRD!S$5:S$193))</f>
        <v>0.19047619047619047</v>
      </c>
      <c r="H97" s="136" cm="1">
        <f t="array" ref="H97">SUMPRODUCT(SUMIF([35]IBRD!$A$5:$A$193,SIDSlist,[35]IBRD!V$5:V$193))</f>
        <v>0.19047619047619047</v>
      </c>
      <c r="I97" s="136" cm="1">
        <f t="array" ref="I97">SUMPRODUCT(SUMIF([35]IBRD!$A$5:$A$193,SIDSlist,[35]IBRD!Y$5:Y$193))</f>
        <v>0.19047619047619047</v>
      </c>
      <c r="J97" s="136" cm="1">
        <f t="array" ref="J97">SUMPRODUCT(SUMIF([35]IBRD!$A$5:$A$193,SIDSlist,[35]IBRD!AB$5:AB$193))</f>
        <v>0.19047619047619047</v>
      </c>
      <c r="K97" s="135" cm="1">
        <f t="array" ref="K97">SUMPRODUCT(SUMIF([35]IBRD!$A$5:$A$193,SIDSlist,[35]IBRD!AF$5:AF$193))</f>
        <v>0.19047619047619047</v>
      </c>
      <c r="L97" s="134" cm="1">
        <f t="array" ref="L97">SUMPRODUCT(SUMIF([35]IBRD!$A$5:$A$193,SIDSlist,[35]IBRD!AJ$5:AJ$193))</f>
        <v>0.19047619047619047</v>
      </c>
      <c r="M97" s="145" cm="1">
        <f t="array" ref="M97">SUMPRODUCT(SUMIF([35]IBRD!$A$5:$A$193,SIDSlist,[35]IBRD!$AN$5:$AN$193))</f>
        <v>0.19047619047619047</v>
      </c>
      <c r="N97" s="145" cm="1">
        <f t="array" ref="N97">SUMPRODUCT(SUMIF([35]IBRD!$A$5:$A$193,SIDSlist,[35]IBRD!$AR$5:$AR$193))</f>
        <v>0.19047619047619047</v>
      </c>
      <c r="O97" s="145" cm="1">
        <f t="array" ref="O97">SUMPRODUCT(SUMIF([35]IBRD!$A$5:$A$193,SIDSlist,[35]IBRD!$AV$5:$AV$193))</f>
        <v>0.19047619047619047</v>
      </c>
    </row>
    <row r="98" spans="1:15">
      <c r="A98" t="s">
        <v>1336</v>
      </c>
      <c r="B98" s="136" cm="1">
        <f t="array" ref="B98">SUMPRODUCT(SUMIF([35]IFC!$A$5:$A$192,SIDSlist,[35]IFC!F$5:F$192))</f>
        <v>1.093433810734395E-2</v>
      </c>
      <c r="C98" s="136" cm="1">
        <f t="array" ref="C98">SUMPRODUCT(SUMIF([35]IFC!$A$5:$A$192,SIDSlist,[35]IFC!L$5:L$192))</f>
        <v>1.1335067592436637E-2</v>
      </c>
      <c r="D98" s="136" cm="1">
        <f t="array" ref="D98">SUMPRODUCT(SUMIF([35]IFC!$A$5:$A$192,SIDSlist,[35]IFC!O$5:O$192))</f>
        <v>1.1590259602901713E-2</v>
      </c>
      <c r="E98" s="136" cm="1">
        <f t="array" ref="E98">SUMPRODUCT(SUMIF([35]IFC!$A$5:$A$192,SIDSlist,[35]IFC!R$5:R$192))</f>
        <v>1.744783539867013E-2</v>
      </c>
      <c r="F98" s="136" cm="1">
        <f t="array" ref="F98">SUMPRODUCT(SUMIF([35]IFC!$A$5:$A$192,SIDSlist,[35]IFC!U$5:U$192))</f>
        <v>1.744783539867013E-2</v>
      </c>
      <c r="G98" s="136" cm="1">
        <f t="array" ref="G98">SUMPRODUCT(SUMIF([35]IFC!$A$5:$A$192,SIDSlist,[35]IFC!X$5:X$192))</f>
        <v>1.7408400712677109E-2</v>
      </c>
      <c r="H98" s="136" cm="1">
        <f t="array" ref="H98">SUMPRODUCT(SUMIF([35]IFC!$A$5:$A$192,SIDSlist,[35]IFC!AA$5:AA$192))</f>
        <v>1.7408400712677109E-2</v>
      </c>
      <c r="I98" s="136" cm="1">
        <f t="array" ref="I98">SUMPRODUCT(SUMIF([35]IFC!$A$5:$A$192,SIDSlist,[35]IFC!AD$5:AD$192))</f>
        <v>1.7258430487904451E-2</v>
      </c>
      <c r="J98" s="136" cm="1">
        <f t="array" ref="J98">SUMPRODUCT(SUMIF([35]IFC!$A$5:$A$192,SIDSlist,[35]IFC!AG$5:AG$192))</f>
        <v>1.7698674443501958E-2</v>
      </c>
      <c r="K98" s="135" cm="1">
        <f t="array" ref="K98">SUMPRODUCT(SUMIF([35]IFC!$A$5:$A$192,SIDSlist,[35]IFC!AK$5:AK$192))</f>
        <v>1.7457093190485742E-2</v>
      </c>
      <c r="L98" s="134" cm="1">
        <f t="array" ref="L98">SUMPRODUCT(SUMIF([35]IFC!$A$5:$A$192,SIDSlist,[35]IFC!AO$5:AO$192))</f>
        <v>1.7337484721301692E-2</v>
      </c>
      <c r="M98" s="134" cm="1">
        <f t="array" ref="M98">SUMPRODUCT(SUMIF([35]IFC!$A$5:$A$192,SIDSlist,[35]IFC!AS$5:AS$192))</f>
        <v>1.7526010207621859E-2</v>
      </c>
      <c r="N98" s="134" cm="1">
        <f t="array" ref="N98">SUMPRODUCT(SUMIF([35]IFC!$A$5:$A$192,SIDSlist,[35]IFC!AW$5:AW$192))</f>
        <v>1.7480281754075802E-2</v>
      </c>
      <c r="O98" s="134" cm="1">
        <f t="array" ref="O98">SUMPRODUCT(SUMIF([35]IFC!$A$5:$A$192,SIDSlist,[35]IFC!BA$5:BA$192))</f>
        <v>1.8393144333421214E-2</v>
      </c>
    </row>
    <row r="99" spans="1:15">
      <c r="A99" t="s">
        <v>1337</v>
      </c>
      <c r="B99" s="136" cm="1">
        <f t="array" ref="B99">SUMPRODUCT(SUMIF([35]IFC!$A$5:$A$192,SIDSlist,[35]IFC!D$5:D$192))</f>
        <v>0.17241379310344815</v>
      </c>
      <c r="C99" s="136" cm="1">
        <f t="array" ref="C99">SUMPRODUCT(SUMIF([35]IFC!$A$5:$A$192,SIDSlist,[35]IFC!J$5:J$192))</f>
        <v>0.17415730337078661</v>
      </c>
      <c r="D99" s="136" cm="1">
        <f t="array" ref="D99">SUMPRODUCT(SUMIF([35]IFC!$A$5:$A$192,SIDSlist,[35]IFC!M$5:M$192))</f>
        <v>0.17582417582417584</v>
      </c>
      <c r="E99" s="136" cm="1">
        <f t="array" ref="E99">SUMPRODUCT(SUMIF([35]IFC!$A$5:$A$192,SIDSlist,[35]IFC!P$5:P$192))</f>
        <v>0.17934782608695643</v>
      </c>
      <c r="F99" s="136" cm="1">
        <f t="array" ref="F99">SUMPRODUCT(SUMIF([35]IFC!$A$5:$A$192,SIDSlist,[35]IFC!S$5:S$192))</f>
        <v>0.17934782608695643</v>
      </c>
      <c r="G99" s="136" cm="1">
        <f t="array" ref="G99">SUMPRODUCT(SUMIF([35]IFC!$A$5:$A$192,SIDSlist,[35]IFC!V$5:V$192))</f>
        <v>0.17934782608695643</v>
      </c>
      <c r="H99" s="136" cm="1">
        <f t="array" ref="H99">SUMPRODUCT(SUMIF([35]IFC!$A$5:$A$192,SIDSlist,[35]IFC!Y$5:Y$192))</f>
        <v>0.17934782608695643</v>
      </c>
      <c r="I99" s="136" cm="1">
        <f t="array" ref="I99">SUMPRODUCT(SUMIF([35]IFC!$A$5:$A$192,SIDSlist,[35]IFC!AB$5:AB$192))</f>
        <v>0.18032786885245913</v>
      </c>
      <c r="J99" s="136" cm="1">
        <f t="array" ref="J99">SUMPRODUCT(SUMIF([35]IFC!$A$5:$A$192,SIDSlist,[35]IFC!AE$5:AE$192))</f>
        <v>0.18478260869565208</v>
      </c>
      <c r="K99" s="135" cm="1">
        <f t="array" ref="K99">SUMPRODUCT(SUMIF([35]IFC!$A$5:$A$192,SIDSlist,[35]IFC!AI$5:AI$192))</f>
        <v>0.18378378378378379</v>
      </c>
      <c r="L99" s="134" cm="1">
        <f t="array" ref="L99">SUMPRODUCT(SUMIF([35]IFC!$A$5:$A$192,SIDSlist,[35]IFC!AM$5:AM$192))</f>
        <v>0.1827956989247311</v>
      </c>
      <c r="M99" s="134" cm="1">
        <f t="array" ref="M99">SUMPRODUCT(SUMIF([35]IFC!$A$5:$A$192,SIDSlist,[35]IFC!AQ$5:AQ$192))</f>
        <v>0.1827956989247311</v>
      </c>
      <c r="N99" s="134" cm="1">
        <f t="array" ref="N99">SUMPRODUCT(SUMIF([35]IFC!$A$5:$A$192,SIDSlist,[35]IFC!AU$5:AU$192))</f>
        <v>0.1827956989247311</v>
      </c>
      <c r="O99" s="134" cm="1">
        <f t="array" ref="O99">SUMPRODUCT(SUMIF([35]IFC!$A$5:$A$192,SIDSlist,[35]IFC!AY$5:AY$192))</f>
        <v>0.1827956989247311</v>
      </c>
    </row>
    <row r="100" spans="1:15">
      <c r="A100" t="s">
        <v>1338</v>
      </c>
      <c r="B100" s="136"/>
      <c r="C100" s="136"/>
      <c r="D100" s="143" cm="1">
        <f t="array" ref="D100">SUMPRODUCT(SUMIF([35]FSB!$A$5:$A$28,SIDSlist,[35]FSB!F$5:F$28))</f>
        <v>1.9230769230769232E-2</v>
      </c>
      <c r="E100" s="143" cm="1">
        <f t="array" ref="E100">SUMPRODUCT(SUMIF([35]FSB!$A$5:$A$28,SIDSlist,[35]FSB!I$5:I$28))</f>
        <v>1.7543859649122806E-2</v>
      </c>
      <c r="F100" s="143" cm="1">
        <f t="array" ref="F100">SUMPRODUCT(SUMIF([35]FSB!$A$5:$A$28,SIDSlist,[35]FSB!L$5:L$28))</f>
        <v>1.7543859649122806E-2</v>
      </c>
      <c r="G100" s="143" cm="1">
        <f t="array" ref="G100">SUMPRODUCT(SUMIF([35]FSB!$A$5:$A$28,SIDSlist,[35]FSB!O$5:O$28))</f>
        <v>1.7543859649122806E-2</v>
      </c>
      <c r="H100" s="143" cm="1">
        <f t="array" ref="H100">SUMPRODUCT(SUMIF([35]FSB!$A$5:$A$28,SIDSlist,[35]FSB!R$5:R$28))</f>
        <v>1.7543859649122806E-2</v>
      </c>
      <c r="I100" s="143" cm="1">
        <f t="array" ref="I100">SUMPRODUCT(SUMIF([35]FSB!$A$5:$A$28,SIDSlist,[35]FSB!U$5:U$28))</f>
        <v>1.7543859649122806E-2</v>
      </c>
      <c r="J100" s="136" cm="1">
        <f t="array" ref="J100">SUMPRODUCT(SUMIF([35]FSB!$A$5:$A$28,SIDSlist,[35]FSB!X$5:X$28))</f>
        <v>1.7543859649122806E-2</v>
      </c>
      <c r="K100" s="135" cm="1">
        <f t="array" ref="K100">SUMPRODUCT(SUMIF([35]FSB!$A$5:$A$28,SIDSlist,[35]FSB!AA$5:AA$28))</f>
        <v>1.7543859649122806E-2</v>
      </c>
      <c r="L100" s="134" cm="1">
        <f t="array" ref="L100">SUMPRODUCT(SUMIF([35]FSB!$A$5:$A$28,SIDSlist,[35]FSB!AD$5:AD$28))</f>
        <v>1.7543859649122806E-2</v>
      </c>
      <c r="M100" s="134" cm="1">
        <f t="array" ref="M100">SUMPRODUCT(SUMIF([35]FSB!$A$5:$A$28,SIDSlist,[35]FSB!AG$5:AG$28))</f>
        <v>1.7543859649122806E-2</v>
      </c>
      <c r="N100" s="134" cm="1">
        <f t="array" ref="N100">SUMPRODUCT(SUMIF([35]FSB!$A$5:$A$28,SIDSlist,[35]FSB!AJ$5:AJ$28))</f>
        <v>1.7543859649122806E-2</v>
      </c>
      <c r="O100" s="134" cm="1">
        <f t="array" ref="O100">SUMPRODUCT(SUMIF([35]FSB!$A$5:$A$28,SIDSlist,[35]FSB!AM$5:AM$28))</f>
        <v>1.7543859649122806E-2</v>
      </c>
    </row>
    <row r="101" spans="1:15">
      <c r="A101" t="s">
        <v>1339</v>
      </c>
      <c r="B101" s="136"/>
      <c r="C101" s="136"/>
      <c r="D101" s="136" cm="1">
        <f t="array" ref="D101">SUMPRODUCT(SUMIF([35]FSB!$A$5:$A$28,SIDSlist,[35]FSB!D$5:D$28))</f>
        <v>0.04</v>
      </c>
      <c r="E101" s="136" cm="1">
        <f t="array" ref="E101">SUMPRODUCT(SUMIF([35]FSB!$A$5:$A$28,SIDSlist,[35]FSB!G$5:G$28))</f>
        <v>0.04</v>
      </c>
      <c r="F101" s="136" cm="1">
        <f t="array" ref="F101">SUMPRODUCT(SUMIF([35]FSB!$A$5:$A$28,SIDSlist,[35]FSB!J$5:J$28))</f>
        <v>0.04</v>
      </c>
      <c r="G101" s="136" cm="1">
        <f t="array" ref="G101">SUMPRODUCT(SUMIF([35]FSB!$A$5:$A$28,SIDSlist,[35]FSB!M$5:M$28))</f>
        <v>0.04</v>
      </c>
      <c r="H101" s="136" cm="1">
        <f t="array" ref="H101">SUMPRODUCT(SUMIF([35]FSB!$A$5:$A$28,SIDSlist,[35]FSB!P$5:P$28))</f>
        <v>0.04</v>
      </c>
      <c r="I101" s="143" cm="1">
        <f t="array" ref="I101">SUMPRODUCT(SUMIF([35]FSB!$A$5:$A$28,SIDSlist,[35]FSB!S$5:S$28))</f>
        <v>4.1666666666666664E-2</v>
      </c>
      <c r="J101" s="136" cm="1">
        <f t="array" ref="J101">SUMPRODUCT(SUMIF([35]FSB!$A$5:$A$28,SIDSlist,[35]FSB!V$5:V$28))</f>
        <v>4.1666666666666664E-2</v>
      </c>
      <c r="K101" s="135" cm="1">
        <f t="array" ref="K101">SUMPRODUCT(SUMIF([35]FSB!$A$5:$A$28,SIDSlist,[35]FSB!Y$5:Y$28))</f>
        <v>4.1666666666666664E-2</v>
      </c>
      <c r="L101" s="134" cm="1">
        <f t="array" ref="L101">SUMPRODUCT(SUMIF([35]FSB!$A$5:$A$28,SIDSlist,[35]FSB!AB$5:AB$28))</f>
        <v>4.1666666666666664E-2</v>
      </c>
      <c r="M101" s="134" cm="1">
        <f t="array" ref="M101">SUMPRODUCT(SUMIF([35]FSB!$A$5:$A$28,SIDSlist,[35]FSB!AE$5:AE$28))</f>
        <v>4.1666666666666664E-2</v>
      </c>
      <c r="N101" s="134" cm="1">
        <f t="array" ref="N101">SUMPRODUCT(SUMIF([35]FSB!$A$5:$A$28,SIDSlist,[35]FSB!AH$5:AH$28))</f>
        <v>4.1666666666666664E-2</v>
      </c>
      <c r="O101" s="134" cm="1">
        <f t="array" ref="O101">SUMPRODUCT(SUMIF([35]FSB!$A$5:$A$28,SIDSlist,[35]FSB!AK$5:AK$28))</f>
        <v>4.1666666666666664E-2</v>
      </c>
    </row>
    <row r="102" spans="1:15">
      <c r="A102" t="s">
        <v>1340</v>
      </c>
      <c r="B102" s="136" cm="1">
        <f t="array" ref="B102">SUMPRODUCT(SUMIF([35]ADB!$A$5:$A$73,SIDSlist,[35]ADB!G$5:G$73))</f>
        <v>5.1869999999999999E-2</v>
      </c>
      <c r="C102" s="136" cm="1">
        <f t="array" ref="C102">SUMPRODUCT(SUMIF([35]ADB!$A$5:$A$73,SIDSlist,[35]ADB!J$5:J$73))</f>
        <v>5.4519999999999999E-2</v>
      </c>
      <c r="D102" s="136" cm="1">
        <f t="array" ref="D102">SUMPRODUCT(SUMIF([35]ADB!$A$5:$A$73,SIDSlist,[35]ADB!M$5:M$73))</f>
        <v>5.0720000000000001E-2</v>
      </c>
      <c r="E102" s="136" cm="1">
        <f t="array" ref="E102">SUMPRODUCT(SUMIF([35]ADB!$A$5:$A$73,SIDSlist,[35]ADB!P$5:P$73))</f>
        <v>5.2260000000000001E-2</v>
      </c>
      <c r="F102" s="136" cm="1">
        <f t="array" ref="F102">SUMPRODUCT(SUMIF([35]ADB!$A$5:$A$73,SIDSlist,[35]ADB!S$5:S$73))</f>
        <v>5.2260000000000001E-2</v>
      </c>
      <c r="G102" s="136" cm="1">
        <f t="array" ref="G102">SUMPRODUCT(SUMIF([35]ADB!$A$5:$A$73,SIDSlist,[35]ADB!V$5:V$73))</f>
        <v>5.2260000000000001E-2</v>
      </c>
      <c r="H102" s="136" cm="1">
        <f t="array" ref="H102">SUMPRODUCT(SUMIF([35]ADB!$A$5:$A$73,SIDSlist,[35]ADB!Y$5:Y$73))</f>
        <v>5.2219656878993263E-2</v>
      </c>
      <c r="I102" s="136" cm="1">
        <f t="array" ref="I102">SUMPRODUCT(SUMIF([35]ADB!$A$5:$A$73,SIDSlist,[35]ADB!AB$5:AB$73))</f>
        <v>5.4469736566359651E-2</v>
      </c>
      <c r="J102" s="136" cm="1">
        <f t="array" ref="J102">SUMPRODUCT(SUMIF([35]ADB!$A$5:$A$73,SIDSlist,[35]ADB!AF$5:AF$73))</f>
        <v>5.4440000000000002E-2</v>
      </c>
      <c r="K102" s="135" cm="1">
        <f t="array" ref="K102">SUMPRODUCT(SUMIF([35]ADB!$A$5:$A$73,SIDSlist,[35]ADB!AJ$5:AJ$73))</f>
        <v>5.4469884016156309E-2</v>
      </c>
      <c r="L102" s="134" cm="1">
        <f t="array" ref="L102">SUMPRODUCT(SUMIF([35]ADB!$A$5:$A$73,SIDSlist,[35]ADB!AN$5:AN$73))</f>
        <v>5.4469884016156309E-2</v>
      </c>
      <c r="M102" s="134" cm="1">
        <f t="array" ref="M102">SUMPRODUCT(SUMIF([35]ADB!$A$5:$A$73,SIDSlist,[35]ADB!AR$5:AR$73))</f>
        <v>5.4469884016156309E-2</v>
      </c>
      <c r="N102" s="134" cm="1">
        <f t="array" ref="N102">SUMPRODUCT(SUMIF([35]ADB!$A$5:$A$73,SIDSlist,[35]ADB!AV$5:AV$73))</f>
        <v>5.3744513863323004E-2</v>
      </c>
      <c r="O102" s="134" cm="1">
        <f t="array" ref="O102">SUMPRODUCT(SUMIF([35]ADB!$A$5:$A$73,SIDSlist,[35]ADB!AZ$5:AZ$73))</f>
        <v>5.3744513863323004E-2</v>
      </c>
    </row>
    <row r="103" spans="1:15">
      <c r="A103" t="s">
        <v>1341</v>
      </c>
      <c r="B103" s="136" cm="1">
        <f t="array" ref="B103">SUMPRODUCT(SUMIF([35]ADB!$A$5:$A$73,SIDSlist,[35]ADB!E$5:E$73))</f>
        <v>0.2372881355932204</v>
      </c>
      <c r="C103" s="136" cm="1">
        <f t="array" ref="C103">SUMPRODUCT(SUMIF([35]ADB!$A$5:$A$73,SIDSlist,[35]ADB!H$5:H$73))</f>
        <v>0.25</v>
      </c>
      <c r="D103" s="136" cm="1">
        <f t="array" ref="D103">SUMPRODUCT(SUMIF([35]ADB!$A$5:$A$73,SIDSlist,[35]ADB!K$5:K$73))</f>
        <v>0.23880597014925364</v>
      </c>
      <c r="E103" s="136" cm="1">
        <f t="array" ref="E103">SUMPRODUCT(SUMIF([35]ADB!$A$5:$A$73,SIDSlist,[35]ADB!N$5:N$73))</f>
        <v>0.23880597014925364</v>
      </c>
      <c r="F103" s="136" cm="1">
        <f t="array" ref="F103">SUMPRODUCT(SUMIF([35]ADB!$A$5:$A$73,SIDSlist,[35]ADB!Q$5:Q$73))</f>
        <v>0.23880597014925364</v>
      </c>
      <c r="G103" s="136" cm="1">
        <f t="array" ref="G103">SUMPRODUCT(SUMIF([35]ADB!$A$5:$A$73,SIDSlist,[35]ADB!T$5:T$73))</f>
        <v>0.23880597014925364</v>
      </c>
      <c r="H103" s="136" cm="1">
        <f t="array" ref="H103">SUMPRODUCT(SUMIF([35]ADB!$A$5:$A$73,SIDSlist,[35]ADB!W$5:W$73))</f>
        <v>0.23880597014925364</v>
      </c>
      <c r="I103" s="136" cm="1">
        <f t="array" ref="I103">SUMPRODUCT(SUMIF([35]ADB!$A$5:$A$73,SIDSlist,[35]ADB!Z$5:Z$73))</f>
        <v>0.25</v>
      </c>
      <c r="J103" s="136" cm="1">
        <f t="array" ref="J103">SUMPRODUCT(SUMIF([35]ADB!$A$5:$A$73,SIDSlist,[35]ADB!AD$5:AD$73))</f>
        <v>0.25</v>
      </c>
      <c r="K103" s="135" cm="1">
        <f t="array" ref="K103">SUMPRODUCT(SUMIF([35]ADB!$A$5:$A$73,SIDSlist,[35]ADB!AH$5:AH$73))</f>
        <v>0.25</v>
      </c>
      <c r="L103" s="134" cm="1">
        <f t="array" ref="L103">SUMPRODUCT(SUMIF([35]ADB!$A$5:$A$73, SIDSlist,[35]ADB!AL$5:AL$73))</f>
        <v>0.25</v>
      </c>
      <c r="M103" s="134" cm="1">
        <f t="array" ref="M103">SUMPRODUCT(SUMIF([35]ADB!$A$5:$A$73, SIDSlist,[35]ADB!AP$5:AP$73))</f>
        <v>0.25</v>
      </c>
      <c r="N103" s="134" cm="1">
        <f t="array" ref="N103">SUMPRODUCT(SUMIF([35]ADB!$A$5:$A$73, SIDSlist,[35]ADB!AT$5:AT$73))</f>
        <v>0.24637681159420297</v>
      </c>
      <c r="O103" s="134" cm="1">
        <f t="array" ref="O103">SUMPRODUCT(SUMIF([35]ADB!$A$5:$A$73,SIDSlist,[35]ADB!AX$5:AX$73))</f>
        <v>0.24637681159420297</v>
      </c>
    </row>
    <row r="104" spans="1:15">
      <c r="A104" t="s">
        <v>1342</v>
      </c>
      <c r="B104" s="136" cm="1">
        <f t="array" ref="B104">SUMPRODUCT(SUMIF([35]AfDB!$A$5:$A$85,SIDSlist,[35]AfDB!F$5:F$85))</f>
        <v>1.119E-2</v>
      </c>
      <c r="C104" s="136" cm="1">
        <f t="array" ref="C104">SUMPRODUCT(SUMIF([35]AfDB!$A$5:$A$85,SIDSlist,[35]AfDB!I$5:I$85))</f>
        <v>1.055E-2</v>
      </c>
      <c r="D104" s="136" cm="1">
        <f t="array" ref="D104">SUMPRODUCT(SUMIF([35]AfDB!$A$5:$A$85,SIDSlist,[35]AfDB!L$5:L$85))</f>
        <v>2.2200000000000001E-2</v>
      </c>
      <c r="E104" s="136" cm="1">
        <f t="array" ref="E104">SUMPRODUCT(SUMIF([35]AfDB!$A$5:$A$85,SIDSlist,[35]AfDB!R$5:R$85))</f>
        <v>9.1015731178784778E-3</v>
      </c>
      <c r="F104" s="136" cm="1">
        <f t="array" ref="F104">SUMPRODUCT(SUMIF([35]AfDB!$A$5:$A$85,SIDSlist,[35]AfDB!U$5:U$85))</f>
        <v>9.0946243464607082E-3</v>
      </c>
      <c r="G104" s="136" cm="1">
        <f t="array" ref="G104">SUMPRODUCT(SUMIF([35]AfDB!$A$5:$A$85,SIDSlist,[35]AfDB!X$5:X$85))</f>
        <v>8.9927277813275971E-3</v>
      </c>
      <c r="H104" s="136" cm="1">
        <f t="array" ref="H104">SUMPRODUCT(SUMIF([35]AfDB!$A$5:$A$85,SIDSlist,[35]AfDB!AA$5:AA$85))</f>
        <v>9.0006579746900704E-3</v>
      </c>
      <c r="I104" s="136" cm="1">
        <f t="array" ref="I104">SUMPRODUCT(SUMIF([35]AfDB!$A$5:$A$85,SIDSlist,[35]AfDB!AD$5:AD$85))</f>
        <v>8.913234173117953E-3</v>
      </c>
      <c r="J104" s="136" cm="1">
        <f t="array" ref="J104">SUMPRODUCT(SUMIF([35]AfDB!$A$5:$A$85,SIDSlist,[35]AfDB!AH$5:AH$85))</f>
        <v>1.099143108020814E-2</v>
      </c>
      <c r="K104" s="135" cm="1">
        <f t="array" ref="K104">SUMPRODUCT(SUMIF([35]AfDB!$A$5:$A$85,SIDSlist,[35]AfDB!AL$5:AL$85))</f>
        <v>8.2619655015354065E-3</v>
      </c>
      <c r="L104" s="134" cm="1">
        <f t="array" ref="L104">SUMPRODUCT(SUMIF([35]AfDB!$A$5:$A$85,SIDSlist,[35]AfDB!AP$5:AP$85))</f>
        <v>8.2201446268062358E-3</v>
      </c>
      <c r="M104" s="134" cm="1">
        <f t="array" ref="M104">SUMPRODUCT(SUMIF([35]AfDB!$A$5:$A$85,SIDSlist,[35]AfDB!AT$5:AT$85))</f>
        <v>8.1727745198927806E-3</v>
      </c>
      <c r="N104" s="134" cm="1">
        <f t="array" ref="N104">SUMPRODUCT(SUMIF([35]AfDB!$A$5:$A$85,SIDSlist,[35]AfDB!AX$5:AX$85))</f>
        <v>8.224391856081056E-3</v>
      </c>
      <c r="O104" s="134" cm="1">
        <f t="array" ref="O104">SUMPRODUCT(SUMIF([35]AfDB!$A$5:$A$85,SIDSlist,[35]AfDB!BB$5:BB$85))</f>
        <v>8.2848739060097758E-3</v>
      </c>
    </row>
    <row r="105" spans="1:15">
      <c r="A105" t="s">
        <v>1343</v>
      </c>
      <c r="B105" s="136" cm="1">
        <f t="array" ref="B105">SUMPRODUCT(SUMIF([35]AfDB!$A$5:$A$85,SIDSlist,[35]AfDB!D$5:D$85))</f>
        <v>7.6923076923076913E-2</v>
      </c>
      <c r="C105" s="136" cm="1">
        <f t="array" ref="C105">SUMPRODUCT(SUMIF([35]AfDB!$A$5:$A$85,SIDSlist,[35]AfDB!G$5:G$85))</f>
        <v>7.6923076923076913E-2</v>
      </c>
      <c r="D105" s="136" cm="1">
        <f t="array" ref="D105">SUMPRODUCT(SUMIF([35]AfDB!$A$5:$A$85,SIDSlist,[35]AfDB!J$5:J$85))</f>
        <v>7.6923076923076913E-2</v>
      </c>
      <c r="E105" s="136" cm="1">
        <f t="array" ref="E105">SUMPRODUCT(SUMIF([35]AfDB!$A$5:$A$85,SIDSlist,[35]AfDB!P$5:P$85))</f>
        <v>7.4999999999999997E-2</v>
      </c>
      <c r="F105" s="136" cm="1">
        <f t="array" ref="F105">SUMPRODUCT(SUMIF([35]AfDB!$A$5:$A$85,SIDSlist,[35]AfDB!S$5:S$85))</f>
        <v>7.4999999999999997E-2</v>
      </c>
      <c r="G105" s="136" cm="1">
        <f t="array" ref="G105">SUMPRODUCT(SUMIF([35]AfDB!$A$5:$A$85,SIDSlist,[35]AfDB!V$5:V$85))</f>
        <v>7.4999999999999997E-2</v>
      </c>
      <c r="H105" s="136" cm="1">
        <f t="array" ref="H105">SUMPRODUCT(SUMIF([35]AfDB!$A$5:$A$85,SIDSlist,[35]AfDB!Y$5:Y$85))</f>
        <v>7.4999999999999997E-2</v>
      </c>
      <c r="I105" s="143" cm="1">
        <f t="array" ref="I105">SUMPRODUCT(SUMIF([35]AfDB!$A$5:$A$85,SIDSlist,[35]AfDB!AB$5:AB$85))</f>
        <v>7.4999999999999997E-2</v>
      </c>
      <c r="J105" s="135" cm="1">
        <f t="array" ref="J105">SUMPRODUCT(SUMIF([35]AfDB!$A$5:$A$85,SIDSlist,[35]AfDB!AF$5:AF$85))</f>
        <v>7.407407407407407E-2</v>
      </c>
      <c r="K105" s="135" cm="1">
        <f t="array" ref="K105">SUMPRODUCT(SUMIF([35]AfDB!$A$5:$A$85,SIDSlist,[35]AfDB!AJ$5:AJ$85))</f>
        <v>7.407407407407407E-2</v>
      </c>
      <c r="L105" s="134" cm="1">
        <f t="array" ref="L105">SUMPRODUCT(SUMIF([35]AfDB!$A$5:$A$85,SIDSlist,[35]AfDB!$AN$5:$AN$85))</f>
        <v>7.407407407407407E-2</v>
      </c>
      <c r="M105" s="134" cm="1">
        <f t="array" ref="M105">SUMPRODUCT(SUMIF([35]AfDB!$A$5:$A$85,SIDSlist,[35]AfDB!$AR$5:$AR$85))</f>
        <v>7.407407407407407E-2</v>
      </c>
      <c r="N105" s="134" cm="1">
        <f t="array" ref="N105">SUMPRODUCT(SUMIF([35]AfDB!$A$5:$A$85,SIDSlist,[35]AfDB!$AV$5:$AV$85))</f>
        <v>7.407407407407407E-2</v>
      </c>
      <c r="O105" s="134" cm="1">
        <f t="array" ref="O105">SUMPRODUCT(SUMIF([35]AfDB!$A$5:$A$85,SIDSlist,[35]AfDB!AZ$5:AZ$85))</f>
        <v>7.407407407407407E-2</v>
      </c>
    </row>
    <row r="106" spans="1:15">
      <c r="A106" t="s">
        <v>1344</v>
      </c>
      <c r="B106" s="136" cm="1">
        <f t="array" ref="B106">SUMPRODUCT(SUMIF([35]IaDB!$A$5:$A$52,SIDSlist,[35]IaDB!F$5:F$52))</f>
        <v>2.7209999999999998E-2</v>
      </c>
      <c r="C106" s="136" cm="1">
        <f t="array" ref="C106">SUMPRODUCT(SUMIF([35]IaDB!$A$5:$A$52,SIDSlist,[35]IaDB!I$5:I$52))</f>
        <v>2.7209999999999998E-2</v>
      </c>
      <c r="D106" s="136" cm="1">
        <f t="array" ref="D106">SUMPRODUCT(SUMIF([35]IaDB!$A$5:$A$52,SIDSlist,[35]IaDB!L$5:L$52))</f>
        <v>2.7209999999999998E-2</v>
      </c>
      <c r="E106" s="136" cm="1">
        <f t="array" ref="E106">SUMPRODUCT(SUMIF([35]IaDB!$A$5:$A$52,SIDSlist,[35]IaDB!O$5:O$52))</f>
        <v>2.7819999999999998E-2</v>
      </c>
      <c r="F106" s="136" cm="1">
        <f t="array" ref="F106">SUMPRODUCT(SUMIF([35]IaDB!$A$5:$A$52,SIDSlist,[35]IaDB!R$5:R$52))</f>
        <v>2.7900000000000001E-2</v>
      </c>
      <c r="G106" s="136" cm="1">
        <f t="array" ref="G106">SUMPRODUCT(SUMIF([35]IaDB!$A$5:$A$52,SIDSlist,[35]IaDB!U$5:U$52))</f>
        <v>2.7900000000000001E-2</v>
      </c>
      <c r="H106" s="136" cm="1">
        <f t="array" ref="H106">SUMPRODUCT(SUMIF([35]IaDB!$A$5:$A$52,SIDSlist,[35]IaDB!X$5:X$52))</f>
        <v>2.7900000000000001E-2</v>
      </c>
      <c r="I106" s="136" cm="1">
        <f t="array" ref="I106">SUMPRODUCT(SUMIF([35]IaDB!$A$5:$A$52,SIDSlist,[35]IaDB!AA$5:AA$52))</f>
        <v>2.7900000000000001E-2</v>
      </c>
      <c r="J106" s="135" cm="1">
        <f t="array" ref="J106">SUMPRODUCT(SUMIF([35]IaDB!$A$5:$A$52,SIDSlist,[35]IaDB!AD$5:AD$52))</f>
        <v>2.791080618270066E-2</v>
      </c>
      <c r="K106" s="135" cm="1">
        <f t="array" ref="K106">SUMPRODUCT(SUMIF([35]IaDB!$A$5:$A$52,SIDSlist,[35]IaDB!AG$5:AG$52))</f>
        <v>2.791080618270066E-2</v>
      </c>
      <c r="L106" s="134" cm="1">
        <f t="array" ref="L106">SUMPRODUCT(SUMIF([35]IaDB!$A$5:$A$52,SIDSlist,[35]IaDB!$AJ$5:$AJ$52))</f>
        <v>2.7899721002789972E-2</v>
      </c>
      <c r="M106" s="134" cm="1">
        <f t="array" ref="M106">SUMPRODUCT(SUMIF([35]IaDB!$A$5:$A$52,SIDSlist,[35]IaDB!$AM$5:$AM$52))</f>
        <v>2.7899721002789972E-2</v>
      </c>
      <c r="N106" s="134" cm="1">
        <f t="array" ref="N106">SUMPRODUCT(SUMIF([35]IaDB!$A$5:$A$52,SIDSlist,[35]IaDB!$AP$5:$AP$52))</f>
        <v>2.791080618270066E-2</v>
      </c>
      <c r="O106" s="134" cm="1">
        <f t="array" ref="O106">SUMPRODUCT(SUMIF([35]IaDB!$A$5:$A$52,SIDSlist,[35]IaDB!AS$5:AS$52))</f>
        <v>2.791080618270066E-2</v>
      </c>
    </row>
    <row r="107" spans="1:15">
      <c r="A107" t="s">
        <v>1345</v>
      </c>
      <c r="B107" s="136" cm="1">
        <f t="array" ref="B107">SUMPRODUCT(SUMIF([35]IaDB!$A$5:$A$52,SIDSlist,[35]IaDB!D$5:D$52))</f>
        <v>0.19565217391304346</v>
      </c>
      <c r="C107" s="136" cm="1">
        <f t="array" ref="C107">SUMPRODUCT(SUMIF([35]IaDB!$A$5:$A$52,SIDSlist,[35]IaDB!G$5:G$52))</f>
        <v>0.19148936170212766</v>
      </c>
      <c r="D107" s="136" cm="1">
        <f t="array" ref="D107">SUMPRODUCT(SUMIF([35]IaDB!$A$5:$A$52,SIDSlist,[35]IaDB!J$5:J$52))</f>
        <v>0.1875</v>
      </c>
      <c r="E107" s="136" cm="1">
        <f t="array" ref="E107">SUMPRODUCT(SUMIF([35]IaDB!$A$5:$A$52,SIDSlist,[35]IaDB!M$5:M$52))</f>
        <v>0.1875</v>
      </c>
      <c r="F107" s="136" cm="1">
        <f t="array" ref="F107">SUMPRODUCT(SUMIF([35]IaDB!$A$5:$A$52,SIDSlist,[35]IaDB!P$5:P$52))</f>
        <v>0.1875</v>
      </c>
      <c r="G107" s="136" cm="1">
        <f t="array" ref="G107">SUMPRODUCT(SUMIF([35]IaDB!$A$5:$A$52,SIDSlist,[35]IaDB!S$5:S$52))</f>
        <v>0.1875</v>
      </c>
      <c r="H107" s="136" cm="1">
        <f t="array" ref="H107">SUMPRODUCT(SUMIF([35]IaDB!$A$5:$A$52,SIDSlist,[35]IaDB!V$5:V$52))</f>
        <v>0.1875</v>
      </c>
      <c r="I107" s="136" cm="1">
        <f t="array" ref="I107">SUMPRODUCT(SUMIF([35]IaDB!$A$5:$A$52,SIDSlist,[35]IaDB!Y$5:Y$52))</f>
        <v>0.1875</v>
      </c>
      <c r="J107" s="135" cm="1">
        <f t="array" ref="J107">SUMPRODUCT(SUMIF([35]IaDB!$A$5:$A$52,SIDSlist,[35]IaDB!AB$5:AB$52))</f>
        <v>0.1875</v>
      </c>
      <c r="K107" s="135" cm="1">
        <f t="array" ref="K107">SUMPRODUCT(SUMIF([35]IaDB!$A$5:$A$52,SIDSlist,[35]IaDB!AE$5:AE$52))</f>
        <v>0.1875</v>
      </c>
      <c r="L107" s="134" cm="1">
        <f t="array" ref="L107">SUMPRODUCT(SUMIF([35]IaDB!$A$5:$A$52,SIDSlist,[35]IaDB!$AH$5:$AH$52))</f>
        <v>0.1875</v>
      </c>
      <c r="M107" s="137" cm="1">
        <f t="array" ref="M107">SUMPRODUCT(SUMIF([35]IaDB!$A$5:$A$52,SIDSlist,[35]IaDB!$AK$5:$AK$52))</f>
        <v>0.1875</v>
      </c>
      <c r="N107" s="134" cm="1">
        <f t="array" ref="N107">SUMPRODUCT(SUMIF([35]IaDB!$A$5:$A$52,SIDSlist,[35]IaDB!$AN$5:$AN$52))</f>
        <v>0.1875</v>
      </c>
      <c r="O107" s="134" cm="1">
        <f t="array" ref="O107">SUMPRODUCT(SUMIF([35]IaDB!$A$5:$A$52,SIDSlist,[35]IaDB!AQ$5:AQ$52))</f>
        <v>0.1875</v>
      </c>
    </row>
    <row r="108" spans="1:15">
      <c r="B108" s="134"/>
      <c r="C108" s="134"/>
      <c r="D108" s="134"/>
      <c r="E108" s="134"/>
      <c r="F108" s="135"/>
      <c r="G108" s="135"/>
      <c r="H108" s="149"/>
      <c r="I108" s="139"/>
      <c r="J108" s="141"/>
    </row>
    <row r="109" spans="1:15" ht="18.75">
      <c r="A109" s="147" t="s">
        <v>1349</v>
      </c>
      <c r="B109" s="133">
        <v>2000</v>
      </c>
      <c r="C109" s="133">
        <v>2005</v>
      </c>
      <c r="D109" s="133">
        <v>2010</v>
      </c>
      <c r="E109" s="133">
        <v>2015</v>
      </c>
      <c r="F109" s="133">
        <v>2016</v>
      </c>
      <c r="G109" s="133">
        <v>2017</v>
      </c>
      <c r="H109" s="133">
        <v>2018</v>
      </c>
      <c r="I109" s="133">
        <v>2019</v>
      </c>
      <c r="J109" s="133">
        <v>2020</v>
      </c>
      <c r="K109" s="133">
        <v>2021</v>
      </c>
      <c r="L109" s="133">
        <v>2022</v>
      </c>
      <c r="M109" s="133">
        <v>2023</v>
      </c>
      <c r="N109" s="133">
        <v>2024</v>
      </c>
      <c r="O109" s="133">
        <v>2025</v>
      </c>
    </row>
    <row r="110" spans="1:15">
      <c r="A110" t="s">
        <v>1328</v>
      </c>
      <c r="B110" s="139">
        <f>COUNTIFS([35]UNGA!E4:E196,TRUE,[35]UNGA!C4:C196,"developed")/COUNTIF([35]UNGA!E4:E196,TRUE)</f>
        <v>0.25396825396825395</v>
      </c>
      <c r="C110" s="139">
        <f>COUNTIFS([35]UNGA!F4:F196,TRUE,[35]UNGA!C4:C196,"developed")/COUNTIF([35]UNGA!F4:F196,TRUE)</f>
        <v>0.25654450261780104</v>
      </c>
      <c r="D110" s="134">
        <f>COUNTIFS([35]UNGA!G4:G196,TRUE,[35]UNGA!C4:C196,"developed")/COUNTIF([35]UNGA!G4:G196,TRUE)</f>
        <v>0.26041666666666669</v>
      </c>
      <c r="E110" s="135">
        <f>COUNTIFS([35]UNGA!G4:G196,TRUE,[35]UNGA!$C$4:$C$196,"developed")/COUNTIF([35]UNGA!H4:H196,TRUE)</f>
        <v>0.25906735751295334</v>
      </c>
      <c r="F110" s="135">
        <f>COUNTIFS([35]UNGA!H4:H196,TRUE,[35]UNGA!$C$4:$C$196,"developed")/COUNTIF([35]UNGA!I4:I196,TRUE)</f>
        <v>0.25906735751295334</v>
      </c>
      <c r="G110" s="135">
        <f>COUNTIFS([35]UNGA!I4:I196,TRUE,[35]UNGA!$C$4:$C$196,"developed")/COUNTIF([35]UNGA!J4:J196,TRUE)</f>
        <v>0.25906735751295334</v>
      </c>
      <c r="H110" s="135">
        <f>COUNTIFS([35]UNGA!J4:J196,TRUE,[35]UNGA!$C$4:$C$196,"developed")/COUNTIF([35]UNGA!K4:K196,TRUE)</f>
        <v>0.25906735751295334</v>
      </c>
      <c r="I110" s="135">
        <f>COUNTIFS([35]UNGA!K4:K196,TRUE,[35]UNGA!$C$4:$C$196,"developed")/COUNTIF([35]UNGA!L4:L196,TRUE)</f>
        <v>0.25906735751295334</v>
      </c>
      <c r="J110" s="135">
        <f>COUNTIFS([35]UNGA!L4:L196,TRUE,[35]UNGA!$C$4:$C$196,"developed")/COUNTIF([35]UNGA!M4:M196,TRUE)</f>
        <v>0.25906735751295334</v>
      </c>
      <c r="K110" s="135">
        <f>COUNTIFS([35]UNGA!M4:M196,TRUE,[35]UNGA!$C$4:$C$196,"developed")/COUNTIF([35]UNGA!N4:N196,TRUE)</f>
        <v>0.25906735751295334</v>
      </c>
      <c r="L110" s="135">
        <f>COUNTIFS([35]UNGA!N4:N196,TRUE,[35]UNGA!$C$4:$C$196,"developed")/COUNTIF([35]UNGA!O4:O196,TRUE)</f>
        <v>0.25906735751295334</v>
      </c>
      <c r="M110" s="135">
        <f>COUNTIFS([35]UNGA!O4:O196,TRUE,[35]UNGA!$C$4:$C$196,"developed")/COUNTIF([35]UNGA!P4:P196,TRUE)</f>
        <v>0.25906735751295334</v>
      </c>
      <c r="N110" s="135">
        <f>COUNTIFS([35]UNGA!P4:P196,TRUE,[35]UNGA!$C$4:$C$196,"developed")/COUNTIF([35]UNGA!Q4:Q196,TRUE)</f>
        <v>0.25906735751295334</v>
      </c>
      <c r="O110" s="135">
        <f>COUNTIFS([35]UNGA!Q4:Q196,TRUE,[35]UNGA!$C$4:$C$196,"developed")/COUNTIF([35]UNGA!R4:R196,TRUE)</f>
        <v>0.25906735751295334</v>
      </c>
    </row>
    <row r="111" spans="1:15">
      <c r="A111" t="s">
        <v>1329</v>
      </c>
      <c r="B111" s="139">
        <f>COUNTIFS([35]ECOSOC!E5:E197,TRUE,[35]ECOSOC!$C5:$C197,"developed")/COUNTIF([35]ECOSOC!E5:E197,TRUE)</f>
        <v>0.37037037037037035</v>
      </c>
      <c r="C111" s="139">
        <f>COUNTIFS([35]ECOSOC!F5:F197,TRUE,[35]ECOSOC!$C5:$C197,"developed")/COUNTIF([35]ECOSOC!F5:F197,TRUE)</f>
        <v>0.31481481481481483</v>
      </c>
      <c r="D111" s="139">
        <f>COUNTIFS([35]ECOSOC!G5:G197,TRUE,[35]ECOSOC!$C5:$C197,"developed")/COUNTIF([35]ECOSOC!G5:G197,TRUE)</f>
        <v>0.35185185185185186</v>
      </c>
      <c r="E111" s="135">
        <f>COUNTIFS([35]ECOSOC!H5:H197,TRUE,[35]ECOSOC!$C$5:$C$197,"developed")/COUNTIF([35]ECOSOC!H5:H197,TRUE)</f>
        <v>0.35185185185185186</v>
      </c>
      <c r="F111" s="135">
        <f>COUNTIFS([35]ECOSOC!I5:I197,TRUE,[35]ECOSOC!$C$5:$C$197,"developed")/COUNTIF([35]ECOSOC!I5:I197,TRUE)</f>
        <v>0.35185185185185186</v>
      </c>
      <c r="G111" s="135">
        <f>COUNTIFS([35]ECOSOC!J5:J197,TRUE,[35]ECOSOC!$C$5:$C$197,"developed")/COUNTIF([35]ECOSOC!J5:J197,TRUE)</f>
        <v>0.35185185185185186</v>
      </c>
      <c r="H111" s="135">
        <f>COUNTIFS([35]ECOSOC!K5:K197,TRUE,[35]ECOSOC!$C$5:$C$197,"developed")/COUNTIF([35]ECOSOC!K5:K197,TRUE)</f>
        <v>0.33333333333333331</v>
      </c>
      <c r="I111" s="135">
        <f>COUNTIFS([35]ECOSOC!L5:L197,TRUE,[35]ECOSOC!$C$5:$C$197,"developed")/COUNTIF([35]ECOSOC!L5:L197,TRUE)</f>
        <v>0.31481481481481483</v>
      </c>
      <c r="J111" s="135">
        <f>COUNTIFS([35]ECOSOC!M5:M197,TRUE,[35]ECOSOC!$C$5:$C$197,"developed")/COUNTIF([35]ECOSOC!M5:M197,TRUE)</f>
        <v>0.35185185185185186</v>
      </c>
      <c r="K111" s="135">
        <f>COUNTIFS([35]ECOSOC!N5:N197,TRUE,[35]ECOSOC!$C$5:$C$197,"developed")/COUNTIF([35]ECOSOC!N5:N197,TRUE)</f>
        <v>0.35185185185185186</v>
      </c>
      <c r="L111" s="135">
        <f>COUNTIFS([35]ECOSOC!O5:O197,TRUE,[35]ECOSOC!$C$5:$C$197,"developed")/COUNTIF([35]ECOSOC!O5:O197,TRUE)</f>
        <v>0.37037037037037035</v>
      </c>
      <c r="M111" s="135">
        <f>COUNTIFS([35]ECOSOC!P5:P197,TRUE,[35]ECOSOC!$C$5:$C$197,"developed")/COUNTIF([35]ECOSOC!P5:P197,TRUE)</f>
        <v>0.35849056603773582</v>
      </c>
      <c r="N111" s="135">
        <f>COUNTIFS([35]ECOSOC!Q5:Q197,TRUE,[35]ECOSOC!$C$5:$C$197,"developed")/COUNTIF([35]ECOSOC!Q5:Q197,TRUE)</f>
        <v>0.33962264150943394</v>
      </c>
      <c r="O111" s="135">
        <f>COUNTIFS([35]ECOSOC!R5:R197,TRUE,[35]ECOSOC!$C$5:$C$197,"developed")/COUNTIF([35]ECOSOC!R5:R197,TRUE)</f>
        <v>0.30188679245283018</v>
      </c>
    </row>
    <row r="112" spans="1:15">
      <c r="A112" t="s">
        <v>1330</v>
      </c>
      <c r="B112" s="139">
        <f>COUNTIFS('[35]UN Security Council'!E6:E198,TRUE,'[35]UN Security Council'!$C$6:$C$198,"developed")/COUNTIF('[35]UN Security Council'!E6:E198,TRUE)</f>
        <v>0.46666666666666667</v>
      </c>
      <c r="C112" s="139">
        <f>COUNTIFS('[35]UN Security Council'!F6:F198,TRUE,'[35]UN Security Council'!$C$6:$C$198,"developed")/COUNTIF('[35]UN Security Council'!F6:F198,TRUE)</f>
        <v>0.53333333333333333</v>
      </c>
      <c r="D112" s="139">
        <f>COUNTIFS('[35]UN Security Council'!G6:G198,TRUE,'[35]UN Security Council'!$C$6:$C$198,"developed")/COUNTIF('[35]UN Security Council'!G6:G198,TRUE)</f>
        <v>0.46666666666666667</v>
      </c>
      <c r="E112" s="139">
        <f>COUNTIFS('[35]UN Security Council'!H6:H198,TRUE,'[35]UN Security Council'!$C$6:$C$198,"developed")/COUNTIF('[35]UN Security Council'!H6:H198,TRUE)</f>
        <v>0.46666666666666667</v>
      </c>
      <c r="F112" s="139">
        <f>COUNTIFS('[35]UN Security Council'!I6:I198,TRUE,'[35]UN Security Council'!$C$6:$C$198,"developed")/COUNTIF('[35]UN Security Council'!I6:I198,TRUE)</f>
        <v>0.53333333333333333</v>
      </c>
      <c r="G112" s="139">
        <f>COUNTIFS('[35]UN Security Council'!J6:J198,TRUE,'[35]UN Security Council'!$C$6:$C$198,"developed")/COUNTIF('[35]UN Security Council'!J6:J198,TRUE)</f>
        <v>0.53333333333333333</v>
      </c>
      <c r="H112" s="139">
        <f>COUNTIFS('[35]UN Security Council'!K6:K198,TRUE,'[35]UN Security Council'!$C$6:$C$198,"developed")/COUNTIF('[35]UN Security Council'!K6:K198,TRUE)</f>
        <v>0.46666666666666667</v>
      </c>
      <c r="I112" s="139">
        <f>COUNTIFS('[35]UN Security Council'!L6:L198,TRUE,'[35]UN Security Council'!$C$6:$C$198,"developed")/COUNTIF('[35]UN Security Council'!L6:L198,TRUE)</f>
        <v>0.46666666666666667</v>
      </c>
      <c r="J112" s="139">
        <f>COUNTIFS('[35]UN Security Council'!M6:M198,TRUE,'[35]UN Security Council'!$C$6:$C$198,"developed")/COUNTIF('[35]UN Security Council'!M6:M198,TRUE)</f>
        <v>0.46666666666666667</v>
      </c>
      <c r="K112" s="139">
        <f>COUNTIFS('[35]UN Security Council'!N6:N198,TRUE,'[35]UN Security Council'!$C$6:$C$198,"developed")/COUNTIF('[35]UN Security Council'!N6:N198,TRUE)</f>
        <v>0.46666666666666667</v>
      </c>
      <c r="L112" s="139">
        <f>COUNTIFS('[35]UN Security Council'!O6:O198,TRUE,'[35]UN Security Council'!$C$6:$C$198,"developed")/COUNTIF('[35]UN Security Council'!O6:O198,TRUE)</f>
        <v>0.46666666666666667</v>
      </c>
      <c r="M112" s="139">
        <f>COUNTIFS('[35]UN Security Council'!P6:P198,TRUE,'[35]UN Security Council'!$C$6:$C$198,"developed")/COUNTIF('[35]UN Security Council'!P6:P198,TRUE)</f>
        <v>0.53333333333333333</v>
      </c>
      <c r="N112" s="139">
        <f>COUNTIFS('[35]UN Security Council'!Q6:Q198,TRUE,'[35]UN Security Council'!$C$6:$C$198,"developed")/COUNTIF('[35]UN Security Council'!Q6:Q198,TRUE)</f>
        <v>0.53333333333333333</v>
      </c>
      <c r="O112" s="139">
        <f>COUNTIFS('[35]UN Security Council'!R6:R198,TRUE,'[35]UN Security Council'!$C$6:$C$198,"developed")/COUNTIF('[35]UN Security Council'!R6:R198,TRUE)</f>
        <v>0.46666666666666667</v>
      </c>
    </row>
    <row r="113" spans="1:15">
      <c r="A113" t="s">
        <v>1331</v>
      </c>
      <c r="B113" s="139">
        <f>COUNTIFS([35]WTO!E6:E165,TRUE,[35]WTO!C6:C165,"developed")/COUNTIF([35]WTO!E6:E165,TRUE)</f>
        <v>0.27857142857142858</v>
      </c>
      <c r="C113" s="139">
        <f>COUNTIFS([35]WTO!F6:F165,TRUE,[35]WTO!C6:C165,"developed")/COUNTIF([35]WTO!F6:F165,TRUE)</f>
        <v>0.28187919463087246</v>
      </c>
      <c r="D113" s="139">
        <f>COUNTIFS([35]WTO!G6:G165,TRUE,[35]WTO!C6:C165,"developed")/COUNTIF([35]WTO!G6:G165,TRUE)</f>
        <v>0.28104575163398693</v>
      </c>
      <c r="E113" s="139">
        <f>COUNTIFS([35]WTO!H6:H170,TRUE,[35]WTO!C6:C170,"developed")/COUNTIF([35]WTO!H6:H170,TRUE)</f>
        <v>0.28125</v>
      </c>
      <c r="F113" s="139">
        <f>COUNTIFS([35]WTO!I6:I170,TRUE,[35]WTO!C6:C170,"developed")/COUNTIF([35]WTO!I6:I170,TRUE)</f>
        <v>0.27777777777777779</v>
      </c>
      <c r="G113" s="139">
        <f>COUNTIFS([35]WTO!J6:J170,TRUE,[35]WTO!C6:C170,"developed")/COUNTIF([35]WTO!J6:J170,TRUE)</f>
        <v>0.27439024390243905</v>
      </c>
      <c r="H113" s="139">
        <f>COUNTIFS([35]WTO!K6:K170,TRUE,[35]WTO!C6:C170,"developed")/COUNTIF([35]WTO!K6:K170,TRUE)</f>
        <v>0.27439024390243905</v>
      </c>
      <c r="I113" s="139">
        <f>COUNTIFS([35]WTO!L6:L170,TRUE,[35]WTO!C6:C170,"developed")/COUNTIF([35]WTO!L6:L170,TRUE)</f>
        <v>0.27439024390243905</v>
      </c>
      <c r="J113" s="136">
        <f>COUNTIFS([35]WTO!M6:M169,TRUE,[35]WTO!C6:C169,"developed")/COUNTIF([35]WTO!M6:M169,TRUE)</f>
        <v>0.27439024390243905</v>
      </c>
      <c r="K113" s="135">
        <f>COUNTIFS([35]WTO!N6:N169,TRUE,[35]WTO!C6:C169,"developed")/COUNTIF([35]WTO!N6:N169,TRUE)</f>
        <v>0.27439024390243905</v>
      </c>
      <c r="L113" s="135">
        <f>COUNTIFS([35]WTO!O6:O169,TRUE,[35]WTO!C6:C169,"developed")/COUNTIF([35]WTO!O6:O169,TRUE)</f>
        <v>0.27439024390243905</v>
      </c>
      <c r="M113" s="135">
        <f>COUNTIFS([35]WTO!P6:P169,TRUE,[35]WTO!C6:C169,"developed")/COUNTIF([35]WTO!P6:P169,TRUE)</f>
        <v>0.27439024390243905</v>
      </c>
      <c r="N113" s="150">
        <f>COUNTIFS([35]WTO!Q6:Q169,TRUE,[35]WTO!C6:C169,"developed")/COUNTIF([35]WTO!Q6:Q169,TRUE)</f>
        <v>0.27439024390243905</v>
      </c>
      <c r="O113" s="150">
        <f>COUNTIFS([35]WTO!R6:R171,TRUE,[35]WTO!C6:C171,"developed")/COUNTIF([35]WTO!R6:R171,TRUE)</f>
        <v>0.27108433734939757</v>
      </c>
    </row>
    <row r="114" spans="1:15">
      <c r="A114" t="s">
        <v>1332</v>
      </c>
      <c r="B114" s="139">
        <f>SUMIF([35]IMF!C5:C195,"developed",[35]IMF!F5:F195)</f>
        <v>0.68743171236770473</v>
      </c>
      <c r="C114" s="139">
        <f>SUMIF([35]IMF!C5:C195,"developed",[35]IMF!I5:I195)</f>
        <v>0.67876773569249949</v>
      </c>
      <c r="D114" s="139">
        <f>SUMIF([35]IMF!C5:C195,"developed",[35]IMF!L5:L195)</f>
        <v>0.66567837995635326</v>
      </c>
      <c r="E114" s="139">
        <f>SUMIF([35]IMF!C5:C195,"developed",[35]IMF!O5:O195)</f>
        <v>0.64754573467678567</v>
      </c>
      <c r="F114" s="139">
        <f>SUMIF([35]IMF!C5:C195,"developed",[35]IMF!R5:R195)</f>
        <v>0.62766347039862369</v>
      </c>
      <c r="G114" s="139">
        <f>SUMIF([35]IMF!C5:C195,"developed",[35]IMF!U5:U195)</f>
        <v>0.62275605154924052</v>
      </c>
      <c r="H114" s="139">
        <f>SUMIF([35]IMF!C5:C195,"developed",[35]IMF!X5:X195)</f>
        <v>0.62263063104602223</v>
      </c>
      <c r="I114" s="139">
        <f>SUMIF([35]IMF!C5:C195,"developed",[35]IMF!AA5:AA195)</f>
        <v>0.62263063104602223</v>
      </c>
      <c r="J114" s="136">
        <f>SUMIF([35]IMF!C5:C195,"developed",[35]IMF!AD5:AD195)</f>
        <v>0.62230640896043166</v>
      </c>
      <c r="K114" s="135">
        <f>SUMIF([35]IMF!C5:C195,"developed",[35]IMF!AH5:AH195)</f>
        <v>0.62740767485826832</v>
      </c>
      <c r="L114" s="134">
        <f>SUMIF([35]IMF!C5:C195,"developed",[35]IMF!AL5:AL195)</f>
        <v>0.62681184921191602</v>
      </c>
      <c r="M114" s="134">
        <f>SUMIF([35]IMF!$C$5:$C$195,"developed",[35]IMF!$AP$5:$AP$195)</f>
        <v>0.62823432038990612</v>
      </c>
      <c r="N114" s="134">
        <f>SUMIF([35]IMF!$C$5:$C$195,"developed",[35]IMF!$AT$5:$AT$195)</f>
        <v>0.6281889994148625</v>
      </c>
      <c r="O114" s="134">
        <f>SUMIF([35]IMF!$C$5:$C$195,"developed",[35]IMF!$AX$5:$AX$195)</f>
        <v>0.62851440665044711</v>
      </c>
    </row>
    <row r="115" spans="1:15">
      <c r="A115" t="s">
        <v>1333</v>
      </c>
      <c r="B115" s="139">
        <f>COUNTIFS([35]IMF!F5:F195,"&gt;0",[35]IMF!C5:C195,"developed")/COUNTIF([35]IMF!F5:F195,"&gt;0")</f>
        <v>0.25280898876404495</v>
      </c>
      <c r="C115" s="139">
        <f>COUNTIFS([35]IMF!I5:I195,"&gt;0",[35]IMF!C5:C195,"developed")/COUNTIF([35]IMF!I5:I195,"&gt;0")</f>
        <v>0.2541436464088398</v>
      </c>
      <c r="D115" s="139">
        <f>COUNTIFS([35]IMF!L5:L195,"&gt;0",[35]IMF!C5:C195,"developed")/COUNTIF([35]IMF!L5:L195,"&gt;0")</f>
        <v>0.25824175824175827</v>
      </c>
      <c r="E115" s="139">
        <f>COUNTIFS([35]IMF!O5:O195,"&gt;0",[35]IMF!C5:C195,"developed")/COUNTIF([35]IMF!O5:O195,"&gt;0")</f>
        <v>0.25</v>
      </c>
      <c r="F115" s="139">
        <f>COUNTIFS([35]IMF!P5:P195,"&gt;0",[35]IMF!C5:C195,"developed")/COUNTIF([35]IMF!P5:P195,"&gt;0")</f>
        <v>0.25</v>
      </c>
      <c r="G115" s="139">
        <f>COUNTIFS([35]IMF!S5:S195,"&gt;0",[35]IMF!C5:C195,"developed")/COUNTIF([35]IMF!S5:S195,"&gt;0")</f>
        <v>0.24867724867724866</v>
      </c>
      <c r="H115" s="139">
        <f>COUNTIFS([35]IMF!W5:W195,"&gt;0",[35]IMF!C5:C195,"developed")/COUNTIF([35]IMF!W5:W195,"&gt;0")</f>
        <v>0.24867724867724866</v>
      </c>
      <c r="I115" s="139">
        <f>COUNTIFS([35]IMF!Z5:Z195,"&gt;0",[35]IMF!C5:C195,"developed")/COUNTIF([35]IMF!Z5:Z195,"&gt;0")</f>
        <v>0.24867724867724866</v>
      </c>
      <c r="J115" s="136">
        <f>COUNTIFS([35]IMF!AC5:AC195,"&gt;0",[35]IMF!C5:C195,"developed")/COUNTIF([35]IMF!AC5:AC195,"&gt;0")</f>
        <v>0.24867724867724866</v>
      </c>
      <c r="K115" s="135">
        <f>COUNTIFS([35]IMF!AC5:AC195,"&gt;0",[35]IMF!C5:C195,"developed")/COUNTIF([35]IMF!AG5:AG195,"&gt;0")</f>
        <v>0.24736842105263157</v>
      </c>
      <c r="L115" s="134">
        <f>COUNTIFS([35]IMF!AK5:AK195,"&gt;0",[35]IMF!C5:C195,"developed")/COUNTIF([35]IMF!AK5:AK195,"&gt;0")</f>
        <v>0.25396825396825395</v>
      </c>
      <c r="M115" s="134">
        <f>COUNTIFS([35]IMF!$AN$5:$AN$195,"&gt;0",[35]IMF!$C$5:$C$195,"developed")/COUNTIF([35]IMF!$AN$5:$AN$195,"&gt;0")</f>
        <v>0.25263157894736843</v>
      </c>
      <c r="N115" s="134">
        <f>COUNTIFS([35]IMF!$AR$5:$AR$195,"&gt;0",[35]IMF!$C$5:$C$195,"developed")/COUNTIF([35]IMF!$AR$5:$AR$195,"&gt;0")</f>
        <v>0.25263157894736843</v>
      </c>
      <c r="O115" s="134">
        <f>COUNTIFS([35]IMF!$AV$5:$AV$195,"&gt;0",[35]IMF!$C$5:$C$195,"developed")/COUNTIF([35]IMF!$AV$5:$AV$195,"&gt;0")</f>
        <v>0.25654450261780104</v>
      </c>
    </row>
    <row r="116" spans="1:15">
      <c r="A116" t="s">
        <v>1334</v>
      </c>
      <c r="B116" s="139">
        <f>SUMIF([35]IBRD!C5:C193,"developed",[35]IBRD!F5:F193)</f>
        <v>0.61800591225556656</v>
      </c>
      <c r="C116" s="139">
        <f>SUMIF([35]IBRD!C5:C193,"developed",[35]IBRD!I5:I193)</f>
        <v>0.61909874890418692</v>
      </c>
      <c r="D116" s="139">
        <f>SUMIF([35]IBRD!C5:C193,"developed",[35]IBRD!L5:L193)</f>
        <v>0.61867874439638904</v>
      </c>
      <c r="E116" s="139">
        <f>SUMIF([35]IBRD!C5:C193,"developed",[35]IBRD!O5:O193)</f>
        <v>0.6182060563669729</v>
      </c>
      <c r="F116" s="139">
        <f>SUMIF([35]IBRD!C5:C193,"developed",[35]IBRD!R5:R193)</f>
        <v>0.62071457020156529</v>
      </c>
      <c r="G116" s="139">
        <f>SUMIF([35]IBRD!C5:C193,"developed",[35]IBRD!U5:U193)</f>
        <v>0.61118847817733268</v>
      </c>
      <c r="H116" s="139">
        <f>SUMIF([35]IBRD!C5:C193,"developed",[35]IBRD!X5:X193)</f>
        <v>0.602177941386278</v>
      </c>
      <c r="I116" s="139">
        <f>SUMIF([35]IBRD!C5:C193,"developed",[35]IBRD!AA5:AA193)</f>
        <v>0.60734348425410756</v>
      </c>
      <c r="J116" s="136">
        <f>SUMIF([35]IBRD!C5:C193,"developed",[35]IBRD!AD5:AD193)</f>
        <v>0.60936981974390192</v>
      </c>
      <c r="K116" s="135">
        <f>SUMIF([35]IBRD!C5:C193,"developed",[35]IBRD!AH5:AH193)</f>
        <v>0.60927803621505028</v>
      </c>
      <c r="L116" s="134">
        <f>SUMIF([35]IBRD!C5:C193,"developed",[35]IBRD!AL5:AL193)</f>
        <v>0.60884632848506792</v>
      </c>
      <c r="M116" s="134">
        <f>SUMIF([35]IBRD!$C$5:$C$193,"developed",[35]IBRD!$AP$5:$AP$193)</f>
        <v>0.60811164935603612</v>
      </c>
      <c r="N116" s="134">
        <f>SUMIF([35]IBRD!$C$5:$C$193,"developed",[35]IBRD!$AT$5:$AT$193)</f>
        <v>0.60448671520603814</v>
      </c>
      <c r="O116" s="134">
        <f>SUMIF([35]IBRD!$C$5:$C$193,"developed",[35]IBRD!$AX$5:$AX$193)</f>
        <v>0.60379462067912426</v>
      </c>
    </row>
    <row r="117" spans="1:15">
      <c r="A117" t="s">
        <v>1335</v>
      </c>
      <c r="B117" s="139">
        <f>COUNTIFS([35]IBRD!F5:F197,"&gt;0",[35]IBRD!C5:C197,"developed")/COUNTIF([35]IBRD!F5:F197,"&gt;0")</f>
        <v>0.24725274725274726</v>
      </c>
      <c r="C117" s="139">
        <f>COUNTIFS([35]IBRD!I5:I197,"&gt;0",[35]IBRD!C5:C197,"developed")/COUNTIF([35]IBRD!I5:I197,"&gt;0")</f>
        <v>0.25</v>
      </c>
      <c r="D117" s="139">
        <f>COUNTIFS([35]IBRD!L5:L197,"&gt;0",[35]IBRD!C5:C197,"developed")/COUNTIF([35]IBRD!L5:L197,"&gt;0")</f>
        <v>0.25133689839572193</v>
      </c>
      <c r="E117" s="139">
        <f>COUNTIFS([35]IBRD!O5:O197,"&gt;0",[35]IBRD!C5:C197,"developed")/COUNTIF([35]IBRD!O5:O197,"&gt;0")</f>
        <v>0.25</v>
      </c>
      <c r="F117" s="139">
        <f>COUNTIFS([35]IBRD!P5:P197,"&gt;0",[35]IBRD!C5:C197,"developed")/COUNTIF([35]IBRD!P5:P197,"&gt;0")</f>
        <v>0.25</v>
      </c>
      <c r="G117" s="139">
        <f>COUNTIFS([35]IBRD!S5:S197,"&gt;0",[35]IBRD!C5:C197,"developed")/COUNTIF([35]IBRD!S5:S197,"&gt;0")</f>
        <v>0.24867724867724866</v>
      </c>
      <c r="H117" s="139">
        <f>COUNTIFS([35]IBRD!W5:W197,"&gt;0",[35]IBRD!C5:C197,"developed")/COUNTIF([35]IBRD!W5:W197,"&gt;0")</f>
        <v>0.24867724867724866</v>
      </c>
      <c r="I117" s="139">
        <f>COUNTIFS([35]IBRD!Z5:Z193,"&gt;0",[35]IBRD!C5:C193,"developed")/COUNTIF([35]IBRD!Z5:Z193,"&gt;0")</f>
        <v>0.24867724867724866</v>
      </c>
      <c r="J117" s="136">
        <f>COUNTIFS([35]IBRD!AC5:AC193,"&gt;0",[35]IBRD!C5:C193,"developed")/COUNTIF([35]IBRD!AC5:AC193,"&gt;0")</f>
        <v>0.24867724867724866</v>
      </c>
      <c r="K117" s="135">
        <f>COUNTIFS([35]IBRD!AC5:AC193,"&gt;0",[35]IBRD!C5:C193,"developed")/COUNTIF([35]IBRD!AG5:AG193,"&gt;0")</f>
        <v>0.24867724867724866</v>
      </c>
      <c r="L117" s="134">
        <f>COUNTIFS([35]IBRD!AK5:AK193,"&gt;0",[35]IBRD!C5:C193,"developed")/COUNTIF([35]IBRD!AK5:AK193,"&gt;0")</f>
        <v>0.24867724867724866</v>
      </c>
      <c r="M117" s="134">
        <f>COUNTIFS([35]IBRD!$AN$5:$AN$193,"&gt;0",[35]IBRD!$C$5:$C$193,"developed")/COUNTIF([35]IBRD!$AN$5:$AN$193,"&gt;0")</f>
        <v>0.24867724867724866</v>
      </c>
      <c r="N117" s="134">
        <f>COUNTIFS([35]IBRD!$AR$5:$AR$193,"&gt;0",[35]IBRD!$C$5:$C$193,"developed")/COUNTIF([35]IBRD!$AR$5:$AR$193,"&gt;0")</f>
        <v>0.24867724867724866</v>
      </c>
      <c r="O117" s="134">
        <f>COUNTIFS([35]IBRD!$AV$5:$AV$193,"&gt;0",[35]IBRD!$C$5:$C$193,"developed")/COUNTIF([35]IBRD!$AV$5:$AV$193,"&gt;0")</f>
        <v>0.24867724867724866</v>
      </c>
    </row>
    <row r="118" spans="1:15">
      <c r="A118" t="s">
        <v>1336</v>
      </c>
      <c r="B118" s="139">
        <f>SUMIF([35]IFC!C5:C194,"developed",[35]IFC!F5:F194)</f>
        <v>0.70002984972580773</v>
      </c>
      <c r="C118" s="139">
        <f>SUMIF([35]IFC!C5:C194,"developed",[35]IFC!L5:L194)</f>
        <v>0.70032376995489687</v>
      </c>
      <c r="D118" s="139">
        <f>SUMIF([35]IFC!C5:C194,"developed",[35]IFC!O5:O194)</f>
        <v>0.69913645431959492</v>
      </c>
      <c r="E118" s="139">
        <f>SUMIF([35]IFC!C5:C194,"developed",[35]IFC!R5:R194)</f>
        <v>0.67952974210402473</v>
      </c>
      <c r="F118" s="139">
        <f>SUMIF([35]IFC!C5:C194,"developed",[35]IFC!U5:U194)</f>
        <v>0.67952974210402473</v>
      </c>
      <c r="G118" s="139">
        <f>SUMIF([35]IFC!C5:C194,"developed",[35]IFC!X5:X194)</f>
        <v>0.67799390448345453</v>
      </c>
      <c r="H118" s="139">
        <f>SUMIF([35]IFC!C5:C194,"developed",[35]IFC!AA5:AA194)</f>
        <v>0.67799390448345453</v>
      </c>
      <c r="I118" s="139">
        <f>SUMIF([35]IFC!C5:C194,"developed",[35]IFC!AD5:AD194)</f>
        <v>0.68137865329686009</v>
      </c>
      <c r="J118" s="136">
        <f>SUMIF([35]IFC!C5:C194,"developed",[35]IFC!AG5:AG194)</f>
        <v>0.67895293082423025</v>
      </c>
      <c r="K118" s="135">
        <f>SUMIF([35]IFC!C5:C194,"developed",[35]IFC!AK5:AK194)</f>
        <v>0.68491677879979118</v>
      </c>
      <c r="L118" s="134">
        <f>SUMIF([35]IFC!C5:C194,"developed",[35]IFC!AO5:AO194)</f>
        <v>0.68246107487515384</v>
      </c>
      <c r="M118" s="134">
        <f>SUMIF([35]IFC!$C$5:$C$194,"developed",[35]IFC!$AS$5:$AS$194)</f>
        <v>0.67618376227359911</v>
      </c>
      <c r="N118" s="134">
        <f>SUMIF([35]IFC!$C$5:$C$194,"developed",[35]IFC!$AW$5:$AW$194)</f>
        <v>0.67385841455817252</v>
      </c>
      <c r="O118" s="134">
        <f>SUMIF([35]IFC!$C$5:$C$194,"developed",[35]IFC!$BA$5:$BA$194)</f>
        <v>0.66646206323500967</v>
      </c>
    </row>
    <row r="119" spans="1:15">
      <c r="A119" t="s">
        <v>1337</v>
      </c>
      <c r="B119" s="139">
        <f>COUNTIFS([35]IFC!I5:I192,"&gt;0",[35]IFC!C5:C192,"developed")/COUNTIF([35]IFC!I5:I192,"&gt;0")</f>
        <v>0.24571428571428572</v>
      </c>
      <c r="C119" s="139">
        <f>COUNTIFS([35]IFC!L5:L192,"&gt;0",[35]IFC!C5:C192,"developed")/COUNTIF([35]IFC!L5:L192,"&gt;0")</f>
        <v>0.25280898876404495</v>
      </c>
      <c r="D119" s="139">
        <f>COUNTIFS([35]IFC!O5:O192,"&gt;0",[35]IFC!C5:C192,"developed")/COUNTIF([35]IFC!O5:O192,"&gt;0")</f>
        <v>0.25274725274725274</v>
      </c>
      <c r="E119" s="139">
        <f>COUNTIFS([35]IFC!R5:R192,"&gt;0",[35]IFC!C5:C192,"developed")/COUNTIF([35]IFC!R5:R192,"&gt;0")</f>
        <v>0.25</v>
      </c>
      <c r="F119" s="139">
        <f>COUNTIFS([35]IFC!S5:S192,"&gt;0",[35]IFC!C5:C192,"developed")/COUNTIF([35]IFC!S5:S192,"&gt;0")</f>
        <v>0.25</v>
      </c>
      <c r="G119" s="139">
        <f>COUNTIFS([35]IFC!V5:V192,"&gt;0",[35]IFC!C5:C192,"developed")/COUNTIF([35]IFC!V5:V192,"&gt;0")</f>
        <v>0.25</v>
      </c>
      <c r="H119" s="139">
        <f>COUNTIFS([35]IFC!Y5:Y192,"&gt;0",[35]IFC!C5:C192,"developed")/COUNTIF([35]IFC!Y5:Y192,"&gt;0")</f>
        <v>0.25</v>
      </c>
      <c r="I119" s="139">
        <f>COUNTIFS([35]IFC!AD5:AD192,"&gt;0",[35]IFC!C5:C192,"developed")/COUNTIF([35]IFC!AD5:AD192,"&gt;0")</f>
        <v>0.25</v>
      </c>
      <c r="J119" s="136">
        <f>COUNTIFS([35]IFC!AG5:AG192,"&gt;0",[35]IFC!C5:C192,"developed")/COUNTIF([35]IFC!AG5:AG192,"&gt;0")</f>
        <v>0.24864864864864866</v>
      </c>
      <c r="K119" s="135">
        <f>COUNTIFS([35]IFC!AK5:AK192,"&gt;0",[35]IFC!C5:C192,"developed")/COUNTIF([35]IFC!AK5:AK192,"&gt;0")</f>
        <v>0.24864864864864866</v>
      </c>
      <c r="L119" s="134">
        <f>COUNTIFS([35]IFC!AO5:AO192,"&gt;0",[35]IFC!C5:C192,"developed")/COUNTIF([35]IFC!AO5:AO192,"&gt;0")</f>
        <v>0.24731182795698925</v>
      </c>
      <c r="M119" s="134">
        <f>COUNTIFS([35]IFC!$AQ$5:$AQ$191,"&gt;0",[35]IFC!$C$5:$C$191,"developed")/COUNTIF([35]IFC!$AQ$5:$AQ$191,"&gt;0")</f>
        <v>0.24731182795698925</v>
      </c>
      <c r="N119" s="134">
        <f>COUNTIFS([35]IFC!$AU$5:$AU$191,"&gt;0",[35]IFC!$C$5:$C$191,"developed")/COUNTIF([35]IFC!$AU$5:$AU$191,"&gt;0")</f>
        <v>0.24731182795698925</v>
      </c>
      <c r="O119" s="134">
        <f>COUNTIFS([35]IFC!$AY$5:$AY$191,"&gt;0",[35]IFC!$C$5:$C$191,"developed")/COUNTIF([35]IFC!$AY$5:$AY$191,"&gt;0")</f>
        <v>0.24731182795698925</v>
      </c>
    </row>
    <row r="120" spans="1:15">
      <c r="A120" t="s">
        <v>1338</v>
      </c>
      <c r="B120" s="139"/>
      <c r="C120" s="139"/>
      <c r="D120" s="139">
        <f>SUMIF([35]FSB!C5:C28,"developed",[35]FSB!F5:F28)</f>
        <v>0.61538461538461542</v>
      </c>
      <c r="E120" s="139">
        <f>SUMIF([35]FSB!C5:C28,"developed",[35]FSB!I5:I28)</f>
        <v>0.56140350877192979</v>
      </c>
      <c r="F120" s="139">
        <f>SUMIF([35]FSB!C5:C28,"developed",[35]FSB!L5:L28)</f>
        <v>0.56140350877192979</v>
      </c>
      <c r="G120" s="139">
        <f>SUMIF([35]FSB!C5:C28,"developed",[35]FSB!O5:O28)</f>
        <v>0.56140350877192979</v>
      </c>
      <c r="H120" s="139">
        <f>SUMIF([35]FSB!C5:C28,"developed",[35]FSB!R5:R28)</f>
        <v>0.56140350877192979</v>
      </c>
      <c r="I120" s="139">
        <f>SUMIF([35]FSB!C5:C28,"developed",[35]FSB!U5:U28)</f>
        <v>0.56140350877192979</v>
      </c>
      <c r="J120" s="136">
        <f>SUMIF([35]FSB!C5:C28,"developed",[35]FSB!X5:X28)</f>
        <v>0.56140350877192979</v>
      </c>
      <c r="K120" s="135">
        <f>SUMIF([35]FSB!C5:C28,"developed",[35]FSB!AA5:AA28)</f>
        <v>0.56140350877192979</v>
      </c>
      <c r="L120" s="134">
        <f>SUMIF([35]FSB!C5:C28,"developed",[35]FSB!AD5:AD28)</f>
        <v>0.56140350877192979</v>
      </c>
      <c r="M120" s="134">
        <f>SUMIF([35]FSB!$C$5:$C$28,"developed",[35]FSB!$AG$5:$AG$28)</f>
        <v>0.56140350877192979</v>
      </c>
      <c r="N120" s="134">
        <f>SUMIF([35]FSB!$C$5:$C$28,"developed",[35]FSB!$AJ$5:$AJ$28)</f>
        <v>0.56140350877192979</v>
      </c>
      <c r="O120" s="134">
        <f>SUMIF([35]FSB!$C$5:$C$28,"developed",[35]FSB!$AM$5:$AM$28)</f>
        <v>0.56140350877192979</v>
      </c>
    </row>
    <row r="121" spans="1:15">
      <c r="A121" t="s">
        <v>1339</v>
      </c>
      <c r="B121" s="139"/>
      <c r="C121" s="139"/>
      <c r="D121" s="139">
        <f>COUNTIFS([35]FSB!C5:C28,"developed",[35]FSB!F5:F28,"&gt;0")/COUNTIF([35]FSB!F5:F28, "&gt;0")</f>
        <v>0.5</v>
      </c>
      <c r="E121" s="139">
        <f>COUNTIFS([35]FSB!C5:C28,"developed",[35]FSB!I5:I28,"&gt;0")/COUNTIF([35]FSB!I5:I28, "&gt;0")</f>
        <v>0.5</v>
      </c>
      <c r="F121" s="139">
        <f>COUNTIFS([35]FSB!C5:C28,"developed",[35]FSB!L5:L28,"&gt;0")/COUNTIF([35]FSB!L5:L28, "&gt;0")</f>
        <v>0.5</v>
      </c>
      <c r="G121" s="139">
        <f>COUNTIFS([35]FSB!C5:C28,"developed",[35]FSB!O5:O28,"&gt;0")/COUNTIF([35]FSB!O5:O28, "&gt;0")</f>
        <v>0.5</v>
      </c>
      <c r="H121" s="139">
        <f>COUNTIFS([35]FSB!C5:C28,"developed",[35]FSB!R5:R28,"&gt;0")/COUNTIF([35]FSB!R5:R28, "&gt;0")</f>
        <v>0.5</v>
      </c>
      <c r="I121" s="139">
        <f>COUNTIFS([35]FSB!C5:C28,"developed",[35]FSB!U5:U28,"&gt;0")/COUNTIF([35]FSB!U5:U28, "&gt;0")</f>
        <v>0.5</v>
      </c>
      <c r="J121" s="136">
        <f>COUNTIFS([35]FSB!C5:C28,"developed",[35]FSB!X5:X28,"&gt;0")/COUNTIF([35]FSB!X5:X28, "&gt;0")</f>
        <v>0.5</v>
      </c>
      <c r="K121" s="135">
        <f>COUNTIFS([35]FSB!C5:C28,"developed",[35]FSB!AA5:AA28,"&gt;0")/COUNTIF([35]FSB!AA5:AA28, "&gt;0")</f>
        <v>0.5</v>
      </c>
      <c r="L121" s="134">
        <f>COUNTIFS([35]FSB!C5:C28,"developed",[35]FSB!AD5:AD28,"&gt;0")/COUNTIF([35]FSB!AD5:AD28, "&gt;0")</f>
        <v>0.5</v>
      </c>
      <c r="M121" s="140">
        <f>COUNTIFS([35]FSB!$C$5:$C$28,"developed",[35]FSB!$AG$5:$AG$28,"&gt;0")/COUNTIF([35]FSB!$AG$5:$AG$28, "&gt;0")</f>
        <v>0.5</v>
      </c>
      <c r="N121" s="140">
        <f>COUNTIFS([35]FSB!$C$5:$C$28,"developed",[35]FSB!$AJ$5:$AJ$28,"&gt;0")/COUNTIF([35]FSB!$AJ$5:$AJ$28, "&gt;0")</f>
        <v>0.5</v>
      </c>
      <c r="O121" s="140">
        <f>COUNTIFS([35]FSB!$C$5:$C$28,"developed",[35]FSB!$AK$5:$AK$28,"&gt;0")/COUNTIF([35]FSB!$AK$5:$AK$28, "&gt;0")</f>
        <v>0.5</v>
      </c>
    </row>
    <row r="122" spans="1:15">
      <c r="A122" t="s">
        <v>1340</v>
      </c>
      <c r="B122" s="139">
        <f>SUMIF([35]ADB!C5:C82,"developed",[35]ADB!F5:F82)/100</f>
        <v>0.53561999999999999</v>
      </c>
      <c r="C122" s="139">
        <f>SUMIF([35]ADB!C5:C82,"developed",[35]ADB!I5:I82)/100</f>
        <v>0.5378900000000002</v>
      </c>
      <c r="D122" s="139">
        <f>SUMIF([35]ADB!C5:C82,"developed",[35]ADB!L5:L82)/100</f>
        <v>0.49910999999999994</v>
      </c>
      <c r="E122" s="139">
        <f>SUMIF([35]ADB!C5:C82,"developed",[35]ADB!O5:O82)/100</f>
        <v>0.53476999999999986</v>
      </c>
      <c r="F122" s="139">
        <f>SUMIF([35]ADB!C5:C82,"developed",[35]ADB!R5:R82)/100</f>
        <v>0.53513999999999995</v>
      </c>
      <c r="G122" s="139">
        <f>SUMIF([35]ADB!C5:C82,"developed",[35]ADB!U5:U82)/100</f>
        <v>0.53513999999999995</v>
      </c>
      <c r="H122" s="139">
        <f>SUMIF([35]ADB!C5:C73,"developed",[35]ADB!Y5:Y73)</f>
        <v>0.53586977968861749</v>
      </c>
      <c r="I122" s="136">
        <f>SUMIF([35]ADB!C5:C73,"developed",[35]ADB!AB5:AB73)</f>
        <v>0.53493954486813189</v>
      </c>
      <c r="J122" s="139">
        <f>SUMIF([35]ADB!C5:C73,"developed",[35]ADB!AF5:AF73)</f>
        <v>0.53496999999999995</v>
      </c>
      <c r="K122" s="135">
        <f>SUMIF([35]ADB!C5:C73,"developed",[35]ADB!AJ5:AJ73)</f>
        <v>0.53494099295163811</v>
      </c>
      <c r="L122" s="136">
        <f>SUMIF([35]ADB!$C$5:$C$73,"developed",[35]ADB!$AN$5:$AN$73)</f>
        <v>0.53494099295163811</v>
      </c>
      <c r="M122" s="136">
        <f>SUMIF([35]ADB!$C$5:$C$73,"developed",[35]ADB!$AR$5:$AR$73)</f>
        <v>0.53494099295163811</v>
      </c>
      <c r="N122" s="136">
        <f>SUMIF([35]ADB!$C$5:$C$73,"developed",[35]ADB!$AV$5:$AV$73)</f>
        <v>0.53694976214710066</v>
      </c>
      <c r="O122" s="136">
        <f>SUMIF([35]ADB!$C$5:$C$73,"developed",[35]ADB!$AZ$5:$AZ$73)</f>
        <v>0.53694976214710066</v>
      </c>
    </row>
    <row r="123" spans="1:15">
      <c r="A123" t="s">
        <v>1341</v>
      </c>
      <c r="B123" s="139">
        <f>COUNTIFS([35]ADB!F5:F82,"&gt;0",[35]ADB!C5:C82,"developed")/COUNTIF([35]ADB!F5:F82,"&gt;0")</f>
        <v>0.30508474576271188</v>
      </c>
      <c r="C123" s="139">
        <f>COUNTIFS([35]ADB!I5:I82,"&gt;0",[35]ADB!C5:C82,"developed")/COUNTIF([35]ADB!I5:I82,"&gt;0")</f>
        <v>0.3125</v>
      </c>
      <c r="D123" s="139">
        <f>COUNTIFS([35]ADB!L5:L82,"&gt;0",[35]ADB!C5:C82,"developed")/COUNTIF([35]ADB!L5:L82,"&gt;0")</f>
        <v>0.31343283582089554</v>
      </c>
      <c r="E123" s="139">
        <f>COUNTIFS([35]ADB!O5:O82,"&gt;0",[35]ADB!C5:C82,"developed")/COUNTIF([35]ADB!O5:O82,"&gt;0")</f>
        <v>0.31343283582089554</v>
      </c>
      <c r="F123" s="139">
        <f>COUNTIFS([35]ADB!R5:R82,"&gt;0",[35]ADB!C5:C82,"developed")/COUNTIF([35]ADB!R5:R82,"&gt;0")</f>
        <v>0.31343283582089554</v>
      </c>
      <c r="G123" s="139">
        <f>COUNTIFS([35]ADB!U5:U82,"&gt;0",[35]ADB!C5:C82,"developed")/COUNTIF([35]ADB!U5:U82,"&gt;0")</f>
        <v>0.31343283582089554</v>
      </c>
      <c r="H123" s="139">
        <f>COUNTIFS([35]ADB!C5:C73,"developed",[35]ADB!Y5:Y73,"&gt;0")/COUNTIF([35]ADB!Y5:Y73, "&gt;0")</f>
        <v>0.31343283582089554</v>
      </c>
      <c r="I123" s="136">
        <f>COUNTIFS([35]ADB!C5:C73,"developed",[35]ADB!AB5:AB73,"&gt;0")/COUNTIF([35]ADB!AB5:AB73, "&gt;0")</f>
        <v>0.30882352941176472</v>
      </c>
      <c r="J123" s="139">
        <f>COUNTIFS([35]ADB!C5:C73,"developed",[35]ADB!AF5:AF73,"&gt;0")/COUNTIF([35]ADB!AF5:AF73, "&gt;0")</f>
        <v>0.30882352941176472</v>
      </c>
      <c r="K123" s="135">
        <f>COUNTIFS([35]ADB!C5:C73,"developed",[35]ADB!AJ5:AJ73,"&gt;0")/COUNTIF([35]ADB!AJ5:AJ73, "&gt;0")</f>
        <v>0.30882352941176472</v>
      </c>
      <c r="L123" s="136">
        <f>COUNTIFS([35]ADB!$C$5:$C$73,"developed",[35]ADB!$AN$5:$AN$73,"&gt;0")/COUNTIF([35]ADB!$AN$5:$AN$73, "&gt;0")</f>
        <v>0.30882352941176472</v>
      </c>
      <c r="M123" s="136">
        <f>COUNTIFS([35]ADB!$C$5:$C$73,"developed",[35]ADB!$AR$5:$AR$73,"&gt;0")/COUNTIF([35]ADB!$AR$5:$AR$73, "&gt;0")</f>
        <v>0.30882352941176472</v>
      </c>
      <c r="N123" s="136">
        <f>COUNTIFS([35]ADB!$C$5:$C$73,"developed",[35]ADB!$AV$5:$AV$73,"&gt;0")/COUNTIF([35]ADB!$AV$5:$AV$73, "&gt;0")</f>
        <v>0.3188405797101449</v>
      </c>
      <c r="O123" s="136">
        <f>COUNTIFS([35]ADB!$C$5:$C$73,"developed",[35]ADB!$AZ$5:$AZ$73,"&gt;0")/COUNTIF([35]ADB!$AZ$5:$AZ$73, "&gt;0")</f>
        <v>0.3188405797101449</v>
      </c>
    </row>
    <row r="124" spans="1:15">
      <c r="A124" t="s">
        <v>1342</v>
      </c>
      <c r="B124" s="139">
        <f>SUMIF([35]AfDB!C5:C92,"developed",[35]AfDB!E5:E92)/100</f>
        <v>0.37308999999999998</v>
      </c>
      <c r="C124" s="139">
        <f>SUMIF([35]AfDB!C5:C92,"developed",[35]AfDB!H5:H92)/100</f>
        <v>0.36616000000000004</v>
      </c>
      <c r="D124" s="139">
        <f>SUMIF([35]AfDB!C5:C92,"developed",[35]AfDB!K5:K92)/100</f>
        <v>0.36058999999999997</v>
      </c>
      <c r="E124" s="139">
        <f>SUMIF([35]AfDB!C5:C92,"developed",[35]AfDB!R5:R92)</f>
        <v>0.37177424754168514</v>
      </c>
      <c r="F124" s="139">
        <f>SUMIF([35]AfDB!C5:C92,"developed",[35]AfDB!U5:U92)</f>
        <v>0.37335418718379298</v>
      </c>
      <c r="G124" s="139">
        <f>SUMIF([35]AfDB!C5:C92,"developed",[35]AfDB!X5:X92)</f>
        <v>0.37436859644234077</v>
      </c>
      <c r="H124" s="139">
        <f>SUMIF([35]AfDB!C5:C85,"developed",[35]AfDB!AA5:AA85)</f>
        <v>0.37686160189830609</v>
      </c>
      <c r="I124" s="136">
        <f>SUMIF([35]AfDB!C5:C85,"developed",[35]AfDB!AD5:AD85)</f>
        <v>0.37701837515657377</v>
      </c>
      <c r="J124" s="139">
        <f>SUMIF([35]AfDB!C5:C85,"developed",[35]AfDB!AH5:AH85)</f>
        <v>0.41077528070739239</v>
      </c>
      <c r="K124" s="135">
        <f>SUMIF([35]AfDB!C5:C85,"developed",[35]AfDB!AL5:AL85)</f>
        <v>0.37602725098092615</v>
      </c>
      <c r="L124" s="136">
        <f>SUMIF([35]AfDB!$C$5:$C$85,"developed",[35]AfDB!$AP$5:$AP$85)</f>
        <v>0.37904762378913814</v>
      </c>
      <c r="M124" s="136">
        <f>SUMIF([35]AfDB!$C$5:$C$85,"developed",[35]AfDB!$AT$5:$AT$85)</f>
        <v>0.38065873724198146</v>
      </c>
      <c r="N124" s="136">
        <f>SUMIF([35]AfDB!$C$5:$C$85,"developed",[35]AfDB!$AX$5:$AX$85)</f>
        <v>0.37944978342332014</v>
      </c>
      <c r="O124" s="136">
        <f>SUMIF([35]AfDB!$C$5:$C$85,"developed",[35]AfDB!$BB$5:$BB$85)</f>
        <v>0.38217960631823922</v>
      </c>
    </row>
    <row r="125" spans="1:15">
      <c r="A125" t="s">
        <v>1343</v>
      </c>
      <c r="B125" s="139">
        <f>COUNTIFS([35]AfDB!E5:E92,"&gt;0",[35]AfDB!C5:C92,"developed")/COUNTIF([35]AfDB!E5:E92,"&gt;0")</f>
        <v>0.21794871794871795</v>
      </c>
      <c r="C125" s="139">
        <f>COUNTIFS([35]AfDB!H5:H92,"&gt;0",[35]AfDB!C5:C92,"developed")/COUNTIF([35]AfDB!H5:H92,"&gt;0")</f>
        <v>0.21794871794871795</v>
      </c>
      <c r="D125" s="139">
        <f>COUNTIFS([35]AfDB!K5:K92,"&gt;0",[35]AfDB!C5:C92,"developed")/COUNTIF([35]AfDB!K5:K92,"&gt;0")</f>
        <v>0.21794871794871795</v>
      </c>
      <c r="E125" s="139">
        <f>COUNTIFS([35]AfDB!R5:R92,"&gt;0",[35]AfDB!C5:C92,"developed")/COUNTIF([35]AfDB!R5:R92,"&gt;0")</f>
        <v>0.22500000000000001</v>
      </c>
      <c r="F125" s="139">
        <f>COUNTIFS([35]AfDB!U5:U92,"&gt;0",[35]AfDB!C5:C92,"developed")/COUNTIF([35]AfDB!U5:U92,"&gt;0")</f>
        <v>0.22500000000000001</v>
      </c>
      <c r="G125" s="139">
        <f>COUNTIFS([35]AfDB!X5:X92,"&gt;0",[35]AfDB!C5:C92,"developed")/COUNTIF([35]AfDB!X5:X92,"&gt;0")</f>
        <v>0.22500000000000001</v>
      </c>
      <c r="H125" s="139">
        <f>COUNTIFS([35]AfDB!AA5:AA85,"&gt;0",[35]AfDB!C5:C85,"developed")/COUNTIF([35]AfDB!AA5:AA85,"&gt;0")</f>
        <v>0.22500000000000001</v>
      </c>
      <c r="I125" s="136">
        <f>COUNTIFS([35]AfDB!AD5:AD85,"&gt;0",[35]AfDB!C5:C85,"developed")/COUNTIF([35]AfDB!AD5:AD85,"&gt;0")</f>
        <v>0.22500000000000001</v>
      </c>
      <c r="J125" s="139">
        <f>COUNTIFS([35]AfDB!AH5:AH85,"&gt;0",[35]AfDB!C5:C85,"developed")/COUNTIF([35]AfDB!AH5:AH85,"&gt;0")</f>
        <v>0.23456790123456789</v>
      </c>
      <c r="K125" s="135">
        <f>COUNTIFS([35]AfDB!AL5:AL85,"&gt;0",[35]AfDB!C5:C85,"developed")/COUNTIF([35]AfDB!AL5:AL85,"&gt;0")</f>
        <v>0.23456790123456789</v>
      </c>
      <c r="L125" s="136">
        <f>COUNTIFS([35]AfDB!$AP$5:$AP$85,"&gt;0",[35]AfDB!$C$5:$C$85,"developed")/COUNTIF([35]AfDB!$AL$5:$AL$85,"&gt;0")</f>
        <v>0.23456790123456789</v>
      </c>
      <c r="M125" s="136">
        <f>COUNTIFS([35]AfDB!$AT$5:$AT$85,"&gt;0",[35]AfDB!$C$5:$C$85,"developed")/COUNTIF([35]AfDB!$AT$5:$AT$85,"&gt;0")</f>
        <v>0.23456790123456789</v>
      </c>
      <c r="N125" s="136">
        <f>COUNTIFS([35]AfDB!$AX$5:$AX$85,"&gt;0",[35]AfDB!$C$5:$C$85,"developed")/COUNTIF([35]AfDB!$AX$5:$AX$85,"&gt;0")</f>
        <v>0.23456790123456789</v>
      </c>
      <c r="O125" s="136">
        <f>COUNTIFS([35]AfDB!$BB$5:$BB$85,"&gt;0",[35]AfDB!$C$5:$C$85,"developed")/COUNTIF([35]AfDB!$BB$5:$BB$85,"&gt;0")</f>
        <v>0.23456790123456789</v>
      </c>
    </row>
    <row r="126" spans="1:15">
      <c r="A126" t="s">
        <v>1344</v>
      </c>
      <c r="B126" s="139">
        <f>SUMIF([35]IaDB!C5:C60,"developed",[35]IaDB!E5:E60)/100</f>
        <v>0.49981999999999999</v>
      </c>
      <c r="C126" s="139">
        <f>SUMIF([35]IaDB!C5:C60,"developed",[35]IaDB!H5:H60)/100</f>
        <v>0.49981000000000003</v>
      </c>
      <c r="D126" s="139">
        <f>SUMIF([35]IaDB!C5:C60,"developed",[35]IaDB!K5:K60)/100</f>
        <v>0.49979000000000001</v>
      </c>
      <c r="E126" s="139">
        <f>SUMIF([35]IaDB!C5:C60,"developed",[35]IaDB!N5:N60)/100</f>
        <v>0.49979000000000001</v>
      </c>
      <c r="F126" s="139">
        <f>SUMIF([35]IaDB!C5:C60,"developed",[35]IaDB!Q5:Q60)/100</f>
        <v>0.49979000000000001</v>
      </c>
      <c r="G126" s="139">
        <f>SUMIF([35]IaDB!C5:C60,"developed",[35]IaDB!T5:T60)/100</f>
        <v>0.49979000000000001</v>
      </c>
      <c r="H126" s="139">
        <f>SUMIF([35]IaDB!C5:C52,"developed",[35]IaDB!X5:X52)</f>
        <v>0.49978999999999996</v>
      </c>
      <c r="I126" s="136">
        <f>SUMIF([35]IaDB!C5:C52,"developed",[35]IaDB!AA5:AA52)</f>
        <v>0.49978999999999996</v>
      </c>
      <c r="J126" s="139">
        <f>SUMIF([35]IaDB!C5:C52,"developed",[35]IaDB!AD5:AD52)</f>
        <v>0.49977603919927693</v>
      </c>
      <c r="K126" s="135">
        <f>SUMIF([35]IaDB!C5:C52,"developed",[35]IaDB!AG5:AG52)</f>
        <v>0.49977603919927693</v>
      </c>
      <c r="L126" s="136">
        <f>SUMIF([35]IaDB!$C$5:$C$52,"developed",[35]IaDB!$AJ$5:$AJ$52)</f>
        <v>0.49978500214997845</v>
      </c>
      <c r="M126" s="136">
        <f>SUMIF([35]IaDB!$C$5:$C$52,"developed",[35]IaDB!$AM$5:$AM$52)</f>
        <v>0.49978500214997845</v>
      </c>
      <c r="N126" s="136">
        <f>SUMIF([35]IaDB!$C$5:$C$52,"developed",[35]IaDB!$AP$5:$AP$52)</f>
        <v>0.49977603919927693</v>
      </c>
      <c r="O126" s="136">
        <f>SUMIF([35]IaDB!$C$5:$C$52,"developed",[35]IaDB!$AS$5:$AS$52)</f>
        <v>0.49977603919927693</v>
      </c>
    </row>
    <row r="127" spans="1:15">
      <c r="A127" t="s">
        <v>1345</v>
      </c>
      <c r="B127" s="139">
        <f>COUNTIFS([35]IaDB!E5:E60,"&gt;0",[35]IaDB!C5:C60,"developed")/COUNTIF([35]IaDB!E5:E60,"&gt;0")</f>
        <v>0.43478260869565216</v>
      </c>
      <c r="C127" s="139">
        <f>COUNTIFS([35]IaDB!H5:H60,"&gt;0",[35]IaDB!C5:C60,"developed")/COUNTIF([35]IaDB!H5:H60,"&gt;0")</f>
        <v>0.42553191489361702</v>
      </c>
      <c r="D127" s="139">
        <f>COUNTIFS([35]IaDB!K5:K60,"&gt;0",[35]IaDB!C5:C60,"developed")/COUNTIF([35]IaDB!K5:K60,"&gt;0")</f>
        <v>0.41666666666666669</v>
      </c>
      <c r="E127" s="139">
        <f>COUNTIFS([35]IaDB!M5:M60,"&gt;0",[35]IaDB!C5:C60,"developed")/COUNTIF([35]IaDB!M5:M60,"&gt;0")</f>
        <v>0.41666666666666669</v>
      </c>
      <c r="F127" s="139">
        <f>COUNTIFS([35]IaDB!N5:N60,"&gt;0",[35]IaDB!C5:C60,"developed")/COUNTIF([35]IaDB!Q5:Q60,"&gt;0")</f>
        <v>0.41666666666666669</v>
      </c>
      <c r="G127" s="139">
        <f>COUNTIFS([35]IaDB!T5:T60,"&gt;0",[35]IaDB!C5:C60,"developed")/COUNTIF([35]IaDB!T5:T60,"&gt;0")</f>
        <v>0.41666666666666669</v>
      </c>
      <c r="H127" s="139">
        <f>COUNTIFS([35]IaDB!W5:W52,"&gt;0",[35]IaDB!C5:C52,"developed")/COUNTIF([35]IaDB!W5:W52,"&gt;0")</f>
        <v>0.41666666666666669</v>
      </c>
      <c r="I127" s="136">
        <f>COUNTIFS([35]IaDB!Z5:Z52,"&gt;0",[35]IaDB!C5:C52,"developed")/COUNTIF([35]IaDB!Z5:Z52,"&gt;0")</f>
        <v>0.41666666666666669</v>
      </c>
      <c r="J127" s="139">
        <f>COUNTIFS([35]IaDB!AC5:AC52,"&gt;0",[35]IaDB!C5:C52,"developed")/COUNTIF([35]IaDB!AC5:AC52,"&gt;0")</f>
        <v>0.41666666666666669</v>
      </c>
      <c r="K127" s="135">
        <f>COUNTIFS([35]IaDB!AF5:AF52,"&gt;0",[35]IaDB!C5:C52,"developed")/COUNTIF([35]IaDB!AF5:AF52,"&gt;0")</f>
        <v>0.41666666666666669</v>
      </c>
      <c r="L127" s="136">
        <f>COUNTIFS([35]IaDB!$AJ$5:$AJ$52,"&gt;0",[35]IaDB!$C$5:$C$52,"developed")/COUNTIF([35]IaDB!$AJ$5:$AJ$52,"&gt;0")</f>
        <v>0.41666666666666669</v>
      </c>
      <c r="M127" s="136">
        <f>COUNTIFS([35]IaDB!$AM$5:$AM$52,"&gt;0",[35]IaDB!$C$5:$C$52,"developed")/COUNTIF([35]IaDB!$AM$5:$AM$52,"&gt;0")</f>
        <v>0.41666666666666669</v>
      </c>
      <c r="N127" s="136">
        <f>COUNTIFS([35]IaDB!$AP$5:$AP$52,"&gt;0",[35]IaDB!$C$5:$C$52,"developed")/COUNTIF([35]IaDB!$AP$5:$AP$52,"&gt;0")</f>
        <v>0.41666666666666669</v>
      </c>
      <c r="O127" s="136">
        <f>COUNTIFS([35]IaDB!$AS$5:$AS$52,"&gt;0",[35]IaDB!$C$5:$C$52,"developed")/COUNTIF([35]IaDB!$AS$5:$AS$52,"&gt;0")</f>
        <v>0.41666666666666669</v>
      </c>
    </row>
    <row r="128" spans="1:15">
      <c r="J128" s="141"/>
    </row>
    <row r="129" spans="10:10">
      <c r="J129" s="141"/>
    </row>
    <row r="130" spans="10:10">
      <c r="J130" s="141"/>
    </row>
    <row r="131" spans="10:10">
      <c r="J131" s="141"/>
    </row>
    <row r="132" spans="10:10">
      <c r="J132" s="141"/>
    </row>
    <row r="133" spans="10:10">
      <c r="J133" s="141"/>
    </row>
    <row r="134" spans="10:10">
      <c r="J134" s="141"/>
    </row>
    <row r="135" spans="10:10">
      <c r="J135" s="141"/>
    </row>
    <row r="136" spans="10:10">
      <c r="J136" s="141"/>
    </row>
    <row r="137" spans="10:10">
      <c r="J137" s="141"/>
    </row>
    <row r="138" spans="10:10">
      <c r="J138" s="141"/>
    </row>
    <row r="139" spans="10:10">
      <c r="J139" s="141"/>
    </row>
    <row r="140" spans="10:10">
      <c r="J140" s="141"/>
    </row>
    <row r="141" spans="10:10">
      <c r="J141" s="141"/>
    </row>
    <row r="142" spans="10:10">
      <c r="J142" s="141"/>
    </row>
    <row r="143" spans="10:10">
      <c r="J143" s="141"/>
    </row>
    <row r="144" spans="10:10">
      <c r="J144" s="141"/>
    </row>
    <row r="145" spans="10:10">
      <c r="J145" s="141"/>
    </row>
    <row r="146" spans="10:10">
      <c r="J146" s="141"/>
    </row>
    <row r="147" spans="10:10">
      <c r="J147" s="141"/>
    </row>
    <row r="148" spans="10:10">
      <c r="J148" s="141"/>
    </row>
    <row r="149" spans="10:10">
      <c r="J149" s="141"/>
    </row>
    <row r="150" spans="10:10">
      <c r="J150" s="141"/>
    </row>
    <row r="151" spans="10:10">
      <c r="J151" s="141"/>
    </row>
    <row r="152" spans="10:10">
      <c r="J152" s="141"/>
    </row>
    <row r="153" spans="10:10">
      <c r="J153" s="141"/>
    </row>
    <row r="154" spans="10:10">
      <c r="J154" s="141"/>
    </row>
    <row r="155" spans="10:10">
      <c r="J155" s="141"/>
    </row>
    <row r="156" spans="10:10">
      <c r="J156" s="141"/>
    </row>
    <row r="157" spans="10:10">
      <c r="J157" s="141"/>
    </row>
    <row r="158" spans="10:10">
      <c r="J158" s="141"/>
    </row>
    <row r="159" spans="10:10">
      <c r="J159" s="141"/>
    </row>
    <row r="160" spans="10:10">
      <c r="J160" s="141"/>
    </row>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F7EA9947039B4BB75798FC784B8F4E" ma:contentTypeVersion="15" ma:contentTypeDescription="Create a new document." ma:contentTypeScope="" ma:versionID="d213239cd358ac956dda69ad3f65b824">
  <xsd:schema xmlns:xsd="http://www.w3.org/2001/XMLSchema" xmlns:xs="http://www.w3.org/2001/XMLSchema" xmlns:p="http://schemas.microsoft.com/office/2006/metadata/properties" xmlns:ns2="d0bf2152-904e-44fa-be43-7e4c3d256b75" xmlns:ns3="338b187e-1b91-4010-b48f-a84919043e30" targetNamespace="http://schemas.microsoft.com/office/2006/metadata/properties" ma:root="true" ma:fieldsID="b4362a883376bfdfa9b4bd27ee62dc05" ns2:_="" ns3:_="">
    <xsd:import namespace="d0bf2152-904e-44fa-be43-7e4c3d256b75"/>
    <xsd:import namespace="338b187e-1b91-4010-b48f-a84919043e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bf2152-904e-44fa-be43-7e4c3d256b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TranslatedLang" ma:index="22"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b187e-1b91-4010-b48f-a84919043e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4abf40f-8bdc-495a-847a-984e57524ab3}" ma:internalName="TaxCatchAll" ma:showField="CatchAllData" ma:web="338b187e-1b91-4010-b48f-a84919043e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0bf2152-904e-44fa-be43-7e4c3d256b75">
      <Terms xmlns="http://schemas.microsoft.com/office/infopath/2007/PartnerControls"/>
    </lcf76f155ced4ddcb4097134ff3c332f>
    <TaxCatchAll xmlns="338b187e-1b91-4010-b48f-a84919043e30" xsi:nil="true"/>
    <TranslatedLang xmlns="d0bf2152-904e-44fa-be43-7e4c3d256b75" xsi:nil="true"/>
  </documentManagement>
</p:properties>
</file>

<file path=customXml/itemProps1.xml><?xml version="1.0" encoding="utf-8"?>
<ds:datastoreItem xmlns:ds="http://schemas.openxmlformats.org/officeDocument/2006/customXml" ds:itemID="{81B502F6-90D5-4659-BA50-3F58ED20C543}"/>
</file>

<file path=customXml/itemProps2.xml><?xml version="1.0" encoding="utf-8"?>
<ds:datastoreItem xmlns:ds="http://schemas.openxmlformats.org/officeDocument/2006/customXml" ds:itemID="{F14BBAE1-0BCC-48D8-9E14-583A8A42A049}"/>
</file>

<file path=customXml/itemProps3.xml><?xml version="1.0" encoding="utf-8"?>
<ds:datastoreItem xmlns:ds="http://schemas.openxmlformats.org/officeDocument/2006/customXml" ds:itemID="{C2ABB0F0-8B0A-4DD2-87F8-365113AC2A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2026-06-10T12:25:44Z</dcterms:created>
  <dcterms:modified xsi:type="dcterms:W3CDTF">2026-09-22T14:44:50Z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0x0101009CF7EA9947039B4BB75798FC784B8F4E</vt:lpwstr>
  </property>
  <property fmtid="{D5CDD505-2E9C-101B-9397-08002B2CF9AE}" pid="3" name="MediaServiceImageTags">
    <vt:lpwstr/>
  </property>
</Properties>
</file>