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135" windowWidth="12135" windowHeight="5850" activeTab="2"/>
  </bookViews>
  <sheets>
    <sheet name="Resistors" sheetId="1" r:id="rId1"/>
    <sheet name="Français" sheetId="2" r:id="rId2"/>
    <sheet name="English" sheetId="4" r:id="rId3"/>
  </sheets>
  <definedNames>
    <definedName name="Data" localSheetId="2">English!$A$12:$P$27</definedName>
    <definedName name="Data">Français!$A$12:$P$27</definedName>
    <definedName name="Réel">Resistors!$A$3:$B$75</definedName>
  </definedNames>
  <calcPr calcId="145621"/>
</workbook>
</file>

<file path=xl/calcChain.xml><?xml version="1.0" encoding="utf-8"?>
<calcChain xmlns="http://schemas.openxmlformats.org/spreadsheetml/2006/main">
  <c r="B27" i="4" l="1"/>
  <c r="C27" i="4" s="1"/>
  <c r="E27" i="4" s="1"/>
  <c r="F27" i="4" s="1"/>
  <c r="G27" i="4" s="1"/>
  <c r="B26" i="4"/>
  <c r="C26" i="4" s="1"/>
  <c r="E26" i="4" s="1"/>
  <c r="F26" i="4" s="1"/>
  <c r="G26" i="4" s="1"/>
  <c r="B25" i="4"/>
  <c r="C25" i="4" s="1"/>
  <c r="E25" i="4" s="1"/>
  <c r="F25" i="4" s="1"/>
  <c r="G25" i="4" s="1"/>
  <c r="B24" i="4"/>
  <c r="C24" i="4" s="1"/>
  <c r="E24" i="4" s="1"/>
  <c r="F24" i="4" s="1"/>
  <c r="G24" i="4" s="1"/>
  <c r="B23" i="4"/>
  <c r="C23" i="4" s="1"/>
  <c r="E23" i="4" s="1"/>
  <c r="F23" i="4" s="1"/>
  <c r="G23" i="4" s="1"/>
  <c r="B22" i="4"/>
  <c r="C22" i="4" s="1"/>
  <c r="E22" i="4" s="1"/>
  <c r="F22" i="4" s="1"/>
  <c r="G22" i="4" s="1"/>
  <c r="B12" i="4"/>
  <c r="B13" i="4" s="1"/>
  <c r="B14" i="4" s="1"/>
  <c r="B15" i="4" s="1"/>
  <c r="B16" i="4" s="1"/>
  <c r="B17" i="4" s="1"/>
  <c r="B18" i="4" s="1"/>
  <c r="B19" i="4" s="1"/>
  <c r="C14" i="4" l="1"/>
  <c r="C18" i="4"/>
  <c r="C12" i="4"/>
  <c r="C16" i="4"/>
  <c r="C13" i="4"/>
  <c r="C15" i="4"/>
  <c r="C17" i="4"/>
  <c r="H23" i="4"/>
  <c r="H24" i="4"/>
  <c r="H25" i="4"/>
  <c r="H26" i="4"/>
  <c r="H27" i="4"/>
  <c r="C19" i="4"/>
  <c r="B20" i="4"/>
  <c r="H22" i="4"/>
  <c r="B75" i="1"/>
  <c r="A38" i="1"/>
  <c r="A50" i="1" s="1"/>
  <c r="A37" i="1"/>
  <c r="A49" i="1" s="1"/>
  <c r="A36" i="1"/>
  <c r="A48" i="1" s="1"/>
  <c r="A35" i="1"/>
  <c r="A47" i="1" s="1"/>
  <c r="A34" i="1"/>
  <c r="A46" i="1" s="1"/>
  <c r="A33" i="1"/>
  <c r="A45" i="1" s="1"/>
  <c r="A32" i="1"/>
  <c r="A44" i="1" s="1"/>
  <c r="A31" i="1"/>
  <c r="A43" i="1" s="1"/>
  <c r="A30" i="1"/>
  <c r="A42" i="1" s="1"/>
  <c r="A29" i="1"/>
  <c r="A41" i="1" s="1"/>
  <c r="A28" i="1"/>
  <c r="A40" i="1" s="1"/>
  <c r="A27" i="1"/>
  <c r="A39" i="1" s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E15" i="4" l="1"/>
  <c r="E18" i="4"/>
  <c r="E12" i="4"/>
  <c r="F12" i="4" s="1"/>
  <c r="G12" i="4" s="1"/>
  <c r="H12" i="4" s="1"/>
  <c r="I12" i="4" s="1"/>
  <c r="I22" i="4"/>
  <c r="J22" i="4"/>
  <c r="C20" i="4"/>
  <c r="B21" i="4"/>
  <c r="C21" i="4" s="1"/>
  <c r="I27" i="4"/>
  <c r="J27" i="4"/>
  <c r="I26" i="4"/>
  <c r="J26" i="4"/>
  <c r="I25" i="4"/>
  <c r="J25" i="4"/>
  <c r="I24" i="4"/>
  <c r="J24" i="4"/>
  <c r="I23" i="4"/>
  <c r="J23" i="4"/>
  <c r="B26" i="1"/>
  <c r="B27" i="1"/>
  <c r="B28" i="1"/>
  <c r="B29" i="1"/>
  <c r="B30" i="1"/>
  <c r="B31" i="1"/>
  <c r="B32" i="1"/>
  <c r="B33" i="1"/>
  <c r="B34" i="1"/>
  <c r="B35" i="1"/>
  <c r="B36" i="1"/>
  <c r="B37" i="1"/>
  <c r="B39" i="1"/>
  <c r="A52" i="1"/>
  <c r="B41" i="1"/>
  <c r="A54" i="1"/>
  <c r="B43" i="1"/>
  <c r="A56" i="1"/>
  <c r="B46" i="1"/>
  <c r="A59" i="1"/>
  <c r="B48" i="1"/>
  <c r="A61" i="1"/>
  <c r="B38" i="1"/>
  <c r="A51" i="1"/>
  <c r="B40" i="1"/>
  <c r="A53" i="1"/>
  <c r="B42" i="1"/>
  <c r="A55" i="1"/>
  <c r="B44" i="1"/>
  <c r="A57" i="1"/>
  <c r="E13" i="4" s="1"/>
  <c r="F13" i="4" s="1"/>
  <c r="G13" i="4" s="1"/>
  <c r="H13" i="4" s="1"/>
  <c r="B45" i="1"/>
  <c r="A58" i="1"/>
  <c r="B47" i="1"/>
  <c r="A60" i="1"/>
  <c r="B49" i="1"/>
  <c r="A62" i="1"/>
  <c r="B12" i="2"/>
  <c r="I13" i="4" l="1"/>
  <c r="J13" i="4"/>
  <c r="P12" i="4"/>
  <c r="P13" i="4" s="1"/>
  <c r="P14" i="4" s="1"/>
  <c r="P15" i="4" s="1"/>
  <c r="P16" i="4" s="1"/>
  <c r="J12" i="4"/>
  <c r="E20" i="4"/>
  <c r="E21" i="4"/>
  <c r="F21" i="4" s="1"/>
  <c r="G21" i="4" s="1"/>
  <c r="H21" i="4" s="1"/>
  <c r="E14" i="4"/>
  <c r="F14" i="4" s="1"/>
  <c r="G14" i="4" s="1"/>
  <c r="H14" i="4" s="1"/>
  <c r="E17" i="4"/>
  <c r="E16" i="4"/>
  <c r="F16" i="4" s="1"/>
  <c r="G16" i="4" s="1"/>
  <c r="H16" i="4" s="1"/>
  <c r="E19" i="4"/>
  <c r="F15" i="4"/>
  <c r="G15" i="4" s="1"/>
  <c r="H15" i="4" s="1"/>
  <c r="B13" i="2"/>
  <c r="C12" i="2"/>
  <c r="B61" i="1"/>
  <c r="A74" i="1"/>
  <c r="B73" i="1" s="1"/>
  <c r="B59" i="1"/>
  <c r="A72" i="1"/>
  <c r="B71" i="1" s="1"/>
  <c r="B57" i="1"/>
  <c r="A70" i="1"/>
  <c r="B69" i="1" s="1"/>
  <c r="B56" i="1"/>
  <c r="A69" i="1"/>
  <c r="B68" i="1" s="1"/>
  <c r="B54" i="1"/>
  <c r="F18" i="4" s="1"/>
  <c r="G18" i="4" s="1"/>
  <c r="H18" i="4" s="1"/>
  <c r="A67" i="1"/>
  <c r="B66" i="1" s="1"/>
  <c r="B52" i="1"/>
  <c r="A65" i="1"/>
  <c r="B64" i="1" s="1"/>
  <c r="B50" i="1"/>
  <c r="A63" i="1"/>
  <c r="B60" i="1"/>
  <c r="A73" i="1"/>
  <c r="B72" i="1" s="1"/>
  <c r="B58" i="1"/>
  <c r="A71" i="1"/>
  <c r="B70" i="1" s="1"/>
  <c r="B55" i="1"/>
  <c r="A68" i="1"/>
  <c r="B67" i="1" s="1"/>
  <c r="B53" i="1"/>
  <c r="A66" i="1"/>
  <c r="B65" i="1" s="1"/>
  <c r="B51" i="1"/>
  <c r="A64" i="1"/>
  <c r="B63" i="1" s="1"/>
  <c r="J18" i="4" l="1"/>
  <c r="F19" i="4"/>
  <c r="G19" i="4" s="1"/>
  <c r="H19" i="4" s="1"/>
  <c r="F17" i="4"/>
  <c r="G17" i="4" s="1"/>
  <c r="H17" i="4" s="1"/>
  <c r="F20" i="4"/>
  <c r="G20" i="4" s="1"/>
  <c r="H20" i="4" s="1"/>
  <c r="I15" i="4"/>
  <c r="J15" i="4"/>
  <c r="I16" i="4"/>
  <c r="J16" i="4"/>
  <c r="I14" i="4"/>
  <c r="J14" i="4"/>
  <c r="P17" i="4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I21" i="4"/>
  <c r="J21" i="4"/>
  <c r="I20" i="4"/>
  <c r="J20" i="4"/>
  <c r="B14" i="2"/>
  <c r="C13" i="2"/>
  <c r="B62" i="1"/>
  <c r="A75" i="1"/>
  <c r="B74" i="1" s="1"/>
  <c r="I17" i="4" l="1"/>
  <c r="J17" i="4"/>
  <c r="I18" i="4"/>
  <c r="J19" i="4"/>
  <c r="I19" i="4"/>
  <c r="B15" i="2"/>
  <c r="C14" i="2"/>
  <c r="E14" i="2"/>
  <c r="F14" i="2" s="1"/>
  <c r="G14" i="2" s="1"/>
  <c r="H14" i="2" s="1"/>
  <c r="E12" i="2"/>
  <c r="F12" i="2" s="1"/>
  <c r="G12" i="2" s="1"/>
  <c r="H12" i="2" s="1"/>
  <c r="E13" i="2"/>
  <c r="F13" i="2" s="1"/>
  <c r="G13" i="2" s="1"/>
  <c r="H13" i="2" s="1"/>
  <c r="I13" i="2" l="1"/>
  <c r="I14" i="2"/>
  <c r="B16" i="2"/>
  <c r="C15" i="2"/>
  <c r="E15" i="2" s="1"/>
  <c r="F15" i="2" s="1"/>
  <c r="G15" i="2" s="1"/>
  <c r="J13" i="2"/>
  <c r="J14" i="2"/>
  <c r="H15" i="2" l="1"/>
  <c r="B17" i="2"/>
  <c r="C16" i="2"/>
  <c r="E16" i="2" s="1"/>
  <c r="F16" i="2" s="1"/>
  <c r="G16" i="2" s="1"/>
  <c r="H16" i="2" s="1"/>
  <c r="J12" i="2"/>
  <c r="I16" i="2" l="1"/>
  <c r="J15" i="2"/>
  <c r="I15" i="2"/>
  <c r="B18" i="2"/>
  <c r="C17" i="2"/>
  <c r="E17" i="2" s="1"/>
  <c r="F17" i="2" s="1"/>
  <c r="G17" i="2" s="1"/>
  <c r="H17" i="2" s="1"/>
  <c r="I17" i="2" s="1"/>
  <c r="J16" i="2"/>
  <c r="P12" i="2"/>
  <c r="P13" i="2" s="1"/>
  <c r="P14" i="2" s="1"/>
  <c r="P15" i="2" s="1"/>
  <c r="P16" i="2" s="1"/>
  <c r="B19" i="2" l="1"/>
  <c r="C18" i="2"/>
  <c r="E18" i="2" s="1"/>
  <c r="F18" i="2" s="1"/>
  <c r="G18" i="2" s="1"/>
  <c r="H18" i="2" s="1"/>
  <c r="I18" i="2" s="1"/>
  <c r="J17" i="2"/>
  <c r="J18" i="2" l="1"/>
  <c r="P17" i="2"/>
  <c r="P18" i="2" s="1"/>
  <c r="B20" i="2"/>
  <c r="C19" i="2"/>
  <c r="E19" i="2" s="1"/>
  <c r="F19" i="2" s="1"/>
  <c r="G19" i="2" s="1"/>
  <c r="H19" i="2" s="1"/>
  <c r="I19" i="2" s="1"/>
  <c r="J19" i="2" l="1"/>
  <c r="B21" i="2"/>
  <c r="C20" i="2"/>
  <c r="E20" i="2" s="1"/>
  <c r="F20" i="2" s="1"/>
  <c r="G20" i="2" s="1"/>
  <c r="H20" i="2" s="1"/>
  <c r="I20" i="2" s="1"/>
  <c r="P19" i="2"/>
  <c r="C21" i="2" l="1"/>
  <c r="E21" i="2" s="1"/>
  <c r="F21" i="2" s="1"/>
  <c r="G21" i="2" s="1"/>
  <c r="H21" i="2" s="1"/>
  <c r="B22" i="2"/>
  <c r="I21" i="2"/>
  <c r="J20" i="2"/>
  <c r="J21" i="2"/>
  <c r="C22" i="2" l="1"/>
  <c r="E22" i="2" s="1"/>
  <c r="F22" i="2" s="1"/>
  <c r="G22" i="2" s="1"/>
  <c r="H22" i="2" s="1"/>
  <c r="B23" i="2"/>
  <c r="P20" i="2"/>
  <c r="P21" i="2" s="1"/>
  <c r="P22" i="2" s="1"/>
  <c r="I22" i="2" l="1"/>
  <c r="J22" i="2"/>
  <c r="C23" i="2"/>
  <c r="E23" i="2" s="1"/>
  <c r="F23" i="2" s="1"/>
  <c r="G23" i="2" s="1"/>
  <c r="H23" i="2" s="1"/>
  <c r="B24" i="2"/>
  <c r="I23" i="2" l="1"/>
  <c r="J23" i="2"/>
  <c r="C24" i="2"/>
  <c r="E24" i="2" s="1"/>
  <c r="F24" i="2" s="1"/>
  <c r="G24" i="2" s="1"/>
  <c r="H24" i="2" s="1"/>
  <c r="B25" i="2"/>
  <c r="P23" i="2"/>
  <c r="P24" i="2" s="1"/>
  <c r="I24" i="2" l="1"/>
  <c r="J24" i="2"/>
  <c r="C25" i="2"/>
  <c r="E25" i="2" s="1"/>
  <c r="F25" i="2" s="1"/>
  <c r="G25" i="2" s="1"/>
  <c r="H25" i="2" s="1"/>
  <c r="B26" i="2"/>
  <c r="I25" i="2" l="1"/>
  <c r="J25" i="2"/>
  <c r="C26" i="2"/>
  <c r="E26" i="2" s="1"/>
  <c r="F26" i="2" s="1"/>
  <c r="G26" i="2" s="1"/>
  <c r="H26" i="2" s="1"/>
  <c r="B27" i="2"/>
  <c r="C27" i="2" s="1"/>
  <c r="E27" i="2" s="1"/>
  <c r="F27" i="2" s="1"/>
  <c r="G27" i="2" s="1"/>
  <c r="H27" i="2" s="1"/>
  <c r="P25" i="2"/>
  <c r="P26" i="2" s="1"/>
  <c r="P27" i="2" s="1"/>
  <c r="I26" i="2" l="1"/>
  <c r="J26" i="2"/>
  <c r="I27" i="2"/>
  <c r="J27" i="2"/>
</calcChain>
</file>

<file path=xl/sharedStrings.xml><?xml version="1.0" encoding="utf-8"?>
<sst xmlns="http://schemas.openxmlformats.org/spreadsheetml/2006/main" count="45" uniqueCount="45">
  <si>
    <t>Résolution :</t>
  </si>
  <si>
    <t>Résistance pullup :</t>
  </si>
  <si>
    <t>Diviseur de voltage pour interrupteurs</t>
  </si>
  <si>
    <t>N° interrupteur</t>
  </si>
  <si>
    <t>Résistance</t>
  </si>
  <si>
    <t>idéale</t>
  </si>
  <si>
    <t>centre plage</t>
  </si>
  <si>
    <t>sur 1024</t>
  </si>
  <si>
    <t>Centre plage</t>
  </si>
  <si>
    <t>réel</t>
  </si>
  <si>
    <t>Écart</t>
  </si>
  <si>
    <t>Résistance standard</t>
  </si>
  <si>
    <t>Sous</t>
  </si>
  <si>
    <t>Dessus</t>
  </si>
  <si>
    <t>Près</t>
  </si>
  <si>
    <t>ENT</t>
  </si>
  <si>
    <t>Valeurs réelles des résistances</t>
  </si>
  <si>
    <t>Nombre d'interrupteurs :</t>
  </si>
  <si>
    <t>Entrer le nombre d'interrupteurs de votre montage</t>
  </si>
  <si>
    <t>Les broches d'entrées analogues des Arduino retournent des valeurs entre 0 et 2013</t>
  </si>
  <si>
    <t>Entrer la valeur de la résistance choisie pour la résistance de rappel</t>
  </si>
  <si>
    <t>Les valeurs de la colonne en jaune indiquent les résistances à employer pour votre montage</t>
  </si>
  <si>
    <t>S/O</t>
  </si>
  <si>
    <t>Pullup resistor :</t>
  </si>
  <si>
    <t>Resolution :</t>
  </si>
  <si>
    <t>Nomber of switches :</t>
  </si>
  <si>
    <t>Switch N°</t>
  </si>
  <si>
    <t>Center of bin</t>
  </si>
  <si>
    <t>Ideal</t>
  </si>
  <si>
    <t>Resistor</t>
  </si>
  <si>
    <t>Standard resistor</t>
  </si>
  <si>
    <t>Under</t>
  </si>
  <si>
    <t>Over</t>
  </si>
  <si>
    <t>Closest</t>
  </si>
  <si>
    <t>Real</t>
  </si>
  <si>
    <t>center of bin</t>
  </si>
  <si>
    <t>INT</t>
  </si>
  <si>
    <t>Gap</t>
  </si>
  <si>
    <t>Enter the number of switches for your setup</t>
  </si>
  <si>
    <t>Arduino's analog pins returns values between 0 and 1023</t>
  </si>
  <si>
    <t>Enter the value of the pullup resistor you intend to use.</t>
  </si>
  <si>
    <t>The values in the yellow column should be used for your setup</t>
  </si>
  <si>
    <t>INT(Real center of bin / Resolution) returns (Switch N° -1)</t>
  </si>
  <si>
    <t>ENT(Centre plage réel ; Nombre d'interrupteurs) retourne (N° interrupteur - 1)</t>
  </si>
  <si>
    <t>Voltage divider for a set of 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</si>
</sst>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)\ _$_ ;_ * \(#,##0.00\)\ _$_ ;_ * &quot;-&quot;??_)\ _$_ ;_ @_ "/>
    <numFmt numFmtId="164" formatCode="_ * #,##0.0_)\ _$_ ;_ * \(#,##0.0\)\ _$_ ;_ * &quot;-&quot;??_)\ _$_ ;_ @_ "/>
    <numFmt numFmtId="165" formatCode="_ * #,##0_)\ _$_ ;_ * \(#,##0\)\ _$_ ;_ * &quot;-&quot;??_)\ _$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2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165" fontId="0" fillId="0" borderId="1" xfId="1" applyNumberFormat="1" applyFont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/>
    <xf numFmtId="0" fontId="0" fillId="0" borderId="1" xfId="0" applyBorder="1"/>
    <xf numFmtId="165" fontId="0" fillId="0" borderId="2" xfId="1" applyNumberFormat="1" applyFont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Border="1"/>
    <xf numFmtId="1" fontId="0" fillId="0" borderId="1" xfId="0" applyNumberFormat="1" applyBorder="1" applyAlignment="1">
      <alignment horizontal="right"/>
    </xf>
    <xf numFmtId="165" fontId="2" fillId="0" borderId="2" xfId="1" applyNumberFormat="1" applyFont="1" applyBorder="1"/>
    <xf numFmtId="164" fontId="0" fillId="0" borderId="0" xfId="0" applyNumberFormat="1"/>
    <xf numFmtId="165" fontId="1" fillId="0" borderId="2" xfId="1" applyNumberFormat="1" applyFont="1" applyBorder="1"/>
    <xf numFmtId="165" fontId="2" fillId="0" borderId="0" xfId="1" applyNumberFormat="1" applyFont="1"/>
    <xf numFmtId="43" fontId="0" fillId="0" borderId="0" xfId="1" applyNumberFormat="1" applyFont="1" applyFill="1" applyBorder="1"/>
    <xf numFmtId="0" fontId="4" fillId="0" borderId="0" xfId="0" applyFont="1" applyAlignment="1">
      <alignment horizontal="center"/>
    </xf>
    <xf numFmtId="165" fontId="0" fillId="0" borderId="0" xfId="1" applyNumberFormat="1" applyFont="1" applyBorder="1"/>
    <xf numFmtId="9" fontId="0" fillId="0" borderId="0" xfId="0" quotePrefix="1" applyNumberFormat="1" applyAlignment="1">
      <alignment horizontal="right"/>
    </xf>
    <xf numFmtId="9" fontId="0" fillId="0" borderId="0" xfId="2" quotePrefix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5" fontId="5" fillId="2" borderId="1" xfId="1" applyNumberFormat="1" applyFont="1" applyFill="1" applyBorder="1"/>
    <xf numFmtId="0" fontId="2" fillId="0" borderId="0" xfId="0" applyFont="1" applyAlignment="1"/>
    <xf numFmtId="165" fontId="2" fillId="3" borderId="1" xfId="1" applyNumberFormat="1" applyFont="1" applyFill="1" applyBorder="1"/>
    <xf numFmtId="165" fontId="0" fillId="0" borderId="2" xfId="1" applyNumberFormat="1" applyFont="1" applyBorder="1" applyAlignment="1">
      <alignment horizontal="center"/>
    </xf>
    <xf numFmtId="9" fontId="0" fillId="0" borderId="0" xfId="2" applyFont="1"/>
    <xf numFmtId="165" fontId="5" fillId="0" borderId="0" xfId="1" applyNumberFormat="1" applyFont="1" applyFill="1" applyBorder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baseColWidth="10" defaultRowHeight="15" x14ac:dyDescent="0.25"/>
  <cols>
    <col min="1" max="2" width="15.5703125" style="20" customWidth="1"/>
  </cols>
  <sheetData>
    <row r="1" spans="1:2" x14ac:dyDescent="0.25">
      <c r="A1" s="20" t="s">
        <v>16</v>
      </c>
    </row>
    <row r="3" spans="1:2" x14ac:dyDescent="0.25">
      <c r="A3" s="2">
        <v>1</v>
      </c>
      <c r="B3" s="20">
        <f>A4</f>
        <v>1.2</v>
      </c>
    </row>
    <row r="4" spans="1:2" x14ac:dyDescent="0.25">
      <c r="A4" s="2">
        <v>1.2</v>
      </c>
      <c r="B4" s="20">
        <f t="shared" ref="B4:B67" si="0">A5</f>
        <v>1.5</v>
      </c>
    </row>
    <row r="5" spans="1:2" x14ac:dyDescent="0.25">
      <c r="A5" s="2">
        <v>1.5</v>
      </c>
      <c r="B5" s="20">
        <f t="shared" si="0"/>
        <v>1.8</v>
      </c>
    </row>
    <row r="6" spans="1:2" x14ac:dyDescent="0.25">
      <c r="A6" s="2">
        <v>1.8</v>
      </c>
      <c r="B6" s="20">
        <f t="shared" si="0"/>
        <v>2.2000000000000002</v>
      </c>
    </row>
    <row r="7" spans="1:2" x14ac:dyDescent="0.25">
      <c r="A7" s="2">
        <v>2.2000000000000002</v>
      </c>
      <c r="B7" s="20">
        <f t="shared" si="0"/>
        <v>2.7</v>
      </c>
    </row>
    <row r="8" spans="1:2" x14ac:dyDescent="0.25">
      <c r="A8" s="2">
        <v>2.7</v>
      </c>
      <c r="B8" s="20">
        <f t="shared" si="0"/>
        <v>3.3</v>
      </c>
    </row>
    <row r="9" spans="1:2" x14ac:dyDescent="0.25">
      <c r="A9" s="2">
        <v>3.3</v>
      </c>
      <c r="B9" s="20">
        <f t="shared" si="0"/>
        <v>3.9</v>
      </c>
    </row>
    <row r="10" spans="1:2" x14ac:dyDescent="0.25">
      <c r="A10" s="2">
        <v>3.9</v>
      </c>
      <c r="B10" s="20">
        <f t="shared" si="0"/>
        <v>4.7</v>
      </c>
    </row>
    <row r="11" spans="1:2" x14ac:dyDescent="0.25">
      <c r="A11" s="2">
        <v>4.7</v>
      </c>
      <c r="B11" s="20">
        <f t="shared" si="0"/>
        <v>5.6</v>
      </c>
    </row>
    <row r="12" spans="1:2" x14ac:dyDescent="0.25">
      <c r="A12" s="2">
        <v>5.6</v>
      </c>
      <c r="B12" s="20">
        <f t="shared" si="0"/>
        <v>6.8</v>
      </c>
    </row>
    <row r="13" spans="1:2" x14ac:dyDescent="0.25">
      <c r="A13" s="2">
        <v>6.8</v>
      </c>
      <c r="B13" s="20">
        <f t="shared" si="0"/>
        <v>8.1999999999999993</v>
      </c>
    </row>
    <row r="14" spans="1:2" x14ac:dyDescent="0.25">
      <c r="A14" s="2">
        <v>8.1999999999999993</v>
      </c>
      <c r="B14" s="20">
        <f t="shared" si="0"/>
        <v>10</v>
      </c>
    </row>
    <row r="15" spans="1:2" x14ac:dyDescent="0.25">
      <c r="A15" s="2">
        <v>10</v>
      </c>
      <c r="B15" s="20">
        <f t="shared" si="0"/>
        <v>12</v>
      </c>
    </row>
    <row r="16" spans="1:2" x14ac:dyDescent="0.25">
      <c r="A16" s="2">
        <v>12</v>
      </c>
      <c r="B16" s="20">
        <f t="shared" si="0"/>
        <v>15</v>
      </c>
    </row>
    <row r="17" spans="1:2" x14ac:dyDescent="0.25">
      <c r="A17" s="2">
        <v>15</v>
      </c>
      <c r="B17" s="20">
        <f t="shared" si="0"/>
        <v>18</v>
      </c>
    </row>
    <row r="18" spans="1:2" x14ac:dyDescent="0.25">
      <c r="A18" s="2">
        <v>18</v>
      </c>
      <c r="B18" s="20">
        <f t="shared" si="0"/>
        <v>22</v>
      </c>
    </row>
    <row r="19" spans="1:2" x14ac:dyDescent="0.25">
      <c r="A19" s="2">
        <v>22</v>
      </c>
      <c r="B19" s="20">
        <f t="shared" si="0"/>
        <v>27</v>
      </c>
    </row>
    <row r="20" spans="1:2" x14ac:dyDescent="0.25">
      <c r="A20" s="2">
        <v>27</v>
      </c>
      <c r="B20" s="20">
        <f t="shared" si="0"/>
        <v>33</v>
      </c>
    </row>
    <row r="21" spans="1:2" x14ac:dyDescent="0.25">
      <c r="A21" s="2">
        <v>33</v>
      </c>
      <c r="B21" s="20">
        <f t="shared" si="0"/>
        <v>39</v>
      </c>
    </row>
    <row r="22" spans="1:2" x14ac:dyDescent="0.25">
      <c r="A22" s="2">
        <v>39</v>
      </c>
      <c r="B22" s="20">
        <f t="shared" si="0"/>
        <v>47</v>
      </c>
    </row>
    <row r="23" spans="1:2" x14ac:dyDescent="0.25">
      <c r="A23" s="2">
        <v>47</v>
      </c>
      <c r="B23" s="20">
        <f t="shared" si="0"/>
        <v>56</v>
      </c>
    </row>
    <row r="24" spans="1:2" x14ac:dyDescent="0.25">
      <c r="A24" s="2">
        <v>56</v>
      </c>
      <c r="B24" s="20">
        <f t="shared" si="0"/>
        <v>68</v>
      </c>
    </row>
    <row r="25" spans="1:2" x14ac:dyDescent="0.25">
      <c r="A25" s="2">
        <v>68</v>
      </c>
      <c r="B25" s="20">
        <f t="shared" si="0"/>
        <v>82</v>
      </c>
    </row>
    <row r="26" spans="1:2" x14ac:dyDescent="0.25">
      <c r="A26" s="2">
        <v>82</v>
      </c>
      <c r="B26" s="20">
        <f t="shared" si="0"/>
        <v>100</v>
      </c>
    </row>
    <row r="27" spans="1:2" x14ac:dyDescent="0.25">
      <c r="A27" s="2">
        <f t="shared" ref="A27:A75" si="1">A15*10</f>
        <v>100</v>
      </c>
      <c r="B27" s="20">
        <f t="shared" si="0"/>
        <v>120</v>
      </c>
    </row>
    <row r="28" spans="1:2" x14ac:dyDescent="0.25">
      <c r="A28" s="2">
        <f t="shared" si="1"/>
        <v>120</v>
      </c>
      <c r="B28" s="20">
        <f t="shared" si="0"/>
        <v>150</v>
      </c>
    </row>
    <row r="29" spans="1:2" x14ac:dyDescent="0.25">
      <c r="A29" s="2">
        <f t="shared" si="1"/>
        <v>150</v>
      </c>
      <c r="B29" s="20">
        <f t="shared" si="0"/>
        <v>180</v>
      </c>
    </row>
    <row r="30" spans="1:2" x14ac:dyDescent="0.25">
      <c r="A30" s="2">
        <f t="shared" si="1"/>
        <v>180</v>
      </c>
      <c r="B30" s="20">
        <f t="shared" si="0"/>
        <v>220</v>
      </c>
    </row>
    <row r="31" spans="1:2" x14ac:dyDescent="0.25">
      <c r="A31" s="2">
        <f t="shared" si="1"/>
        <v>220</v>
      </c>
      <c r="B31" s="20">
        <f t="shared" si="0"/>
        <v>270</v>
      </c>
    </row>
    <row r="32" spans="1:2" x14ac:dyDescent="0.25">
      <c r="A32" s="2">
        <f t="shared" si="1"/>
        <v>270</v>
      </c>
      <c r="B32" s="20">
        <f t="shared" si="0"/>
        <v>330</v>
      </c>
    </row>
    <row r="33" spans="1:2" x14ac:dyDescent="0.25">
      <c r="A33" s="2">
        <f t="shared" si="1"/>
        <v>330</v>
      </c>
      <c r="B33" s="20">
        <f t="shared" si="0"/>
        <v>390</v>
      </c>
    </row>
    <row r="34" spans="1:2" x14ac:dyDescent="0.25">
      <c r="A34" s="2">
        <f t="shared" si="1"/>
        <v>390</v>
      </c>
      <c r="B34" s="20">
        <f t="shared" si="0"/>
        <v>470</v>
      </c>
    </row>
    <row r="35" spans="1:2" x14ac:dyDescent="0.25">
      <c r="A35" s="2">
        <f t="shared" si="1"/>
        <v>470</v>
      </c>
      <c r="B35" s="20">
        <f t="shared" si="0"/>
        <v>560</v>
      </c>
    </row>
    <row r="36" spans="1:2" x14ac:dyDescent="0.25">
      <c r="A36" s="2">
        <f t="shared" si="1"/>
        <v>560</v>
      </c>
      <c r="B36" s="20">
        <f t="shared" si="0"/>
        <v>680</v>
      </c>
    </row>
    <row r="37" spans="1:2" x14ac:dyDescent="0.25">
      <c r="A37" s="2">
        <f t="shared" si="1"/>
        <v>680</v>
      </c>
      <c r="B37" s="20">
        <f t="shared" si="0"/>
        <v>820</v>
      </c>
    </row>
    <row r="38" spans="1:2" x14ac:dyDescent="0.25">
      <c r="A38" s="2">
        <f t="shared" si="1"/>
        <v>820</v>
      </c>
      <c r="B38" s="20">
        <f t="shared" si="0"/>
        <v>1000</v>
      </c>
    </row>
    <row r="39" spans="1:2" x14ac:dyDescent="0.25">
      <c r="A39" s="2">
        <f t="shared" si="1"/>
        <v>1000</v>
      </c>
      <c r="B39" s="20">
        <f t="shared" si="0"/>
        <v>1200</v>
      </c>
    </row>
    <row r="40" spans="1:2" x14ac:dyDescent="0.25">
      <c r="A40" s="2">
        <f t="shared" si="1"/>
        <v>1200</v>
      </c>
      <c r="B40" s="20">
        <f t="shared" si="0"/>
        <v>1500</v>
      </c>
    </row>
    <row r="41" spans="1:2" x14ac:dyDescent="0.25">
      <c r="A41" s="2">
        <f t="shared" si="1"/>
        <v>1500</v>
      </c>
      <c r="B41" s="20">
        <f t="shared" si="0"/>
        <v>1800</v>
      </c>
    </row>
    <row r="42" spans="1:2" x14ac:dyDescent="0.25">
      <c r="A42" s="2">
        <f t="shared" si="1"/>
        <v>1800</v>
      </c>
      <c r="B42" s="20">
        <f t="shared" si="0"/>
        <v>2200</v>
      </c>
    </row>
    <row r="43" spans="1:2" x14ac:dyDescent="0.25">
      <c r="A43" s="2">
        <f t="shared" si="1"/>
        <v>2200</v>
      </c>
      <c r="B43" s="20">
        <f t="shared" si="0"/>
        <v>2700</v>
      </c>
    </row>
    <row r="44" spans="1:2" x14ac:dyDescent="0.25">
      <c r="A44" s="2">
        <f t="shared" si="1"/>
        <v>2700</v>
      </c>
      <c r="B44" s="20">
        <f t="shared" si="0"/>
        <v>3300</v>
      </c>
    </row>
    <row r="45" spans="1:2" x14ac:dyDescent="0.25">
      <c r="A45" s="2">
        <f t="shared" si="1"/>
        <v>3300</v>
      </c>
      <c r="B45" s="20">
        <f t="shared" si="0"/>
        <v>3900</v>
      </c>
    </row>
    <row r="46" spans="1:2" x14ac:dyDescent="0.25">
      <c r="A46" s="2">
        <f t="shared" si="1"/>
        <v>3900</v>
      </c>
      <c r="B46" s="20">
        <f t="shared" si="0"/>
        <v>4700</v>
      </c>
    </row>
    <row r="47" spans="1:2" x14ac:dyDescent="0.25">
      <c r="A47" s="2">
        <f t="shared" si="1"/>
        <v>4700</v>
      </c>
      <c r="B47" s="20">
        <f t="shared" si="0"/>
        <v>5600</v>
      </c>
    </row>
    <row r="48" spans="1:2" x14ac:dyDescent="0.25">
      <c r="A48" s="2">
        <f t="shared" si="1"/>
        <v>5600</v>
      </c>
      <c r="B48" s="20">
        <f t="shared" si="0"/>
        <v>6800</v>
      </c>
    </row>
    <row r="49" spans="1:2" x14ac:dyDescent="0.25">
      <c r="A49" s="2">
        <f t="shared" si="1"/>
        <v>6800</v>
      </c>
      <c r="B49" s="20">
        <f t="shared" si="0"/>
        <v>8200</v>
      </c>
    </row>
    <row r="50" spans="1:2" x14ac:dyDescent="0.25">
      <c r="A50" s="2">
        <f t="shared" si="1"/>
        <v>8200</v>
      </c>
      <c r="B50" s="20">
        <f t="shared" si="0"/>
        <v>10000</v>
      </c>
    </row>
    <row r="51" spans="1:2" x14ac:dyDescent="0.25">
      <c r="A51" s="2">
        <f t="shared" si="1"/>
        <v>10000</v>
      </c>
      <c r="B51" s="20">
        <f t="shared" si="0"/>
        <v>12000</v>
      </c>
    </row>
    <row r="52" spans="1:2" x14ac:dyDescent="0.25">
      <c r="A52" s="2">
        <f t="shared" si="1"/>
        <v>12000</v>
      </c>
      <c r="B52" s="20">
        <f t="shared" si="0"/>
        <v>15000</v>
      </c>
    </row>
    <row r="53" spans="1:2" x14ac:dyDescent="0.25">
      <c r="A53" s="2">
        <f t="shared" si="1"/>
        <v>15000</v>
      </c>
      <c r="B53" s="20">
        <f t="shared" si="0"/>
        <v>18000</v>
      </c>
    </row>
    <row r="54" spans="1:2" x14ac:dyDescent="0.25">
      <c r="A54" s="2">
        <f t="shared" si="1"/>
        <v>18000</v>
      </c>
      <c r="B54" s="20">
        <f t="shared" si="0"/>
        <v>22000</v>
      </c>
    </row>
    <row r="55" spans="1:2" x14ac:dyDescent="0.25">
      <c r="A55" s="2">
        <f t="shared" si="1"/>
        <v>22000</v>
      </c>
      <c r="B55" s="20">
        <f t="shared" si="0"/>
        <v>27000</v>
      </c>
    </row>
    <row r="56" spans="1:2" x14ac:dyDescent="0.25">
      <c r="A56" s="2">
        <f t="shared" si="1"/>
        <v>27000</v>
      </c>
      <c r="B56" s="20">
        <f t="shared" si="0"/>
        <v>33000</v>
      </c>
    </row>
    <row r="57" spans="1:2" x14ac:dyDescent="0.25">
      <c r="A57" s="2">
        <f t="shared" si="1"/>
        <v>33000</v>
      </c>
      <c r="B57" s="20">
        <f t="shared" si="0"/>
        <v>39000</v>
      </c>
    </row>
    <row r="58" spans="1:2" x14ac:dyDescent="0.25">
      <c r="A58" s="2">
        <f t="shared" si="1"/>
        <v>39000</v>
      </c>
      <c r="B58" s="20">
        <f t="shared" si="0"/>
        <v>47000</v>
      </c>
    </row>
    <row r="59" spans="1:2" x14ac:dyDescent="0.25">
      <c r="A59" s="2">
        <f t="shared" si="1"/>
        <v>47000</v>
      </c>
      <c r="B59" s="20">
        <f t="shared" si="0"/>
        <v>56000</v>
      </c>
    </row>
    <row r="60" spans="1:2" x14ac:dyDescent="0.25">
      <c r="A60" s="2">
        <f t="shared" si="1"/>
        <v>56000</v>
      </c>
      <c r="B60" s="20">
        <f t="shared" si="0"/>
        <v>68000</v>
      </c>
    </row>
    <row r="61" spans="1:2" x14ac:dyDescent="0.25">
      <c r="A61" s="2">
        <f t="shared" si="1"/>
        <v>68000</v>
      </c>
      <c r="B61" s="20">
        <f t="shared" si="0"/>
        <v>82000</v>
      </c>
    </row>
    <row r="62" spans="1:2" x14ac:dyDescent="0.25">
      <c r="A62" s="2">
        <f t="shared" si="1"/>
        <v>82000</v>
      </c>
      <c r="B62" s="20">
        <f t="shared" si="0"/>
        <v>100000</v>
      </c>
    </row>
    <row r="63" spans="1:2" x14ac:dyDescent="0.25">
      <c r="A63" s="2">
        <f t="shared" si="1"/>
        <v>100000</v>
      </c>
      <c r="B63" s="20">
        <f t="shared" si="0"/>
        <v>120000</v>
      </c>
    </row>
    <row r="64" spans="1:2" x14ac:dyDescent="0.25">
      <c r="A64" s="2">
        <f t="shared" si="1"/>
        <v>120000</v>
      </c>
      <c r="B64" s="20">
        <f t="shared" si="0"/>
        <v>150000</v>
      </c>
    </row>
    <row r="65" spans="1:2" x14ac:dyDescent="0.25">
      <c r="A65" s="2">
        <f t="shared" si="1"/>
        <v>150000</v>
      </c>
      <c r="B65" s="20">
        <f t="shared" si="0"/>
        <v>180000</v>
      </c>
    </row>
    <row r="66" spans="1:2" x14ac:dyDescent="0.25">
      <c r="A66" s="2">
        <f t="shared" si="1"/>
        <v>180000</v>
      </c>
      <c r="B66" s="20">
        <f t="shared" si="0"/>
        <v>220000</v>
      </c>
    </row>
    <row r="67" spans="1:2" x14ac:dyDescent="0.25">
      <c r="A67" s="2">
        <f t="shared" si="1"/>
        <v>220000</v>
      </c>
      <c r="B67" s="20">
        <f t="shared" si="0"/>
        <v>270000</v>
      </c>
    </row>
    <row r="68" spans="1:2" x14ac:dyDescent="0.25">
      <c r="A68" s="2">
        <f t="shared" si="1"/>
        <v>270000</v>
      </c>
      <c r="B68" s="20">
        <f t="shared" ref="B68:B75" si="2">A69</f>
        <v>330000</v>
      </c>
    </row>
    <row r="69" spans="1:2" x14ac:dyDescent="0.25">
      <c r="A69" s="2">
        <f t="shared" si="1"/>
        <v>330000</v>
      </c>
      <c r="B69" s="20">
        <f t="shared" si="2"/>
        <v>390000</v>
      </c>
    </row>
    <row r="70" spans="1:2" x14ac:dyDescent="0.25">
      <c r="A70" s="2">
        <f t="shared" si="1"/>
        <v>390000</v>
      </c>
      <c r="B70" s="20">
        <f t="shared" si="2"/>
        <v>470000</v>
      </c>
    </row>
    <row r="71" spans="1:2" x14ac:dyDescent="0.25">
      <c r="A71" s="2">
        <f t="shared" si="1"/>
        <v>470000</v>
      </c>
      <c r="B71" s="20">
        <f t="shared" si="2"/>
        <v>560000</v>
      </c>
    </row>
    <row r="72" spans="1:2" x14ac:dyDescent="0.25">
      <c r="A72" s="2">
        <f t="shared" si="1"/>
        <v>560000</v>
      </c>
      <c r="B72" s="20">
        <f t="shared" si="2"/>
        <v>680000</v>
      </c>
    </row>
    <row r="73" spans="1:2" x14ac:dyDescent="0.25">
      <c r="A73" s="2">
        <f t="shared" si="1"/>
        <v>680000</v>
      </c>
      <c r="B73" s="20">
        <f t="shared" si="2"/>
        <v>820000</v>
      </c>
    </row>
    <row r="74" spans="1:2" x14ac:dyDescent="0.25">
      <c r="A74" s="2">
        <f t="shared" si="1"/>
        <v>820000</v>
      </c>
      <c r="B74" s="20">
        <f t="shared" si="2"/>
        <v>1000000</v>
      </c>
    </row>
    <row r="75" spans="1:2" x14ac:dyDescent="0.25">
      <c r="A75" s="2">
        <f t="shared" si="1"/>
        <v>1000000</v>
      </c>
      <c r="B75" s="20">
        <f t="shared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"/>
  <sheetViews>
    <sheetView zoomScaleNormal="100" workbookViewId="0">
      <selection activeCell="C3" sqref="C3"/>
    </sheetView>
  </sheetViews>
  <sheetFormatPr baseColWidth="10" defaultRowHeight="15" x14ac:dyDescent="0.25"/>
  <cols>
    <col min="1" max="1" width="14.85546875" customWidth="1"/>
    <col min="2" max="2" width="16.140625" bestFit="1" customWidth="1"/>
    <col min="3" max="3" width="14.85546875" customWidth="1"/>
    <col min="4" max="4" width="2.7109375" customWidth="1"/>
    <col min="5" max="7" width="12.7109375" customWidth="1"/>
    <col min="8" max="8" width="13.42578125" customWidth="1"/>
    <col min="9" max="9" width="11.7109375" customWidth="1"/>
    <col min="10" max="10" width="9.5703125" customWidth="1"/>
    <col min="11" max="15" width="11.7109375" customWidth="1"/>
    <col min="16" max="16" width="11.5703125" hidden="1" customWidth="1"/>
    <col min="17" max="17" width="13.28515625" customWidth="1"/>
  </cols>
  <sheetData>
    <row r="1" spans="1:16" ht="21" x14ac:dyDescent="0.35">
      <c r="A1" s="29" t="s">
        <v>2</v>
      </c>
      <c r="B1" s="29"/>
      <c r="C1" s="29"/>
      <c r="D1" s="29"/>
      <c r="E1" s="29"/>
      <c r="F1" s="29"/>
      <c r="G1" s="29"/>
      <c r="H1" s="29"/>
      <c r="I1" s="29"/>
      <c r="J1" s="29"/>
      <c r="K1" s="24"/>
      <c r="L1" s="24"/>
      <c r="M1" s="24"/>
      <c r="N1" s="24"/>
      <c r="O1" s="24"/>
    </row>
    <row r="3" spans="1:16" x14ac:dyDescent="0.25">
      <c r="A3" t="s">
        <v>17</v>
      </c>
      <c r="C3" s="33">
        <v>10</v>
      </c>
      <c r="D3" s="5"/>
      <c r="E3" t="s">
        <v>18</v>
      </c>
      <c r="F3" s="26"/>
      <c r="G3" s="10"/>
    </row>
    <row r="4" spans="1:16" x14ac:dyDescent="0.25">
      <c r="A4" t="s">
        <v>0</v>
      </c>
      <c r="C4" s="33">
        <v>1024</v>
      </c>
      <c r="D4" s="5"/>
      <c r="E4" t="s">
        <v>19</v>
      </c>
      <c r="F4" s="9"/>
      <c r="G4" s="22"/>
    </row>
    <row r="5" spans="1:16" x14ac:dyDescent="0.25">
      <c r="A5" t="s">
        <v>1</v>
      </c>
      <c r="C5" s="33">
        <v>10000</v>
      </c>
      <c r="D5" s="5"/>
      <c r="E5" s="3" t="s">
        <v>20</v>
      </c>
      <c r="F5" s="27"/>
      <c r="G5" s="10"/>
    </row>
    <row r="6" spans="1:16" x14ac:dyDescent="0.25">
      <c r="D6" s="3"/>
    </row>
    <row r="7" spans="1:16" x14ac:dyDescent="0.25">
      <c r="D7" s="3"/>
      <c r="E7" t="s">
        <v>21</v>
      </c>
    </row>
    <row r="8" spans="1:16" x14ac:dyDescent="0.25">
      <c r="D8" s="3"/>
      <c r="E8" t="s">
        <v>43</v>
      </c>
    </row>
    <row r="9" spans="1:16" x14ac:dyDescent="0.25">
      <c r="D9" s="3"/>
    </row>
    <row r="10" spans="1:16" x14ac:dyDescent="0.25">
      <c r="A10" s="15" t="s">
        <v>3</v>
      </c>
      <c r="B10" s="15" t="s">
        <v>6</v>
      </c>
      <c r="C10" s="15" t="s">
        <v>4</v>
      </c>
      <c r="D10" s="4"/>
      <c r="E10" s="30" t="s">
        <v>11</v>
      </c>
      <c r="F10" s="31"/>
      <c r="G10" s="32"/>
      <c r="H10" s="15" t="s">
        <v>8</v>
      </c>
      <c r="I10" s="16" t="s">
        <v>10</v>
      </c>
      <c r="J10" s="16" t="s">
        <v>15</v>
      </c>
      <c r="K10" s="8"/>
      <c r="L10" s="8"/>
      <c r="M10" s="8"/>
      <c r="N10" s="8"/>
      <c r="O10" s="8"/>
    </row>
    <row r="11" spans="1:16" x14ac:dyDescent="0.25">
      <c r="A11" s="14"/>
      <c r="B11" s="14" t="s">
        <v>7</v>
      </c>
      <c r="C11" s="14" t="s">
        <v>5</v>
      </c>
      <c r="D11" s="4"/>
      <c r="E11" s="6" t="s">
        <v>12</v>
      </c>
      <c r="F11" s="6" t="s">
        <v>13</v>
      </c>
      <c r="G11" s="6" t="s">
        <v>14</v>
      </c>
      <c r="H11" s="14" t="s">
        <v>9</v>
      </c>
      <c r="I11" s="17"/>
      <c r="J11" s="17"/>
      <c r="K11" s="13"/>
      <c r="L11" s="13"/>
      <c r="M11" s="13"/>
      <c r="N11" s="13"/>
      <c r="O11" s="13"/>
    </row>
    <row r="12" spans="1:16" x14ac:dyDescent="0.25">
      <c r="A12" s="11">
        <v>1</v>
      </c>
      <c r="B12" s="18">
        <f>IF(A12&lt;=$C$3,A12/$C$3*$C$4/2,0)</f>
        <v>51.2</v>
      </c>
      <c r="C12" s="7">
        <f>(B12*$C$5)/($C$4-B12)</f>
        <v>526.31578947368428</v>
      </c>
      <c r="D12" s="3"/>
      <c r="E12" s="21">
        <f>IF(C12&gt;0,VLOOKUP(C12,Réel,1,TRUE),0)</f>
        <v>470</v>
      </c>
      <c r="F12" s="12">
        <f>IF(E12&gt;0,VLOOKUP(C12,Réel,2),0)</f>
        <v>560</v>
      </c>
      <c r="G12" s="35">
        <f>IF(ABS(F12-C12)&lt;ABS(E12-C12),F12,E12)</f>
        <v>560</v>
      </c>
      <c r="H12" s="19">
        <f>ROUND(($C$4*G12)/($C$5+G12),0)</f>
        <v>54</v>
      </c>
      <c r="I12" s="36" t="s">
        <v>22</v>
      </c>
      <c r="J12" s="7">
        <f>INT(H12/$C$4*$C$3)</f>
        <v>0</v>
      </c>
      <c r="K12" s="25"/>
      <c r="L12" s="25"/>
      <c r="M12" s="25"/>
      <c r="N12" s="25"/>
      <c r="O12" s="25"/>
      <c r="P12" t="str">
        <f>TEXT(H12,"#####")</f>
        <v>54</v>
      </c>
    </row>
    <row r="13" spans="1:16" x14ac:dyDescent="0.25">
      <c r="A13" s="11">
        <v>2</v>
      </c>
      <c r="B13" s="18">
        <f>IF(A13&lt;=$C$3,B12+(2*$B$12),0)</f>
        <v>153.60000000000002</v>
      </c>
      <c r="C13" s="7">
        <f t="shared" ref="C13:C27" si="0">(B13*$C$5)/($C$4-B13)</f>
        <v>1764.7058823529414</v>
      </c>
      <c r="D13" s="3"/>
      <c r="E13" s="21">
        <f>IF(C13&gt;0,VLOOKUP(C13,Réel,1,TRUE),0)</f>
        <v>1500</v>
      </c>
      <c r="F13" s="12">
        <f>IF(E13&gt;0,VLOOKUP(C13,Réel,2),0)</f>
        <v>1800</v>
      </c>
      <c r="G13" s="35">
        <f>IF(ABS(F13-C13)&lt;ABS(E13-C13),F13,E13)</f>
        <v>1800</v>
      </c>
      <c r="H13" s="19">
        <f>ROUND(($C$4*G13)/($C$5+G13),0)</f>
        <v>156</v>
      </c>
      <c r="I13" s="12">
        <f>IF(H13&gt;0,H13-H12,0)</f>
        <v>102</v>
      </c>
      <c r="J13" s="7">
        <f t="shared" ref="J13:J27" si="1">INT(H13/$C$4*$C$3)</f>
        <v>1</v>
      </c>
      <c r="K13" s="25"/>
      <c r="L13" s="25"/>
      <c r="M13" s="25"/>
      <c r="N13" s="25"/>
      <c r="O13" s="25"/>
      <c r="P13" t="str">
        <f>P12&amp;","&amp;TEXT(H13,"#####")</f>
        <v>54,156</v>
      </c>
    </row>
    <row r="14" spans="1:16" x14ac:dyDescent="0.25">
      <c r="A14" s="11">
        <v>3</v>
      </c>
      <c r="B14" s="18">
        <f>IF(A14&lt;=$C$3,B13+(2*$B$12),0)</f>
        <v>256</v>
      </c>
      <c r="C14" s="7">
        <f t="shared" si="0"/>
        <v>3333.3333333333335</v>
      </c>
      <c r="D14" s="3"/>
      <c r="E14" s="21">
        <f>IF(C14&gt;0,VLOOKUP(C14,Réel,1,TRUE),0)</f>
        <v>3300</v>
      </c>
      <c r="F14" s="12">
        <f>IF(E14&gt;0,VLOOKUP(C14,Réel,2),0)</f>
        <v>3900</v>
      </c>
      <c r="G14" s="35">
        <f>IF(ABS(F14-C14)&lt;ABS(E14-C14),F14,E14)</f>
        <v>3300</v>
      </c>
      <c r="H14" s="19">
        <f>ROUND(($C$4*G14)/($C$5+G14),0)</f>
        <v>254</v>
      </c>
      <c r="I14" s="12">
        <f t="shared" ref="I14:I27" si="2">IF(H14&gt;0,H14-H13,0)</f>
        <v>98</v>
      </c>
      <c r="J14" s="7">
        <f t="shared" si="1"/>
        <v>2</v>
      </c>
      <c r="K14" s="25"/>
      <c r="L14" s="25"/>
      <c r="M14" s="25"/>
      <c r="N14" s="25"/>
      <c r="O14" s="25"/>
      <c r="P14" t="str">
        <f>P13&amp;","&amp;TEXT(H14,"#####")</f>
        <v>54,156,254</v>
      </c>
    </row>
    <row r="15" spans="1:16" x14ac:dyDescent="0.25">
      <c r="A15" s="11">
        <v>4</v>
      </c>
      <c r="B15" s="18">
        <f>IF(A15&lt;=$C$3,B14+(2*$B$12),0)</f>
        <v>358.4</v>
      </c>
      <c r="C15" s="7">
        <f t="shared" si="0"/>
        <v>5384.6153846153848</v>
      </c>
      <c r="D15" s="3"/>
      <c r="E15" s="21">
        <f>IF(C15&gt;0,VLOOKUP(C15,Réel,1,TRUE),0)</f>
        <v>4700</v>
      </c>
      <c r="F15" s="12">
        <f>IF(E15&gt;0,VLOOKUP(C15,Réel,2),0)</f>
        <v>5600</v>
      </c>
      <c r="G15" s="35">
        <f>IF(ABS(F15-C15)&lt;ABS(E15-C15),F15,E15)</f>
        <v>5600</v>
      </c>
      <c r="H15" s="19">
        <f>ROUND(($C$4*G15)/($C$5+G15),0)</f>
        <v>368</v>
      </c>
      <c r="I15" s="12">
        <f t="shared" si="2"/>
        <v>114</v>
      </c>
      <c r="J15" s="7">
        <f t="shared" si="1"/>
        <v>3</v>
      </c>
      <c r="K15" s="25"/>
      <c r="L15" s="25"/>
      <c r="M15" s="25"/>
      <c r="N15" s="25"/>
      <c r="O15" s="25"/>
      <c r="P15" t="str">
        <f>P14&amp;","&amp;TEXT(H15,"#####")</f>
        <v>54,156,254,368</v>
      </c>
    </row>
    <row r="16" spans="1:16" x14ac:dyDescent="0.25">
      <c r="A16" s="11">
        <v>5</v>
      </c>
      <c r="B16" s="18">
        <f>IF(A16&lt;=$C$3,B15+(2*$B$12),0)</f>
        <v>460.79999999999995</v>
      </c>
      <c r="C16" s="7">
        <f t="shared" si="0"/>
        <v>8181.8181818181811</v>
      </c>
      <c r="D16" s="3"/>
      <c r="E16" s="21">
        <f>IF(C16&gt;0,VLOOKUP(C16,Réel,1,TRUE),0)</f>
        <v>6800</v>
      </c>
      <c r="F16" s="12">
        <f>IF(E16&gt;0,VLOOKUP(C16,Réel,2),0)</f>
        <v>8200</v>
      </c>
      <c r="G16" s="35">
        <f>IF(ABS(F16-C16)&lt;ABS(E16-C16),F16,E16)</f>
        <v>8200</v>
      </c>
      <c r="H16" s="19">
        <f>ROUND(($C$4*G16)/($C$5+G16),0)</f>
        <v>461</v>
      </c>
      <c r="I16" s="12">
        <f t="shared" si="2"/>
        <v>93</v>
      </c>
      <c r="J16" s="7">
        <f t="shared" si="1"/>
        <v>4</v>
      </c>
      <c r="K16" s="25"/>
      <c r="L16" s="25"/>
      <c r="M16" s="25"/>
      <c r="N16" s="25"/>
      <c r="O16" s="25"/>
      <c r="P16" t="str">
        <f>P15&amp;","&amp;TEXT(H16,"#####")</f>
        <v>54,156,254,368,461</v>
      </c>
    </row>
    <row r="17" spans="1:16" x14ac:dyDescent="0.25">
      <c r="A17" s="11">
        <v>6</v>
      </c>
      <c r="B17" s="18">
        <f>IF(A17&lt;=$C$3,B16+(2*$B$12),0)</f>
        <v>563.19999999999993</v>
      </c>
      <c r="C17" s="7">
        <f t="shared" si="0"/>
        <v>12222.222222222219</v>
      </c>
      <c r="D17" s="3"/>
      <c r="E17" s="21">
        <f>IF(C17&gt;0,VLOOKUP(C17,Réel,1,TRUE),0)</f>
        <v>12000</v>
      </c>
      <c r="F17" s="12">
        <f>IF(E17&gt;0,VLOOKUP(C17,Réel,2),0)</f>
        <v>15000</v>
      </c>
      <c r="G17" s="35">
        <f>IF(ABS(F17-C17)&lt;ABS(E17-C17),F17,E17)</f>
        <v>12000</v>
      </c>
      <c r="H17" s="19">
        <f>ROUND(($C$4*G17)/($C$5+G17),0)</f>
        <v>559</v>
      </c>
      <c r="I17" s="12">
        <f t="shared" si="2"/>
        <v>98</v>
      </c>
      <c r="J17" s="7">
        <f t="shared" si="1"/>
        <v>5</v>
      </c>
      <c r="K17" s="25"/>
      <c r="L17" s="25"/>
      <c r="M17" s="25"/>
      <c r="N17" s="25"/>
      <c r="O17" s="25"/>
      <c r="P17" t="str">
        <f>P16&amp;","&amp;TEXT(H17,"#####")</f>
        <v>54,156,254,368,461,559</v>
      </c>
    </row>
    <row r="18" spans="1:16" x14ac:dyDescent="0.25">
      <c r="A18" s="11">
        <v>7</v>
      </c>
      <c r="B18" s="18">
        <f>IF(A18&lt;=$C$3,B17+(2*$B$12),0)</f>
        <v>665.59999999999991</v>
      </c>
      <c r="C18" s="7">
        <f t="shared" si="0"/>
        <v>18571.428571428565</v>
      </c>
      <c r="D18" s="3"/>
      <c r="E18" s="21">
        <f>IF(C18&gt;0,VLOOKUP(C18,Réel,1,TRUE),0)</f>
        <v>18000</v>
      </c>
      <c r="F18" s="12">
        <f>IF(E18&gt;0,VLOOKUP(C18,Réel,2),0)</f>
        <v>22000</v>
      </c>
      <c r="G18" s="35">
        <f>IF(ABS(F18-C18)&lt;ABS(E18-C18),F18,E18)</f>
        <v>18000</v>
      </c>
      <c r="H18" s="19">
        <f>ROUND(($C$4*G18)/($C$5+G18),0)</f>
        <v>658</v>
      </c>
      <c r="I18" s="12">
        <f t="shared" si="2"/>
        <v>99</v>
      </c>
      <c r="J18" s="7">
        <f t="shared" si="1"/>
        <v>6</v>
      </c>
      <c r="K18" s="25"/>
      <c r="L18" s="25"/>
      <c r="M18" s="25"/>
      <c r="N18" s="25"/>
      <c r="O18" s="25"/>
      <c r="P18" t="str">
        <f>P17&amp;","&amp;TEXT(H18,"#####")</f>
        <v>54,156,254,368,461,559,658</v>
      </c>
    </row>
    <row r="19" spans="1:16" x14ac:dyDescent="0.25">
      <c r="A19" s="11">
        <v>8</v>
      </c>
      <c r="B19" s="18">
        <f>IF(A19&lt;=$C$3,B18+(2*$B$12),0)</f>
        <v>767.99999999999989</v>
      </c>
      <c r="C19" s="7">
        <f t="shared" si="0"/>
        <v>29999.999999999982</v>
      </c>
      <c r="D19" s="3"/>
      <c r="E19" s="21">
        <f>IF(C19&gt;0,VLOOKUP(C19,Réel,1,TRUE),0)</f>
        <v>27000</v>
      </c>
      <c r="F19" s="12">
        <f>IF(E19&gt;0,VLOOKUP(C19,Réel,2),0)</f>
        <v>33000</v>
      </c>
      <c r="G19" s="35">
        <f>IF(ABS(F19-C19)&lt;ABS(E19-C19),F19,E19)</f>
        <v>27000</v>
      </c>
      <c r="H19" s="19">
        <f>ROUND(($C$4*G19)/($C$5+G19),0)</f>
        <v>747</v>
      </c>
      <c r="I19" s="12">
        <f t="shared" si="2"/>
        <v>89</v>
      </c>
      <c r="J19" s="7">
        <f t="shared" si="1"/>
        <v>7</v>
      </c>
      <c r="K19" s="25"/>
      <c r="L19" s="25"/>
      <c r="M19" s="25"/>
      <c r="N19" s="25"/>
      <c r="O19" s="25"/>
      <c r="P19" t="str">
        <f>P18&amp;","&amp;TEXT(H19,"#####")</f>
        <v>54,156,254,368,461,559,658,747</v>
      </c>
    </row>
    <row r="20" spans="1:16" x14ac:dyDescent="0.25">
      <c r="A20" s="11">
        <v>9</v>
      </c>
      <c r="B20" s="18">
        <f>IF(A20&lt;=$C$3,B19+(2*$B$12),0)</f>
        <v>870.39999999999986</v>
      </c>
      <c r="C20" s="7">
        <f t="shared" si="0"/>
        <v>56666.666666666606</v>
      </c>
      <c r="D20" s="3"/>
      <c r="E20" s="21">
        <f>IF(C20&gt;0,VLOOKUP(C20,Réel,1,TRUE),0)</f>
        <v>56000</v>
      </c>
      <c r="F20" s="12">
        <f>IF(E20&gt;0,VLOOKUP(C20,Réel,2),0)</f>
        <v>68000</v>
      </c>
      <c r="G20" s="35">
        <f>IF(ABS(F20-C20)&lt;ABS(E20-C20),F20,E20)</f>
        <v>56000</v>
      </c>
      <c r="H20" s="19">
        <f>ROUND(($C$4*G20)/($C$5+G20),0)</f>
        <v>869</v>
      </c>
      <c r="I20" s="12">
        <f t="shared" si="2"/>
        <v>122</v>
      </c>
      <c r="J20" s="7">
        <f t="shared" si="1"/>
        <v>8</v>
      </c>
      <c r="K20" s="25"/>
      <c r="L20" s="25"/>
      <c r="M20" s="25"/>
      <c r="N20" s="25"/>
      <c r="O20" s="25"/>
      <c r="P20" t="str">
        <f>P19&amp;","&amp;TEXT(H20,"#####")</f>
        <v>54,156,254,368,461,559,658,747,869</v>
      </c>
    </row>
    <row r="21" spans="1:16" x14ac:dyDescent="0.25">
      <c r="A21" s="11">
        <v>10</v>
      </c>
      <c r="B21" s="18">
        <f>IF(A21&lt;=$C$3,B20+(2*$B$12),0)</f>
        <v>972.79999999999984</v>
      </c>
      <c r="C21" s="7">
        <f t="shared" si="0"/>
        <v>189999.99999999936</v>
      </c>
      <c r="D21" s="3"/>
      <c r="E21" s="21">
        <f>IF(C21&gt;0,VLOOKUP(C21,Réel,1,TRUE),0)</f>
        <v>180000</v>
      </c>
      <c r="F21" s="12">
        <f>IF(E21&gt;0,VLOOKUP(C21,Réel,2),0)</f>
        <v>220000</v>
      </c>
      <c r="G21" s="35">
        <f>IF(ABS(F21-C21)&lt;ABS(E21-C21),F21,E21)</f>
        <v>180000</v>
      </c>
      <c r="H21" s="19">
        <f>ROUND(($C$4*G21)/($C$5+G21),0)</f>
        <v>970</v>
      </c>
      <c r="I21" s="12">
        <f t="shared" si="2"/>
        <v>101</v>
      </c>
      <c r="J21" s="7">
        <f t="shared" si="1"/>
        <v>9</v>
      </c>
      <c r="K21" s="25"/>
      <c r="L21" s="25"/>
      <c r="M21" s="25"/>
      <c r="N21" s="25"/>
      <c r="O21" s="25"/>
      <c r="P21" t="str">
        <f>P20&amp;","&amp;TEXT(H21,"#####")</f>
        <v>54,156,254,368,461,559,658,747,869,970</v>
      </c>
    </row>
    <row r="22" spans="1:16" x14ac:dyDescent="0.25">
      <c r="A22" s="11">
        <v>11</v>
      </c>
      <c r="B22" s="18">
        <f>IF(A22&lt;=$C$3,B21+(2*$B$12),0)</f>
        <v>0</v>
      </c>
      <c r="C22" s="7">
        <f t="shared" si="0"/>
        <v>0</v>
      </c>
      <c r="D22" s="3"/>
      <c r="E22" s="21">
        <f>IF(C22&gt;0,VLOOKUP(C22,Réel,1,TRUE),0)</f>
        <v>0</v>
      </c>
      <c r="F22" s="12">
        <f>IF(E22&gt;0,VLOOKUP(C22,Réel,2),0)</f>
        <v>0</v>
      </c>
      <c r="G22" s="35">
        <f>IF(ABS(F22-C22)&lt;ABS(E22-C22),F22,E22)</f>
        <v>0</v>
      </c>
      <c r="H22" s="19">
        <f>ROUND(($C$4*G22)/($C$5+G22),0)</f>
        <v>0</v>
      </c>
      <c r="I22" s="12">
        <f t="shared" si="2"/>
        <v>0</v>
      </c>
      <c r="J22" s="7">
        <f t="shared" si="1"/>
        <v>0</v>
      </c>
      <c r="K22" s="25"/>
      <c r="L22" s="25"/>
      <c r="M22" s="25"/>
      <c r="N22" s="25"/>
      <c r="O22" s="25"/>
      <c r="P22" t="str">
        <f>P21&amp;","&amp;TEXT(H22,"#####")</f>
        <v>54,156,254,368,461,559,658,747,869,970,</v>
      </c>
    </row>
    <row r="23" spans="1:16" x14ac:dyDescent="0.25">
      <c r="A23" s="11">
        <v>12</v>
      </c>
      <c r="B23" s="18">
        <f>IF(A23&lt;=$C$3,B22+(2*$B$12),0)</f>
        <v>0</v>
      </c>
      <c r="C23" s="7">
        <f t="shared" si="0"/>
        <v>0</v>
      </c>
      <c r="D23" s="3"/>
      <c r="E23" s="21">
        <f>IF(C23&gt;0,VLOOKUP(C23,Réel,1,TRUE),0)</f>
        <v>0</v>
      </c>
      <c r="F23" s="12">
        <f>IF(E23&gt;0,VLOOKUP(C23,Réel,2),0)</f>
        <v>0</v>
      </c>
      <c r="G23" s="35">
        <f>IF(ABS(F23-C23)&lt;ABS(E23-C23),F23,E23)</f>
        <v>0</v>
      </c>
      <c r="H23" s="19">
        <f>ROUND(($C$4*G23)/($C$5+G23),0)</f>
        <v>0</v>
      </c>
      <c r="I23" s="12">
        <f t="shared" si="2"/>
        <v>0</v>
      </c>
      <c r="J23" s="7">
        <f t="shared" si="1"/>
        <v>0</v>
      </c>
      <c r="K23" s="25"/>
      <c r="L23" s="25"/>
      <c r="M23" s="25"/>
      <c r="N23" s="25"/>
      <c r="O23" s="25"/>
      <c r="P23" t="str">
        <f>P22&amp;","&amp;TEXT(H23,"#####")</f>
        <v>54,156,254,368,461,559,658,747,869,970,,</v>
      </c>
    </row>
    <row r="24" spans="1:16" x14ac:dyDescent="0.25">
      <c r="A24" s="11">
        <v>13</v>
      </c>
      <c r="B24" s="18">
        <f>IF(A24&lt;=$C$3,B23+(2*$B$12),0)</f>
        <v>0</v>
      </c>
      <c r="C24" s="7">
        <f t="shared" si="0"/>
        <v>0</v>
      </c>
      <c r="D24" s="3"/>
      <c r="E24" s="21">
        <f>IF(C24&gt;0,VLOOKUP(C24,Réel,1,TRUE),0)</f>
        <v>0</v>
      </c>
      <c r="F24" s="12">
        <f>IF(E24&gt;0,VLOOKUP(C24,Réel,2),0)</f>
        <v>0</v>
      </c>
      <c r="G24" s="35">
        <f>IF(ABS(F24-C24)&lt;ABS(E24-C24),F24,E24)</f>
        <v>0</v>
      </c>
      <c r="H24" s="19">
        <f>ROUND(($C$4*G24)/($C$5+G24),0)</f>
        <v>0</v>
      </c>
      <c r="I24" s="12">
        <f t="shared" si="2"/>
        <v>0</v>
      </c>
      <c r="J24" s="7">
        <f t="shared" si="1"/>
        <v>0</v>
      </c>
      <c r="K24" s="25"/>
      <c r="L24" s="25"/>
      <c r="M24" s="25"/>
      <c r="N24" s="25"/>
      <c r="O24" s="25"/>
      <c r="P24" t="str">
        <f>P23&amp;","&amp;TEXT(H24,"#####")</f>
        <v>54,156,254,368,461,559,658,747,869,970,,,</v>
      </c>
    </row>
    <row r="25" spans="1:16" x14ac:dyDescent="0.25">
      <c r="A25" s="11">
        <v>14</v>
      </c>
      <c r="B25" s="18">
        <f>IF(A25&lt;=$C$3,B24+(2*$B$12),0)</f>
        <v>0</v>
      </c>
      <c r="C25" s="7">
        <f t="shared" si="0"/>
        <v>0</v>
      </c>
      <c r="D25" s="3"/>
      <c r="E25" s="21">
        <f>IF(C25&gt;0,VLOOKUP(C25,Réel,1,TRUE),0)</f>
        <v>0</v>
      </c>
      <c r="F25" s="12">
        <f>IF(E25&gt;0,VLOOKUP(C25,Réel,2),0)</f>
        <v>0</v>
      </c>
      <c r="G25" s="35">
        <f>IF(ABS(F25-C25)&lt;ABS(E25-C25),F25,E25)</f>
        <v>0</v>
      </c>
      <c r="H25" s="19">
        <f>ROUND(($C$4*G25)/($C$5+G25),0)</f>
        <v>0</v>
      </c>
      <c r="I25" s="12">
        <f t="shared" si="2"/>
        <v>0</v>
      </c>
      <c r="J25" s="7">
        <f t="shared" si="1"/>
        <v>0</v>
      </c>
      <c r="K25" s="25"/>
      <c r="L25" s="25"/>
      <c r="M25" s="25"/>
      <c r="N25" s="25"/>
      <c r="O25" s="25"/>
      <c r="P25" t="str">
        <f>P24&amp;","&amp;TEXT(H25,"#####")</f>
        <v>54,156,254,368,461,559,658,747,869,970,,,,</v>
      </c>
    </row>
    <row r="26" spans="1:16" x14ac:dyDescent="0.25">
      <c r="A26" s="11">
        <v>15</v>
      </c>
      <c r="B26" s="18">
        <f>IF(A26&lt;=$C$3,B25+(2*$B$12),0)</f>
        <v>0</v>
      </c>
      <c r="C26" s="7">
        <f t="shared" si="0"/>
        <v>0</v>
      </c>
      <c r="D26" s="3"/>
      <c r="E26" s="21">
        <f>IF(C26&gt;0,VLOOKUP(C26,Réel,1,TRUE),0)</f>
        <v>0</v>
      </c>
      <c r="F26" s="12">
        <f>IF(E26&gt;0,VLOOKUP(C26,Réel,2),0)</f>
        <v>0</v>
      </c>
      <c r="G26" s="35">
        <f>IF(ABS(F26-C26)&lt;ABS(E26-C26),F26,E26)</f>
        <v>0</v>
      </c>
      <c r="H26" s="19">
        <f>ROUND(($C$4*G26)/($C$5+G26),0)</f>
        <v>0</v>
      </c>
      <c r="I26" s="12">
        <f t="shared" si="2"/>
        <v>0</v>
      </c>
      <c r="J26" s="7">
        <f t="shared" si="1"/>
        <v>0</v>
      </c>
      <c r="K26" s="25"/>
      <c r="L26" s="25"/>
      <c r="M26" s="25"/>
      <c r="N26" s="25"/>
      <c r="O26" s="25"/>
      <c r="P26" t="str">
        <f>P25&amp;","&amp;TEXT(H26,"#####")</f>
        <v>54,156,254,368,461,559,658,747,869,970,,,,,</v>
      </c>
    </row>
    <row r="27" spans="1:16" x14ac:dyDescent="0.25">
      <c r="A27" s="11">
        <v>16</v>
      </c>
      <c r="B27" s="18">
        <f>IF(A27&lt;=$C$3,B26+(2*$B$12),0)</f>
        <v>0</v>
      </c>
      <c r="C27" s="7">
        <f t="shared" si="0"/>
        <v>0</v>
      </c>
      <c r="D27" s="3"/>
      <c r="E27" s="21">
        <f>IF(C27&gt;0,VLOOKUP(C27,Réel,1,TRUE),0)</f>
        <v>0</v>
      </c>
      <c r="F27" s="12">
        <f>IF(E27&gt;0,VLOOKUP(C27,Réel,2),0)</f>
        <v>0</v>
      </c>
      <c r="G27" s="35">
        <f>IF(ABS(F27-C27)&lt;ABS(E27-C27),F27,E27)</f>
        <v>0</v>
      </c>
      <c r="H27" s="19">
        <f>ROUND(($C$4*G27)/($C$5+G27),0)</f>
        <v>0</v>
      </c>
      <c r="I27" s="12">
        <f t="shared" si="2"/>
        <v>0</v>
      </c>
      <c r="J27" s="7">
        <f t="shared" si="1"/>
        <v>0</v>
      </c>
      <c r="K27" s="25"/>
      <c r="L27" s="25"/>
      <c r="M27" s="25"/>
      <c r="N27" s="25"/>
      <c r="O27" s="25"/>
      <c r="P27" t="str">
        <f>P26&amp;","&amp;TEXT(H27,"#####")</f>
        <v>54,156,254,368,461,559,658,747,869,970,,,,,,</v>
      </c>
    </row>
    <row r="28" spans="1:16" x14ac:dyDescent="0.25">
      <c r="H28" s="9"/>
      <c r="I28" s="10"/>
      <c r="J28" s="37"/>
      <c r="K28" s="10"/>
      <c r="L28" s="10"/>
      <c r="M28" s="10"/>
      <c r="N28" s="10"/>
      <c r="O28" s="10"/>
    </row>
    <row r="29" spans="1:16" x14ac:dyDescent="0.25">
      <c r="F29" s="23"/>
      <c r="H29" s="9"/>
      <c r="I29" s="1"/>
      <c r="J29" s="1"/>
      <c r="K29" s="1"/>
      <c r="L29" s="1"/>
      <c r="M29" s="1"/>
      <c r="N29" s="1"/>
      <c r="O29" s="1"/>
    </row>
    <row r="30" spans="1:16" x14ac:dyDescent="0.25">
      <c r="A30" s="34"/>
      <c r="B30" s="34"/>
      <c r="C30" s="34"/>
      <c r="D30" s="34"/>
      <c r="E30" s="34"/>
      <c r="F30" s="34"/>
      <c r="G30" s="34"/>
      <c r="I30" s="1"/>
      <c r="J30" s="1"/>
      <c r="K30" s="1"/>
      <c r="L30" s="1"/>
      <c r="M30" s="1"/>
      <c r="N30" s="1"/>
      <c r="O30" s="1"/>
    </row>
  </sheetData>
  <mergeCells count="2">
    <mergeCell ref="E10:G10"/>
    <mergeCell ref="A1:J1"/>
  </mergeCells>
  <pageMargins left="0.7" right="0.7" top="0.75" bottom="0.75" header="0.3" footer="0.3"/>
  <pageSetup scale="7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"/>
  <sheetViews>
    <sheetView tabSelected="1" zoomScaleNormal="100" workbookViewId="0">
      <selection activeCell="C3" sqref="C3"/>
    </sheetView>
  </sheetViews>
  <sheetFormatPr baseColWidth="10" defaultRowHeight="15" x14ac:dyDescent="0.25"/>
  <cols>
    <col min="1" max="1" width="14.85546875" customWidth="1"/>
    <col min="2" max="2" width="16.140625" bestFit="1" customWidth="1"/>
    <col min="3" max="3" width="14.85546875" customWidth="1"/>
    <col min="4" max="4" width="2.7109375" customWidth="1"/>
    <col min="5" max="7" width="12.7109375" customWidth="1"/>
    <col min="8" max="8" width="13.42578125" customWidth="1"/>
    <col min="9" max="9" width="11.7109375" customWidth="1"/>
    <col min="10" max="10" width="9.5703125" customWidth="1"/>
    <col min="11" max="15" width="11.7109375" customWidth="1"/>
    <col min="16" max="16" width="11.5703125" hidden="1" customWidth="1"/>
    <col min="17" max="17" width="13.28515625" customWidth="1"/>
  </cols>
  <sheetData>
    <row r="1" spans="1:16" ht="21" x14ac:dyDescent="0.35">
      <c r="A1" s="29" t="s">
        <v>44</v>
      </c>
      <c r="B1" s="29"/>
      <c r="C1" s="29"/>
      <c r="D1" s="29"/>
      <c r="E1" s="29"/>
      <c r="F1" s="29"/>
      <c r="G1" s="29"/>
      <c r="H1" s="29"/>
      <c r="I1" s="29"/>
      <c r="J1" s="29"/>
      <c r="K1" s="28"/>
      <c r="L1" s="28"/>
      <c r="M1" s="28"/>
      <c r="N1" s="28"/>
      <c r="O1" s="28"/>
    </row>
    <row r="3" spans="1:16" x14ac:dyDescent="0.25">
      <c r="A3" t="s">
        <v>25</v>
      </c>
      <c r="C3" s="33">
        <v>10</v>
      </c>
      <c r="D3" s="5"/>
      <c r="E3" t="s">
        <v>38</v>
      </c>
      <c r="F3" s="26"/>
      <c r="G3" s="10"/>
    </row>
    <row r="4" spans="1:16" x14ac:dyDescent="0.25">
      <c r="A4" t="s">
        <v>24</v>
      </c>
      <c r="C4" s="33">
        <v>1024</v>
      </c>
      <c r="D4" s="5"/>
      <c r="E4" t="s">
        <v>39</v>
      </c>
      <c r="F4" s="9"/>
      <c r="G4" s="22"/>
    </row>
    <row r="5" spans="1:16" x14ac:dyDescent="0.25">
      <c r="A5" t="s">
        <v>23</v>
      </c>
      <c r="C5" s="33">
        <v>10000</v>
      </c>
      <c r="D5" s="5"/>
      <c r="E5" s="3" t="s">
        <v>40</v>
      </c>
      <c r="F5" s="27"/>
      <c r="G5" s="10"/>
    </row>
    <row r="6" spans="1:16" x14ac:dyDescent="0.25">
      <c r="C6" s="38"/>
      <c r="D6" s="5"/>
      <c r="E6" s="3"/>
      <c r="F6" s="27"/>
      <c r="G6" s="10"/>
    </row>
    <row r="7" spans="1:16" x14ac:dyDescent="0.25">
      <c r="C7" s="38"/>
      <c r="D7" s="5"/>
      <c r="E7" s="3" t="s">
        <v>41</v>
      </c>
      <c r="F7" s="27"/>
      <c r="G7" s="10"/>
    </row>
    <row r="8" spans="1:16" x14ac:dyDescent="0.25">
      <c r="C8" s="38"/>
      <c r="D8" s="5"/>
      <c r="E8" s="3" t="s">
        <v>42</v>
      </c>
      <c r="F8" s="27"/>
      <c r="G8" s="10"/>
    </row>
    <row r="9" spans="1:16" x14ac:dyDescent="0.25">
      <c r="D9" s="3"/>
    </row>
    <row r="10" spans="1:16" x14ac:dyDescent="0.25">
      <c r="A10" s="15" t="s">
        <v>26</v>
      </c>
      <c r="B10" s="15" t="s">
        <v>27</v>
      </c>
      <c r="C10" s="15" t="s">
        <v>28</v>
      </c>
      <c r="D10" s="4"/>
      <c r="E10" s="30" t="s">
        <v>30</v>
      </c>
      <c r="F10" s="31"/>
      <c r="G10" s="32"/>
      <c r="H10" s="15" t="s">
        <v>34</v>
      </c>
      <c r="I10" s="16" t="s">
        <v>37</v>
      </c>
      <c r="J10" s="16" t="s">
        <v>36</v>
      </c>
      <c r="K10" s="8"/>
      <c r="L10" s="8"/>
      <c r="M10" s="8"/>
      <c r="N10" s="8"/>
      <c r="O10" s="8"/>
    </row>
    <row r="11" spans="1:16" x14ac:dyDescent="0.25">
      <c r="A11" s="14"/>
      <c r="B11" s="14"/>
      <c r="C11" s="14" t="s">
        <v>29</v>
      </c>
      <c r="D11" s="4"/>
      <c r="E11" s="6" t="s">
        <v>31</v>
      </c>
      <c r="F11" s="6" t="s">
        <v>32</v>
      </c>
      <c r="G11" s="6" t="s">
        <v>33</v>
      </c>
      <c r="H11" s="14" t="s">
        <v>35</v>
      </c>
      <c r="I11" s="17"/>
      <c r="J11" s="17"/>
      <c r="K11" s="13"/>
      <c r="L11" s="13"/>
      <c r="M11" s="13"/>
      <c r="N11" s="13"/>
      <c r="O11" s="13"/>
    </row>
    <row r="12" spans="1:16" x14ac:dyDescent="0.25">
      <c r="A12" s="11">
        <v>1</v>
      </c>
      <c r="B12" s="18">
        <f>IF(A12&lt;=$C$3,A12/$C$3*$C$4/2,0)</f>
        <v>51.2</v>
      </c>
      <c r="C12" s="7">
        <f>(B12*$C$5)/($C$4-B12)</f>
        <v>526.31578947368428</v>
      </c>
      <c r="D12" s="3"/>
      <c r="E12" s="21">
        <f>IF(C12&gt;0,VLOOKUP(C12,Réel,1,TRUE),0)</f>
        <v>470</v>
      </c>
      <c r="F12" s="12">
        <f>IF(E12&gt;0,VLOOKUP(C12,Réel,2),0)</f>
        <v>560</v>
      </c>
      <c r="G12" s="35">
        <f>IF(ABS(F12-C12)&lt;ABS(E12-C12),F12,E12)</f>
        <v>560</v>
      </c>
      <c r="H12" s="19">
        <f>ROUND(($C$4*G12)/($C$5+G12),0)</f>
        <v>54</v>
      </c>
      <c r="I12" s="12">
        <f>IF(H12&gt;0,H12,0)</f>
        <v>54</v>
      </c>
      <c r="J12" s="7">
        <f>INT(H12/$C$4*$C$3)</f>
        <v>0</v>
      </c>
      <c r="K12" s="25"/>
      <c r="L12" s="25"/>
      <c r="M12" s="25"/>
      <c r="N12" s="25"/>
      <c r="O12" s="25"/>
      <c r="P12" t="str">
        <f>TEXT(H12,"#####")</f>
        <v>54</v>
      </c>
    </row>
    <row r="13" spans="1:16" x14ac:dyDescent="0.25">
      <c r="A13" s="11">
        <v>2</v>
      </c>
      <c r="B13" s="18">
        <f>IF(A13&lt;=$C$3,B12+(2*$B$12),0)</f>
        <v>153.60000000000002</v>
      </c>
      <c r="C13" s="7">
        <f t="shared" ref="C13:C27" si="0">(B13*$C$5)/($C$4-B13)</f>
        <v>1764.7058823529414</v>
      </c>
      <c r="D13" s="3"/>
      <c r="E13" s="21">
        <f>IF(C13&gt;0,VLOOKUP(C13,Réel,1,TRUE),0)</f>
        <v>1500</v>
      </c>
      <c r="F13" s="12">
        <f>IF(E13&gt;0,VLOOKUP(C13,Réel,2),0)</f>
        <v>1800</v>
      </c>
      <c r="G13" s="35">
        <f>IF(ABS(F13-C13)&lt;ABS(E13-C13),F13,E13)</f>
        <v>1800</v>
      </c>
      <c r="H13" s="19">
        <f>ROUND(($C$4*G13)/($C$5+G13),0)</f>
        <v>156</v>
      </c>
      <c r="I13" s="12">
        <f>IF(H13&gt;0,H13-H12,0)</f>
        <v>102</v>
      </c>
      <c r="J13" s="7">
        <f t="shared" ref="J13:J27" si="1">INT(H13/$C$4*$C$3)</f>
        <v>1</v>
      </c>
      <c r="K13" s="25"/>
      <c r="L13" s="25"/>
      <c r="M13" s="25"/>
      <c r="N13" s="25"/>
      <c r="O13" s="25"/>
      <c r="P13" t="str">
        <f>P12&amp;","&amp;TEXT(H13,"#####")</f>
        <v>54,156</v>
      </c>
    </row>
    <row r="14" spans="1:16" x14ac:dyDescent="0.25">
      <c r="A14" s="11">
        <v>3</v>
      </c>
      <c r="B14" s="18">
        <f>IF(A14&lt;=$C$3,B13+(2*$B$12),0)</f>
        <v>256</v>
      </c>
      <c r="C14" s="7">
        <f t="shared" si="0"/>
        <v>3333.3333333333335</v>
      </c>
      <c r="D14" s="3"/>
      <c r="E14" s="21">
        <f>IF(C14&gt;0,VLOOKUP(C14,Réel,1,TRUE),0)</f>
        <v>3300</v>
      </c>
      <c r="F14" s="12">
        <f>IF(E14&gt;0,VLOOKUP(C14,Réel,2),0)</f>
        <v>3900</v>
      </c>
      <c r="G14" s="35">
        <f>IF(ABS(F14-C14)&lt;ABS(E14-C14),F14,E14)</f>
        <v>3300</v>
      </c>
      <c r="H14" s="19">
        <f>ROUND(($C$4*G14)/($C$5+G14),0)</f>
        <v>254</v>
      </c>
      <c r="I14" s="12">
        <f t="shared" ref="I14:I27" si="2">IF(H14&gt;0,H14-H13,0)</f>
        <v>98</v>
      </c>
      <c r="J14" s="7">
        <f t="shared" si="1"/>
        <v>2</v>
      </c>
      <c r="K14" s="25"/>
      <c r="L14" s="25"/>
      <c r="M14" s="25"/>
      <c r="N14" s="25"/>
      <c r="O14" s="25"/>
      <c r="P14" t="str">
        <f>P13&amp;","&amp;TEXT(H14,"#####")</f>
        <v>54,156,254</v>
      </c>
    </row>
    <row r="15" spans="1:16" x14ac:dyDescent="0.25">
      <c r="A15" s="11">
        <v>4</v>
      </c>
      <c r="B15" s="18">
        <f>IF(A15&lt;=$C$3,B14+(2*$B$12),0)</f>
        <v>358.4</v>
      </c>
      <c r="C15" s="7">
        <f t="shared" si="0"/>
        <v>5384.6153846153848</v>
      </c>
      <c r="D15" s="3"/>
      <c r="E15" s="21">
        <f>IF(C15&gt;0,VLOOKUP(C15,Réel,1,TRUE),0)</f>
        <v>4700</v>
      </c>
      <c r="F15" s="12">
        <f>IF(E15&gt;0,VLOOKUP(C15,Réel,2),0)</f>
        <v>5600</v>
      </c>
      <c r="G15" s="35">
        <f>IF(ABS(F15-C15)&lt;ABS(E15-C15),F15,E15)</f>
        <v>5600</v>
      </c>
      <c r="H15" s="19">
        <f>ROUND(($C$4*G15)/($C$5+G15),0)</f>
        <v>368</v>
      </c>
      <c r="I15" s="12">
        <f t="shared" si="2"/>
        <v>114</v>
      </c>
      <c r="J15" s="7">
        <f t="shared" si="1"/>
        <v>3</v>
      </c>
      <c r="K15" s="25"/>
      <c r="L15" s="25"/>
      <c r="M15" s="25"/>
      <c r="N15" s="25"/>
      <c r="O15" s="25"/>
      <c r="P15" t="str">
        <f>P14&amp;","&amp;TEXT(H15,"#####")</f>
        <v>54,156,254,368</v>
      </c>
    </row>
    <row r="16" spans="1:16" x14ac:dyDescent="0.25">
      <c r="A16" s="11">
        <v>5</v>
      </c>
      <c r="B16" s="18">
        <f>IF(A16&lt;=$C$3,B15+(2*$B$12),0)</f>
        <v>460.79999999999995</v>
      </c>
      <c r="C16" s="7">
        <f t="shared" si="0"/>
        <v>8181.8181818181811</v>
      </c>
      <c r="D16" s="3"/>
      <c r="E16" s="21">
        <f>IF(C16&gt;0,VLOOKUP(C16,Réel,1,TRUE),0)</f>
        <v>6800</v>
      </c>
      <c r="F16" s="12">
        <f>IF(E16&gt;0,VLOOKUP(C16,Réel,2),0)</f>
        <v>8200</v>
      </c>
      <c r="G16" s="35">
        <f>IF(ABS(F16-C16)&lt;ABS(E16-C16),F16,E16)</f>
        <v>8200</v>
      </c>
      <c r="H16" s="19">
        <f>ROUND(($C$4*G16)/($C$5+G16),0)</f>
        <v>461</v>
      </c>
      <c r="I16" s="12">
        <f t="shared" si="2"/>
        <v>93</v>
      </c>
      <c r="J16" s="7">
        <f t="shared" si="1"/>
        <v>4</v>
      </c>
      <c r="K16" s="25"/>
      <c r="L16" s="25"/>
      <c r="M16" s="25"/>
      <c r="N16" s="25"/>
      <c r="O16" s="25"/>
      <c r="P16" t="str">
        <f>P15&amp;","&amp;TEXT(H16,"#####")</f>
        <v>54,156,254,368,461</v>
      </c>
    </row>
    <row r="17" spans="1:16" x14ac:dyDescent="0.25">
      <c r="A17" s="11">
        <v>6</v>
      </c>
      <c r="B17" s="18">
        <f>IF(A17&lt;=$C$3,B16+(2*$B$12),0)</f>
        <v>563.19999999999993</v>
      </c>
      <c r="C17" s="7">
        <f t="shared" si="0"/>
        <v>12222.222222222219</v>
      </c>
      <c r="D17" s="3"/>
      <c r="E17" s="21">
        <f>IF(C17&gt;0,VLOOKUP(C17,Réel,1,TRUE),0)</f>
        <v>12000</v>
      </c>
      <c r="F17" s="12">
        <f>IF(E17&gt;0,VLOOKUP(C17,Réel,2),0)</f>
        <v>15000</v>
      </c>
      <c r="G17" s="35">
        <f>IF(ABS(F17-C17)&lt;ABS(E17-C17),F17,E17)</f>
        <v>12000</v>
      </c>
      <c r="H17" s="19">
        <f>ROUND(($C$4*G17)/($C$5+G17),0)</f>
        <v>559</v>
      </c>
      <c r="I17" s="12">
        <f t="shared" si="2"/>
        <v>98</v>
      </c>
      <c r="J17" s="7">
        <f t="shared" si="1"/>
        <v>5</v>
      </c>
      <c r="K17" s="25"/>
      <c r="L17" s="25"/>
      <c r="M17" s="25"/>
      <c r="N17" s="25"/>
      <c r="O17" s="25"/>
      <c r="P17" t="str">
        <f>P16&amp;","&amp;TEXT(H17,"#####")</f>
        <v>54,156,254,368,461,559</v>
      </c>
    </row>
    <row r="18" spans="1:16" x14ac:dyDescent="0.25">
      <c r="A18" s="11">
        <v>7</v>
      </c>
      <c r="B18" s="18">
        <f>IF(A18&lt;=$C$3,B17+(2*$B$12),0)</f>
        <v>665.59999999999991</v>
      </c>
      <c r="C18" s="7">
        <f t="shared" si="0"/>
        <v>18571.428571428565</v>
      </c>
      <c r="D18" s="3"/>
      <c r="E18" s="21">
        <f>IF(C18&gt;0,VLOOKUP(C18,Réel,1,TRUE),0)</f>
        <v>18000</v>
      </c>
      <c r="F18" s="12">
        <f>IF(E18&gt;0,VLOOKUP(C18,Réel,2),0)</f>
        <v>22000</v>
      </c>
      <c r="G18" s="35">
        <f>IF(ABS(F18-C18)&lt;ABS(E18-C18),F18,E18)</f>
        <v>18000</v>
      </c>
      <c r="H18" s="19">
        <f>ROUND(($C$4*G18)/($C$5+G18),0)</f>
        <v>658</v>
      </c>
      <c r="I18" s="12">
        <f t="shared" si="2"/>
        <v>99</v>
      </c>
      <c r="J18" s="7">
        <f t="shared" si="1"/>
        <v>6</v>
      </c>
      <c r="K18" s="25"/>
      <c r="L18" s="25"/>
      <c r="M18" s="25"/>
      <c r="N18" s="25"/>
      <c r="O18" s="25"/>
      <c r="P18" t="str">
        <f>P17&amp;","&amp;TEXT(H18,"#####")</f>
        <v>54,156,254,368,461,559,658</v>
      </c>
    </row>
    <row r="19" spans="1:16" x14ac:dyDescent="0.25">
      <c r="A19" s="11">
        <v>8</v>
      </c>
      <c r="B19" s="18">
        <f>IF(A19&lt;=$C$3,B18+(2*$B$12),0)</f>
        <v>767.99999999999989</v>
      </c>
      <c r="C19" s="7">
        <f t="shared" si="0"/>
        <v>29999.999999999982</v>
      </c>
      <c r="D19" s="3"/>
      <c r="E19" s="21">
        <f>IF(C19&gt;0,VLOOKUP(C19,Réel,1,TRUE),0)</f>
        <v>27000</v>
      </c>
      <c r="F19" s="12">
        <f>IF(E19&gt;0,VLOOKUP(C19,Réel,2),0)</f>
        <v>33000</v>
      </c>
      <c r="G19" s="35">
        <f>IF(ABS(F19-C19)&lt;ABS(E19-C19),F19,E19)</f>
        <v>27000</v>
      </c>
      <c r="H19" s="19">
        <f>ROUND(($C$4*G19)/($C$5+G19),0)</f>
        <v>747</v>
      </c>
      <c r="I19" s="12">
        <f t="shared" si="2"/>
        <v>89</v>
      </c>
      <c r="J19" s="7">
        <f t="shared" si="1"/>
        <v>7</v>
      </c>
      <c r="K19" s="25"/>
      <c r="L19" s="25"/>
      <c r="M19" s="25"/>
      <c r="N19" s="25"/>
      <c r="O19" s="25"/>
      <c r="P19" t="str">
        <f>P18&amp;","&amp;TEXT(H19,"#####")</f>
        <v>54,156,254,368,461,559,658,747</v>
      </c>
    </row>
    <row r="20" spans="1:16" x14ac:dyDescent="0.25">
      <c r="A20" s="11">
        <v>9</v>
      </c>
      <c r="B20" s="18">
        <f>IF(A20&lt;=$C$3,B19+(2*$B$12),0)</f>
        <v>870.39999999999986</v>
      </c>
      <c r="C20" s="7">
        <f t="shared" si="0"/>
        <v>56666.666666666606</v>
      </c>
      <c r="D20" s="3"/>
      <c r="E20" s="21">
        <f>IF(C20&gt;0,VLOOKUP(C20,Réel,1,TRUE),0)</f>
        <v>56000</v>
      </c>
      <c r="F20" s="12">
        <f>IF(E20&gt;0,VLOOKUP(C20,Réel,2),0)</f>
        <v>68000</v>
      </c>
      <c r="G20" s="35">
        <f>IF(ABS(F20-C20)&lt;ABS(E20-C20),F20,E20)</f>
        <v>56000</v>
      </c>
      <c r="H20" s="19">
        <f>ROUND(($C$4*G20)/($C$5+G20),0)</f>
        <v>869</v>
      </c>
      <c r="I20" s="12">
        <f t="shared" si="2"/>
        <v>122</v>
      </c>
      <c r="J20" s="7">
        <f t="shared" si="1"/>
        <v>8</v>
      </c>
      <c r="K20" s="25"/>
      <c r="L20" s="25"/>
      <c r="M20" s="25"/>
      <c r="N20" s="25"/>
      <c r="O20" s="25"/>
      <c r="P20" t="str">
        <f>P19&amp;","&amp;TEXT(H20,"#####")</f>
        <v>54,156,254,368,461,559,658,747,869</v>
      </c>
    </row>
    <row r="21" spans="1:16" x14ac:dyDescent="0.25">
      <c r="A21" s="11">
        <v>10</v>
      </c>
      <c r="B21" s="18">
        <f>IF(A21&lt;=$C$3,B20+(2*$B$12),0)</f>
        <v>972.79999999999984</v>
      </c>
      <c r="C21" s="7">
        <f t="shared" si="0"/>
        <v>189999.99999999936</v>
      </c>
      <c r="D21" s="3"/>
      <c r="E21" s="21">
        <f>IF(C21&gt;0,VLOOKUP(C21,Réel,1,TRUE),0)</f>
        <v>180000</v>
      </c>
      <c r="F21" s="12">
        <f>IF(E21&gt;0,VLOOKUP(C21,Réel,2),0)</f>
        <v>220000</v>
      </c>
      <c r="G21" s="35">
        <f>IF(ABS(F21-C21)&lt;ABS(E21-C21),F21,E21)</f>
        <v>180000</v>
      </c>
      <c r="H21" s="19">
        <f>ROUND(($C$4*G21)/($C$5+G21),0)</f>
        <v>970</v>
      </c>
      <c r="I21" s="12">
        <f t="shared" si="2"/>
        <v>101</v>
      </c>
      <c r="J21" s="7">
        <f t="shared" si="1"/>
        <v>9</v>
      </c>
      <c r="K21" s="25"/>
      <c r="L21" s="25"/>
      <c r="M21" s="25"/>
      <c r="N21" s="25"/>
      <c r="O21" s="25"/>
      <c r="P21" t="str">
        <f>P20&amp;","&amp;TEXT(H21,"#####")</f>
        <v>54,156,254,368,461,559,658,747,869,970</v>
      </c>
    </row>
    <row r="22" spans="1:16" x14ac:dyDescent="0.25">
      <c r="A22" s="11">
        <v>11</v>
      </c>
      <c r="B22" s="18">
        <f>IF(A22&lt;=$C$3,B21+(2*$B$12),0)</f>
        <v>0</v>
      </c>
      <c r="C22" s="7">
        <f t="shared" si="0"/>
        <v>0</v>
      </c>
      <c r="D22" s="3"/>
      <c r="E22" s="21">
        <f>IF(C22&gt;0,VLOOKUP(C22,Réel,1,TRUE),0)</f>
        <v>0</v>
      </c>
      <c r="F22" s="12">
        <f>IF(E22&gt;0,VLOOKUP(C22,Réel,2),0)</f>
        <v>0</v>
      </c>
      <c r="G22" s="35">
        <f>IF(ABS(F22-C22)&lt;ABS(E22-C22),F22,E22)</f>
        <v>0</v>
      </c>
      <c r="H22" s="19">
        <f>ROUND(($C$4*G22)/($C$5+G22),0)</f>
        <v>0</v>
      </c>
      <c r="I22" s="12">
        <f t="shared" si="2"/>
        <v>0</v>
      </c>
      <c r="J22" s="7">
        <f t="shared" si="1"/>
        <v>0</v>
      </c>
      <c r="K22" s="25"/>
      <c r="L22" s="25"/>
      <c r="M22" s="25"/>
      <c r="N22" s="25"/>
      <c r="O22" s="25"/>
      <c r="P22" t="str">
        <f>P21&amp;","&amp;TEXT(H22,"#####")</f>
        <v>54,156,254,368,461,559,658,747,869,970,</v>
      </c>
    </row>
    <row r="23" spans="1:16" x14ac:dyDescent="0.25">
      <c r="A23" s="11">
        <v>12</v>
      </c>
      <c r="B23" s="18">
        <f>IF(A23&lt;=$C$3,B22+(2*$B$12),0)</f>
        <v>0</v>
      </c>
      <c r="C23" s="7">
        <f t="shared" si="0"/>
        <v>0</v>
      </c>
      <c r="D23" s="3"/>
      <c r="E23" s="21">
        <f>IF(C23&gt;0,VLOOKUP(C23,Réel,1,TRUE),0)</f>
        <v>0</v>
      </c>
      <c r="F23" s="12">
        <f>IF(E23&gt;0,VLOOKUP(C23,Réel,2),0)</f>
        <v>0</v>
      </c>
      <c r="G23" s="35">
        <f>IF(ABS(F23-C23)&lt;ABS(E23-C23),F23,E23)</f>
        <v>0</v>
      </c>
      <c r="H23" s="19">
        <f>ROUND(($C$4*G23)/($C$5+G23),0)</f>
        <v>0</v>
      </c>
      <c r="I23" s="12">
        <f t="shared" si="2"/>
        <v>0</v>
      </c>
      <c r="J23" s="7">
        <f t="shared" si="1"/>
        <v>0</v>
      </c>
      <c r="K23" s="25"/>
      <c r="L23" s="25"/>
      <c r="M23" s="25"/>
      <c r="N23" s="25"/>
      <c r="O23" s="25"/>
      <c r="P23" t="str">
        <f>P22&amp;","&amp;TEXT(H23,"#####")</f>
        <v>54,156,254,368,461,559,658,747,869,970,,</v>
      </c>
    </row>
    <row r="24" spans="1:16" x14ac:dyDescent="0.25">
      <c r="A24" s="11">
        <v>13</v>
      </c>
      <c r="B24" s="18">
        <f>IF(A24&lt;=$C$3,B23+(2*$B$12),0)</f>
        <v>0</v>
      </c>
      <c r="C24" s="7">
        <f t="shared" si="0"/>
        <v>0</v>
      </c>
      <c r="D24" s="3"/>
      <c r="E24" s="21">
        <f>IF(C24&gt;0,VLOOKUP(C24,Réel,1,TRUE),0)</f>
        <v>0</v>
      </c>
      <c r="F24" s="12">
        <f>IF(E24&gt;0,VLOOKUP(C24,Réel,2),0)</f>
        <v>0</v>
      </c>
      <c r="G24" s="35">
        <f>IF(ABS(F24-C24)&lt;ABS(E24-C24),F24,E24)</f>
        <v>0</v>
      </c>
      <c r="H24" s="19">
        <f>ROUND(($C$4*G24)/($C$5+G24),0)</f>
        <v>0</v>
      </c>
      <c r="I24" s="12">
        <f t="shared" si="2"/>
        <v>0</v>
      </c>
      <c r="J24" s="7">
        <f t="shared" si="1"/>
        <v>0</v>
      </c>
      <c r="K24" s="25"/>
      <c r="L24" s="25"/>
      <c r="M24" s="25"/>
      <c r="N24" s="25"/>
      <c r="O24" s="25"/>
      <c r="P24" t="str">
        <f>P23&amp;","&amp;TEXT(H24,"#####")</f>
        <v>54,156,254,368,461,559,658,747,869,970,,,</v>
      </c>
    </row>
    <row r="25" spans="1:16" x14ac:dyDescent="0.25">
      <c r="A25" s="11">
        <v>14</v>
      </c>
      <c r="B25" s="18">
        <f>IF(A25&lt;=$C$3,B24+(2*$B$12),0)</f>
        <v>0</v>
      </c>
      <c r="C25" s="7">
        <f t="shared" si="0"/>
        <v>0</v>
      </c>
      <c r="D25" s="3"/>
      <c r="E25" s="21">
        <f>IF(C25&gt;0,VLOOKUP(C25,Réel,1,TRUE),0)</f>
        <v>0</v>
      </c>
      <c r="F25" s="12">
        <f>IF(E25&gt;0,VLOOKUP(C25,Réel,2),0)</f>
        <v>0</v>
      </c>
      <c r="G25" s="35">
        <f>IF(ABS(F25-C25)&lt;ABS(E25-C25),F25,E25)</f>
        <v>0</v>
      </c>
      <c r="H25" s="19">
        <f>ROUND(($C$4*G25)/($C$5+G25),0)</f>
        <v>0</v>
      </c>
      <c r="I25" s="12">
        <f t="shared" si="2"/>
        <v>0</v>
      </c>
      <c r="J25" s="7">
        <f t="shared" si="1"/>
        <v>0</v>
      </c>
      <c r="K25" s="25"/>
      <c r="L25" s="25"/>
      <c r="M25" s="25"/>
      <c r="N25" s="25"/>
      <c r="O25" s="25"/>
      <c r="P25" t="str">
        <f>P24&amp;","&amp;TEXT(H25,"#####")</f>
        <v>54,156,254,368,461,559,658,747,869,970,,,,</v>
      </c>
    </row>
    <row r="26" spans="1:16" x14ac:dyDescent="0.25">
      <c r="A26" s="11">
        <v>15</v>
      </c>
      <c r="B26" s="18">
        <f>IF(A26&lt;=$C$3,B25+(2*$B$12),0)</f>
        <v>0</v>
      </c>
      <c r="C26" s="7">
        <f t="shared" si="0"/>
        <v>0</v>
      </c>
      <c r="D26" s="3"/>
      <c r="E26" s="21">
        <f>IF(C26&gt;0,VLOOKUP(C26,Réel,1,TRUE),0)</f>
        <v>0</v>
      </c>
      <c r="F26" s="12">
        <f>IF(E26&gt;0,VLOOKUP(C26,Réel,2),0)</f>
        <v>0</v>
      </c>
      <c r="G26" s="35">
        <f>IF(ABS(F26-C26)&lt;ABS(E26-C26),F26,E26)</f>
        <v>0</v>
      </c>
      <c r="H26" s="19">
        <f>ROUND(($C$4*G26)/($C$5+G26),0)</f>
        <v>0</v>
      </c>
      <c r="I26" s="12">
        <f t="shared" si="2"/>
        <v>0</v>
      </c>
      <c r="J26" s="7">
        <f t="shared" si="1"/>
        <v>0</v>
      </c>
      <c r="K26" s="25"/>
      <c r="L26" s="25"/>
      <c r="M26" s="25"/>
      <c r="N26" s="25"/>
      <c r="O26" s="25"/>
      <c r="P26" t="str">
        <f>P25&amp;","&amp;TEXT(H26,"#####")</f>
        <v>54,156,254,368,461,559,658,747,869,970,,,,,</v>
      </c>
    </row>
    <row r="27" spans="1:16" x14ac:dyDescent="0.25">
      <c r="A27" s="11">
        <v>16</v>
      </c>
      <c r="B27" s="18">
        <f>IF(A27&lt;=$C$3,B26+(2*$B$12),0)</f>
        <v>0</v>
      </c>
      <c r="C27" s="7">
        <f t="shared" si="0"/>
        <v>0</v>
      </c>
      <c r="D27" s="3"/>
      <c r="E27" s="21">
        <f>IF(C27&gt;0,VLOOKUP(C27,Réel,1,TRUE),0)</f>
        <v>0</v>
      </c>
      <c r="F27" s="12">
        <f>IF(E27&gt;0,VLOOKUP(C27,Réel,2),0)</f>
        <v>0</v>
      </c>
      <c r="G27" s="35">
        <f>IF(ABS(F27-C27)&lt;ABS(E27-C27),F27,E27)</f>
        <v>0</v>
      </c>
      <c r="H27" s="19">
        <f>ROUND(($C$4*G27)/($C$5+G27),0)</f>
        <v>0</v>
      </c>
      <c r="I27" s="12">
        <f t="shared" si="2"/>
        <v>0</v>
      </c>
      <c r="J27" s="7">
        <f t="shared" si="1"/>
        <v>0</v>
      </c>
      <c r="K27" s="25"/>
      <c r="L27" s="25"/>
      <c r="M27" s="25"/>
      <c r="N27" s="25"/>
      <c r="O27" s="25"/>
      <c r="P27" t="str">
        <f>P26&amp;","&amp;TEXT(H27,"#####")</f>
        <v>54,156,254,368,461,559,658,747,869,970,,,,,,</v>
      </c>
    </row>
    <row r="28" spans="1:16" x14ac:dyDescent="0.25">
      <c r="I28" s="10"/>
      <c r="J28" s="10"/>
      <c r="K28" s="10"/>
      <c r="L28" s="10"/>
      <c r="M28" s="10"/>
      <c r="N28" s="10"/>
      <c r="O28" s="10"/>
    </row>
    <row r="29" spans="1:16" x14ac:dyDescent="0.25">
      <c r="F29" s="23"/>
      <c r="I29" s="1"/>
      <c r="J29" s="1"/>
      <c r="K29" s="1"/>
      <c r="L29" s="1"/>
      <c r="M29" s="1"/>
      <c r="N29" s="1"/>
      <c r="O29" s="1"/>
    </row>
    <row r="30" spans="1:16" x14ac:dyDescent="0.25">
      <c r="A30" s="34"/>
      <c r="B30" s="34"/>
      <c r="C30" s="34"/>
      <c r="D30" s="34"/>
      <c r="E30" s="34"/>
      <c r="F30" s="34"/>
      <c r="G30" s="34"/>
      <c r="I30" s="1"/>
      <c r="J30" s="1"/>
      <c r="K30" s="1"/>
      <c r="L30" s="1"/>
      <c r="M30" s="1"/>
      <c r="N30" s="1"/>
      <c r="O30" s="1"/>
    </row>
  </sheetData>
  <mergeCells count="2">
    <mergeCell ref="A1:J1"/>
    <mergeCell ref="E10:G10"/>
  </mergeCells>
  <pageMargins left="0.7" right="0.7" top="0.75" bottom="0.75" header="0.3" footer="0.3"/>
  <pageSetup scale="7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Resistors</vt:lpstr>
      <vt:lpstr>Français</vt:lpstr>
      <vt:lpstr>English</vt:lpstr>
      <vt:lpstr>English!Data</vt:lpstr>
      <vt:lpstr>Data</vt:lpstr>
      <vt:lpstr>Réel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</cp:lastModifiedBy>
  <cp:lastPrinted>2016-06-17T20:40:02Z</cp:lastPrinted>
  <dcterms:created xsi:type="dcterms:W3CDTF">2016-05-07T16:30:41Z</dcterms:created>
  <dcterms:modified xsi:type="dcterms:W3CDTF">2016-07-22T21:23:25Z</dcterms:modified>
</cp:coreProperties>
</file>