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OneDrive\Escritorio\Universidad\Segundo curso\Alg\Prácticas\UO277876_MedidasEmpiricas\"/>
    </mc:Choice>
  </mc:AlternateContent>
  <xr:revisionPtr revIDLastSave="0" documentId="13_ncr:1_{BA4590ED-1D5B-422D-B2C3-98B9225F847F}" xr6:coauthVersionLast="46" xr6:coauthVersionMax="46" xr10:uidLastSave="{00000000-0000-0000-0000-000000000000}"/>
  <bookViews>
    <workbookView xWindow="-108" yWindow="-108" windowWidth="23256" windowHeight="12576" xr2:uid="{96D2051A-97B9-49C5-83E9-E978D4A23A41}"/>
  </bookViews>
  <sheets>
    <sheet name="Práctica 1.2 1ºTabla" sheetId="1" r:id="rId1"/>
    <sheet name="Práctica 1.2 2ºTabla" sheetId="2" r:id="rId2"/>
    <sheet name="Práctica 1.2 3ºTabla" sheetId="3" r:id="rId3"/>
  </sheets>
  <definedNames>
    <definedName name="_xlchart.v1.0" hidden="1">'Práctica 1.2 1ºTabla'!$B$3:$B$15</definedName>
    <definedName name="_xlchart.v1.1" hidden="1">'Práctica 1.2 1ºTabla'!$D$3:$D$15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3" l="1"/>
  <c r="E14" i="3"/>
  <c r="E13" i="3"/>
  <c r="D14" i="3"/>
  <c r="D13" i="3"/>
  <c r="C13" i="3"/>
  <c r="C12" i="3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1" i="3"/>
  <c r="C10" i="3"/>
  <c r="C9" i="3"/>
  <c r="C8" i="3"/>
  <c r="C7" i="3"/>
  <c r="C6" i="3"/>
  <c r="C5" i="3"/>
  <c r="D12" i="3"/>
  <c r="E12" i="3"/>
  <c r="D11" i="3"/>
  <c r="D10" i="3"/>
  <c r="D9" i="3"/>
  <c r="D8" i="3"/>
  <c r="D7" i="3"/>
  <c r="D6" i="3"/>
  <c r="D5" i="3"/>
  <c r="E11" i="3"/>
  <c r="E8" i="3"/>
  <c r="E7" i="3"/>
  <c r="E6" i="3"/>
  <c r="E5" i="3"/>
  <c r="E9" i="3"/>
  <c r="E10" i="3"/>
  <c r="C16" i="2"/>
  <c r="E16" i="2" s="1"/>
  <c r="C15" i="2"/>
  <c r="C14" i="2"/>
  <c r="E14" i="2"/>
  <c r="C13" i="2"/>
  <c r="C12" i="2"/>
  <c r="C11" i="2"/>
  <c r="C10" i="2"/>
  <c r="C9" i="2"/>
  <c r="C8" i="2"/>
  <c r="C7" i="2"/>
  <c r="C6" i="2"/>
  <c r="C5" i="2"/>
  <c r="C4" i="2"/>
  <c r="C3" i="2"/>
  <c r="C14" i="1"/>
  <c r="D14" i="2"/>
  <c r="D15" i="2"/>
  <c r="C15" i="1"/>
  <c r="D16" i="2"/>
  <c r="C16" i="1"/>
  <c r="C13" i="1"/>
  <c r="C12" i="1"/>
  <c r="C11" i="1"/>
  <c r="C10" i="1"/>
  <c r="C9" i="1"/>
  <c r="C8" i="1"/>
  <c r="C7" i="1"/>
  <c r="C6" i="1"/>
  <c r="C5" i="1"/>
  <c r="C4" i="1"/>
  <c r="C3" i="1"/>
  <c r="D13" i="2"/>
  <c r="D12" i="2"/>
  <c r="D11" i="2"/>
  <c r="D10" i="2"/>
  <c r="D9" i="2"/>
  <c r="D8" i="2"/>
  <c r="D7" i="2"/>
  <c r="D6" i="2"/>
  <c r="D5" i="2"/>
  <c r="D4" i="2"/>
  <c r="D3" i="2"/>
  <c r="E11" i="2"/>
  <c r="E15" i="2" l="1"/>
  <c r="E12" i="2"/>
  <c r="E10" i="2"/>
  <c r="E8" i="2"/>
  <c r="E4" i="2"/>
  <c r="E3" i="2"/>
  <c r="E13" i="2"/>
  <c r="E6" i="2"/>
  <c r="E7" i="2"/>
  <c r="E5" i="2"/>
  <c r="E9" i="2"/>
  <c r="E4" i="1"/>
  <c r="E12" i="1"/>
  <c r="E7" i="1"/>
  <c r="E15" i="1"/>
  <c r="E14" i="1"/>
  <c r="E13" i="1"/>
  <c r="E11" i="1"/>
  <c r="E10" i="1"/>
  <c r="E9" i="1"/>
  <c r="E8" i="1"/>
  <c r="E6" i="1"/>
  <c r="E5" i="1"/>
  <c r="E3" i="1"/>
</calcChain>
</file>

<file path=xl/sharedStrings.xml><?xml version="1.0" encoding="utf-8"?>
<sst xmlns="http://schemas.openxmlformats.org/spreadsheetml/2006/main" count="75" uniqueCount="32">
  <si>
    <t>Mediciones realizadas en:</t>
  </si>
  <si>
    <t>Intel(R) Core(TM) i7-8550U</t>
  </si>
  <si>
    <t>RAM 16,0 GB</t>
  </si>
  <si>
    <t>n</t>
  </si>
  <si>
    <t>t(bucle2)</t>
  </si>
  <si>
    <t>t bucle2/t bucle3</t>
  </si>
  <si>
    <t>t(bucle1)</t>
  </si>
  <si>
    <t>t bucle1/t bucle2</t>
  </si>
  <si>
    <t>t(bucle4)</t>
  </si>
  <si>
    <t>t(bucle5)</t>
  </si>
  <si>
    <t>t incógnita</t>
  </si>
  <si>
    <t>nVeces = 10000</t>
  </si>
  <si>
    <t>nVeces = 1000000</t>
  </si>
  <si>
    <t>nVeces</t>
  </si>
  <si>
    <t>nVeces = 100000</t>
  </si>
  <si>
    <t>t(bucle2) (ms)</t>
  </si>
  <si>
    <t>t(bucle3) (ms)</t>
  </si>
  <si>
    <t>nVeces = 1000</t>
  </si>
  <si>
    <t>COMPLEJIDAD</t>
  </si>
  <si>
    <t>O(n^4)</t>
  </si>
  <si>
    <t>O(n^3)</t>
  </si>
  <si>
    <t>nVeces = 100</t>
  </si>
  <si>
    <t>O(n*logn)</t>
  </si>
  <si>
    <t>O(n^2)</t>
  </si>
  <si>
    <t>nVeces(tbucle2)</t>
  </si>
  <si>
    <t>nVeces(tbucle1)</t>
  </si>
  <si>
    <t>nVeces(tbucle3)</t>
  </si>
  <si>
    <t>nVeces(tbucle4)</t>
  </si>
  <si>
    <t>nVeces(tbucle5)</t>
  </si>
  <si>
    <t>nVeces(incognita)</t>
  </si>
  <si>
    <t>nVeces = 10</t>
  </si>
  <si>
    <t>O(n^3*logn)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</si>
</sst>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/>
    <xf numFmtId="0" fontId="0" fillId="2" borderId="7" xfId="0" applyFill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7" xfId="0" applyFon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2" fillId="5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/>
    <xf numFmtId="0" fontId="2" fillId="2" borderId="3" xfId="0" applyFont="1" applyFill="1" applyBorder="1"/>
    <xf numFmtId="0" fontId="0" fillId="0" borderId="3" xfId="0" applyBorder="1"/>
    <xf numFmtId="0" fontId="0" fillId="0" borderId="5" xfId="0" applyFont="1" applyBorder="1"/>
    <xf numFmtId="0" fontId="0" fillId="0" borderId="9" xfId="0" applyBorder="1" applyAlignment="1">
      <alignment horizontal="center"/>
    </xf>
    <xf numFmtId="0" fontId="1" fillId="2" borderId="7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2" borderId="11" xfId="0" applyFont="1" applyFill="1" applyBorder="1"/>
    <xf numFmtId="0" fontId="0" fillId="2" borderId="12" xfId="0" applyFill="1" applyBorder="1"/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/>
    <xf numFmtId="0" fontId="0" fillId="2" borderId="13" xfId="0" applyFill="1" applyBorder="1"/>
    <xf numFmtId="0" fontId="1" fillId="0" borderId="8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1" fillId="2" borderId="14" xfId="0" applyFont="1" applyFill="1" applyBorder="1"/>
    <xf numFmtId="0" fontId="0" fillId="0" borderId="3" xfId="0" applyFill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6" borderId="14" xfId="0" applyFont="1" applyFill="1" applyBorder="1"/>
    <xf numFmtId="0" fontId="1" fillId="0" borderId="1" xfId="0" applyFont="1" applyBorder="1"/>
    <xf numFmtId="0" fontId="1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E0214"/>
      <color rgb="FFFF99CC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 (bucle2)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t(bucle2)</c:v>
          </c:tx>
          <c:spPr>
            <a:ln>
              <a:solidFill>
                <a:srgbClr val="00B0F0"/>
              </a:solidFill>
            </a:ln>
          </c:spPr>
          <c:xVal>
            <c:numRef>
              <c:f>'Práctica 1.2 1ºTabla'!$B$3:$B$16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'Práctica 1.2 1ºTabla'!$C$3:$C$16</c:f>
              <c:numCache>
                <c:formatCode>General</c:formatCode>
                <c:ptCount val="14"/>
                <c:pt idx="0">
                  <c:v>9.7E-5</c:v>
                </c:pt>
                <c:pt idx="1">
                  <c:v>3.0899999999999998E-4</c:v>
                </c:pt>
                <c:pt idx="2">
                  <c:v>5.4500000000000002E-4</c:v>
                </c:pt>
                <c:pt idx="3">
                  <c:v>1.1249999999999999E-3</c:v>
                </c:pt>
                <c:pt idx="4">
                  <c:v>3.4840000000000001E-3</c:v>
                </c:pt>
                <c:pt idx="5">
                  <c:v>2.7376000000000001E-2</c:v>
                </c:pt>
                <c:pt idx="6">
                  <c:v>8.4798999999999999E-2</c:v>
                </c:pt>
                <c:pt idx="7">
                  <c:v>0.28542000000000001</c:v>
                </c:pt>
                <c:pt idx="8">
                  <c:v>1.1745300000000001</c:v>
                </c:pt>
                <c:pt idx="9">
                  <c:v>2.4398</c:v>
                </c:pt>
                <c:pt idx="10">
                  <c:v>11.3812</c:v>
                </c:pt>
                <c:pt idx="11">
                  <c:v>22.481000000000002</c:v>
                </c:pt>
                <c:pt idx="12">
                  <c:v>69.293000000000006</c:v>
                </c:pt>
                <c:pt idx="13">
                  <c:v>289.33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2C-4F57-BDE7-C4AA5688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 (incógnita)</a:t>
            </a:r>
          </a:p>
        </c:rich>
      </c:tx>
      <c:layout>
        <c:manualLayout>
          <c:xMode val="edge"/>
          <c:yMode val="edge"/>
          <c:x val="0.364173447069116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t(incognita)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E0214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'Práctica 1.2 1ºTabla'!$B$39:$B$45</c:f>
              <c:numCache>
                <c:formatCode>General</c:formatCode>
                <c:ptCount val="7"/>
              </c:numCache>
            </c:numRef>
          </c:xVal>
          <c:yVal>
            <c:numRef>
              <c:f>'Práctica 1.2 1ºTabla'!$E$39:$E$45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4-4FB4-8E3E-04908427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rgbClr val="F8F8F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 (bucle3)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t(bucle3)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'Práctica 1.2 1ºTabla'!$B$3:$B$15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xVal>
          <c:yVal>
            <c:numRef>
              <c:f>'Práctica 1.2 1ºTabla'!$D$3:$D$15</c:f>
              <c:numCache>
                <c:formatCode>General</c:formatCode>
                <c:ptCount val="13"/>
                <c:pt idx="0">
                  <c:v>8.1000000000000004E-5</c:v>
                </c:pt>
                <c:pt idx="1">
                  <c:v>1.3999999999999999E-4</c:v>
                </c:pt>
                <c:pt idx="2">
                  <c:v>2.52E-4</c:v>
                </c:pt>
                <c:pt idx="3">
                  <c:v>6.7699999999999998E-4</c:v>
                </c:pt>
                <c:pt idx="4">
                  <c:v>2.4130000000000002E-3</c:v>
                </c:pt>
                <c:pt idx="5">
                  <c:v>9.1660000000000005E-3</c:v>
                </c:pt>
                <c:pt idx="6">
                  <c:v>3.3749000000000001E-2</c:v>
                </c:pt>
                <c:pt idx="7">
                  <c:v>0.10961899999999999</c:v>
                </c:pt>
                <c:pt idx="8">
                  <c:v>0.35748000000000002</c:v>
                </c:pt>
                <c:pt idx="9">
                  <c:v>1.3561799999999999</c:v>
                </c:pt>
                <c:pt idx="10">
                  <c:v>6.0224000000000002</c:v>
                </c:pt>
                <c:pt idx="11">
                  <c:v>28.326000000000001</c:v>
                </c:pt>
                <c:pt idx="12">
                  <c:v>110.239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5-42E5-A42D-9A4353F26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</a:t>
            </a:r>
            <a:r>
              <a:rPr lang="en-US" b="1"/>
              <a:t>(bucle2)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t(bucle2)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'Práctica 1.2 2ºTabla'!$B$3:$B$16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'Práctica 1.2 2ºTabla'!$D$3:$D$16</c:f>
              <c:numCache>
                <c:formatCode>General</c:formatCode>
                <c:ptCount val="14"/>
                <c:pt idx="0">
                  <c:v>9.7E-5</c:v>
                </c:pt>
                <c:pt idx="1">
                  <c:v>3.0899999999999998E-4</c:v>
                </c:pt>
                <c:pt idx="2">
                  <c:v>5.4500000000000002E-4</c:v>
                </c:pt>
                <c:pt idx="3">
                  <c:v>1.1249999999999999E-3</c:v>
                </c:pt>
                <c:pt idx="4">
                  <c:v>3.4840000000000001E-3</c:v>
                </c:pt>
                <c:pt idx="5">
                  <c:v>2.7376000000000001E-2</c:v>
                </c:pt>
                <c:pt idx="6">
                  <c:v>8.4798999999999999E-2</c:v>
                </c:pt>
                <c:pt idx="7">
                  <c:v>0.28542000000000001</c:v>
                </c:pt>
                <c:pt idx="8">
                  <c:v>1.1745300000000001</c:v>
                </c:pt>
                <c:pt idx="9">
                  <c:v>2.4398</c:v>
                </c:pt>
                <c:pt idx="10">
                  <c:v>11.3812</c:v>
                </c:pt>
                <c:pt idx="11">
                  <c:v>22.481000000000002</c:v>
                </c:pt>
                <c:pt idx="12">
                  <c:v>69.293000000000006</c:v>
                </c:pt>
                <c:pt idx="13">
                  <c:v>289.33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B-42CE-AC82-4C8A3A34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(bucle1)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t(bucle1)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'Práctica 1.2 2ºTabla'!$B$3:$B$16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'Práctica 1.2 2ºTabla'!$C$3:$C$16</c:f>
              <c:numCache>
                <c:formatCode>General</c:formatCode>
                <c:ptCount val="14"/>
                <c:pt idx="0">
                  <c:v>6.8999999999999997E-5</c:v>
                </c:pt>
                <c:pt idx="1">
                  <c:v>1.54E-4</c:v>
                </c:pt>
                <c:pt idx="2">
                  <c:v>2.5999999999999998E-4</c:v>
                </c:pt>
                <c:pt idx="3">
                  <c:v>5.0600000000000005E-4</c:v>
                </c:pt>
                <c:pt idx="4">
                  <c:v>8.5099999999999998E-4</c:v>
                </c:pt>
                <c:pt idx="5">
                  <c:v>2.5409999999999999E-3</c:v>
                </c:pt>
                <c:pt idx="6">
                  <c:v>7.1219999999999999E-3</c:v>
                </c:pt>
                <c:pt idx="7">
                  <c:v>1.545E-2</c:v>
                </c:pt>
                <c:pt idx="8">
                  <c:v>4.6072000000000002E-2</c:v>
                </c:pt>
                <c:pt idx="9">
                  <c:v>7.6853000000000005E-2</c:v>
                </c:pt>
                <c:pt idx="10">
                  <c:v>8.1860000000000002E-2</c:v>
                </c:pt>
                <c:pt idx="11">
                  <c:v>0.33155000000000001</c:v>
                </c:pt>
                <c:pt idx="12">
                  <c:v>0.73394999999999999</c:v>
                </c:pt>
                <c:pt idx="13">
                  <c:v>1.7411000000000001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A-4E26-B064-44C2D330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(bucle4)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t(bucle4)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'Práctica 1.2 3ºTabla'!$B$5:$B$13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'Práctica 1.2 3ºTabla'!$C$5:$C$13</c:f>
              <c:numCache>
                <c:formatCode>General</c:formatCode>
                <c:ptCount val="9"/>
                <c:pt idx="0">
                  <c:v>8.4999999999999995E-4</c:v>
                </c:pt>
                <c:pt idx="1">
                  <c:v>5.5599999999999998E-3</c:v>
                </c:pt>
                <c:pt idx="2">
                  <c:v>4.419E-2</c:v>
                </c:pt>
                <c:pt idx="3">
                  <c:v>0.63761000000000001</c:v>
                </c:pt>
                <c:pt idx="4">
                  <c:v>6.7336999999999998</c:v>
                </c:pt>
                <c:pt idx="5">
                  <c:v>86.171000000000006</c:v>
                </c:pt>
                <c:pt idx="6">
                  <c:v>982.99</c:v>
                </c:pt>
                <c:pt idx="7">
                  <c:v>4491.6000000000004</c:v>
                </c:pt>
                <c:pt idx="8">
                  <c:v>51450.7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4E8F-8791-5A1AA5A8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(bucle5)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t(bucle5)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'Práctica 1.2 3ºTabla'!$B$5:$B$14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'Práctica 1.2 3ºTabla'!$D$5:$D$14</c:f>
              <c:numCache>
                <c:formatCode>General</c:formatCode>
                <c:ptCount val="10"/>
                <c:pt idx="0">
                  <c:v>3.0200000000000002E-4</c:v>
                </c:pt>
                <c:pt idx="1">
                  <c:v>1.8389999999999999E-3</c:v>
                </c:pt>
                <c:pt idx="2">
                  <c:v>2.8178000000000002E-2</c:v>
                </c:pt>
                <c:pt idx="3">
                  <c:v>0.16854</c:v>
                </c:pt>
                <c:pt idx="4">
                  <c:v>2.7591999999999999</c:v>
                </c:pt>
                <c:pt idx="5">
                  <c:v>6.4420000000000002</c:v>
                </c:pt>
                <c:pt idx="6">
                  <c:v>137.96600000000001</c:v>
                </c:pt>
                <c:pt idx="7">
                  <c:v>1204.8800000000001</c:v>
                </c:pt>
                <c:pt idx="8">
                  <c:v>3159.7</c:v>
                </c:pt>
                <c:pt idx="9">
                  <c:v>24815.8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78-40E3-951D-FB020487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(incognita)</a:t>
            </a:r>
          </a:p>
        </c:rich>
      </c:tx>
      <c:layout>
        <c:manualLayout>
          <c:xMode val="edge"/>
          <c:yMode val="edge"/>
          <c:x val="0.369292171811856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t(incognita)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'Práctica 1.2 3ºTabla'!$B$5:$B$15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'Práctica 1.2 3ºTabla'!$E$5:$E$15</c:f>
              <c:numCache>
                <c:formatCode>General</c:formatCode>
                <c:ptCount val="11"/>
                <c:pt idx="0">
                  <c:v>3.6699999999999998E-4</c:v>
                </c:pt>
                <c:pt idx="1">
                  <c:v>8.3500000000000002E-4</c:v>
                </c:pt>
                <c:pt idx="2">
                  <c:v>3.8159999999999999E-3</c:v>
                </c:pt>
                <c:pt idx="3">
                  <c:v>4.2299999999999997E-2</c:v>
                </c:pt>
                <c:pt idx="4">
                  <c:v>0.34866999999999998</c:v>
                </c:pt>
                <c:pt idx="5">
                  <c:v>2.4165000000000001</c:v>
                </c:pt>
                <c:pt idx="6">
                  <c:v>8.6120000000000001</c:v>
                </c:pt>
                <c:pt idx="7">
                  <c:v>71.903000000000006</c:v>
                </c:pt>
                <c:pt idx="8">
                  <c:v>291.45999999999998</c:v>
                </c:pt>
                <c:pt idx="9">
                  <c:v>451</c:v>
                </c:pt>
                <c:pt idx="10">
                  <c:v>2667.6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41-418D-BB1F-18914CA7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1712"/>
        <c:axId val="887762160"/>
      </c:scatterChart>
      <c:valAx>
        <c:axId val="88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Tamaño del problema</a:t>
                </a:r>
              </a:p>
            </c:rich>
          </c:tx>
          <c:layout>
            <c:manualLayout>
              <c:xMode val="edge"/>
              <c:yMode val="edge"/>
              <c:x val="0.387005686789151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62160"/>
        <c:crosses val="autoZero"/>
        <c:crossBetween val="midCat"/>
      </c:valAx>
      <c:valAx>
        <c:axId val="887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que tarda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7817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</xdr:row>
      <xdr:rowOff>76200</xdr:rowOff>
    </xdr:from>
    <xdr:to>
      <xdr:col>12</xdr:col>
      <xdr:colOff>381000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8A5AE5-26DE-4309-AC14-5C52FB0F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967740</xdr:colOff>
      <xdr:row>67</xdr:row>
      <xdr:rowOff>175260</xdr:rowOff>
    </xdr:from>
    <xdr:to>
      <xdr:col>11</xdr:col>
      <xdr:colOff>411480</xdr:colOff>
      <xdr:row>82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ECCC989-D4DC-4607-A1E7-ED6C9689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17</xdr:row>
      <xdr:rowOff>83820</xdr:rowOff>
    </xdr:from>
    <xdr:to>
      <xdr:col>12</xdr:col>
      <xdr:colOff>388620</xdr:colOff>
      <xdr:row>32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90F4EB-E8EF-4C6A-A5BC-1905F93D3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640080</xdr:colOff>
      <xdr:row>1</xdr:row>
      <xdr:rowOff>83820</xdr:rowOff>
    </xdr:from>
    <xdr:to>
      <xdr:col>12</xdr:col>
      <xdr:colOff>457200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A3CCFD-D217-43DB-9C16-AFC2228E7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17</xdr:row>
      <xdr:rowOff>53340</xdr:rowOff>
    </xdr:from>
    <xdr:to>
      <xdr:col>12</xdr:col>
      <xdr:colOff>457200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9DA3F-AB04-4F74-A7B1-C5CA82A1C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20</xdr:row>
      <xdr:rowOff>0</xdr:rowOff>
    </xdr:from>
    <xdr:to>
      <xdr:col>5</xdr:col>
      <xdr:colOff>312420</xdr:colOff>
      <xdr:row>35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3C637F-685C-4739-9797-654EE7657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20</xdr:row>
      <xdr:rowOff>30480</xdr:rowOff>
    </xdr:from>
    <xdr:to>
      <xdr:col>10</xdr:col>
      <xdr:colOff>502920</xdr:colOff>
      <xdr:row>35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5869B4-0DAD-42CE-8703-B43D7A77A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640080</xdr:colOff>
      <xdr:row>20</xdr:row>
      <xdr:rowOff>38100</xdr:rowOff>
    </xdr:from>
    <xdr:to>
      <xdr:col>16</xdr:col>
      <xdr:colOff>685800</xdr:colOff>
      <xdr:row>35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129C14-6D8F-4582-BE3C-A33BB0AF5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B2BF-9499-47AB-A462-0D6AB4B36F0A}">
  <dimension ref="A2:O52"/>
  <sheetViews>
    <sheetView tabSelected="1" topLeftCell="A10" workbookViewId="0">
      <selection activeCell="O31" sqref="O31"/>
    </sheetView>
  </sheetViews>
  <sheetFormatPr baseColWidth="10" defaultRowHeight="14.4" x14ac:dyDescent="0.3"/>
  <cols>
    <col min="1" max="1" width="16" customWidth="1"/>
    <col min="3" max="3" width="13.5546875" customWidth="1"/>
    <col min="4" max="4" width="13.33203125" customWidth="1"/>
    <col min="5" max="5" width="15.77734375" customWidth="1"/>
    <col min="6" max="6" width="17" customWidth="1"/>
  </cols>
  <sheetData>
    <row r="2" spans="1:15" x14ac:dyDescent="0.3">
      <c r="A2" s="30" t="s">
        <v>24</v>
      </c>
      <c r="B2" s="4" t="s">
        <v>3</v>
      </c>
      <c r="C2" s="15" t="s">
        <v>15</v>
      </c>
      <c r="D2" s="16" t="s">
        <v>16</v>
      </c>
      <c r="E2" s="12" t="s">
        <v>5</v>
      </c>
      <c r="F2" s="30" t="s">
        <v>26</v>
      </c>
    </row>
    <row r="3" spans="1:15" x14ac:dyDescent="0.3">
      <c r="A3" s="31" t="s">
        <v>12</v>
      </c>
      <c r="B3" s="3">
        <v>8</v>
      </c>
      <c r="C3" s="3">
        <f>97/N5</f>
        <v>9.7E-5</v>
      </c>
      <c r="D3" s="3">
        <f>81/N5</f>
        <v>8.1000000000000004E-5</v>
      </c>
      <c r="E3" s="13">
        <f>C3/D3</f>
        <v>1.1975308641975309</v>
      </c>
      <c r="F3" s="31" t="s">
        <v>12</v>
      </c>
      <c r="N3" s="24" t="s">
        <v>13</v>
      </c>
    </row>
    <row r="4" spans="1:15" x14ac:dyDescent="0.3">
      <c r="A4" s="31"/>
      <c r="B4" s="3">
        <v>16</v>
      </c>
      <c r="C4" s="3">
        <f>309/N5</f>
        <v>3.0899999999999998E-4</v>
      </c>
      <c r="D4" s="3">
        <f>140/N5</f>
        <v>1.3999999999999999E-4</v>
      </c>
      <c r="E4" s="13">
        <f>C4/D4</f>
        <v>2.2071428571428573</v>
      </c>
      <c r="F4" s="31"/>
      <c r="N4" s="25">
        <v>10000000</v>
      </c>
    </row>
    <row r="5" spans="1:15" x14ac:dyDescent="0.3">
      <c r="A5" s="31"/>
      <c r="B5" s="3">
        <v>32</v>
      </c>
      <c r="C5" s="3">
        <f>545/N5</f>
        <v>5.4500000000000002E-4</v>
      </c>
      <c r="D5" s="3">
        <f>252/N5</f>
        <v>2.52E-4</v>
      </c>
      <c r="E5" s="13">
        <f t="shared" ref="E5:E15" si="0">C5/D5</f>
        <v>2.1626984126984126</v>
      </c>
      <c r="F5" s="31"/>
      <c r="N5" s="25">
        <v>1000000</v>
      </c>
    </row>
    <row r="6" spans="1:15" x14ac:dyDescent="0.3">
      <c r="A6" s="31"/>
      <c r="B6" s="3">
        <v>64</v>
      </c>
      <c r="C6" s="3">
        <f>1125/N5</f>
        <v>1.1249999999999999E-3</v>
      </c>
      <c r="D6" s="3">
        <f>677/N5</f>
        <v>6.7699999999999998E-4</v>
      </c>
      <c r="E6" s="13">
        <f t="shared" si="0"/>
        <v>1.6617429837518463</v>
      </c>
      <c r="F6" s="31"/>
      <c r="N6" s="25">
        <v>100000</v>
      </c>
    </row>
    <row r="7" spans="1:15" x14ac:dyDescent="0.3">
      <c r="A7" s="31"/>
      <c r="B7" s="3">
        <v>128</v>
      </c>
      <c r="C7" s="3">
        <f>3484/N5</f>
        <v>3.4840000000000001E-3</v>
      </c>
      <c r="D7" s="3">
        <f>2413/N5</f>
        <v>2.4130000000000002E-3</v>
      </c>
      <c r="E7" s="13">
        <f t="shared" si="0"/>
        <v>1.4438458350600911</v>
      </c>
      <c r="F7" s="31"/>
      <c r="N7" s="25">
        <v>10000</v>
      </c>
    </row>
    <row r="8" spans="1:15" x14ac:dyDescent="0.3">
      <c r="A8" s="31"/>
      <c r="B8" s="3">
        <v>256</v>
      </c>
      <c r="C8" s="3">
        <f>27376/N5</f>
        <v>2.7376000000000001E-2</v>
      </c>
      <c r="D8" s="3">
        <f>9166/N5</f>
        <v>9.1660000000000005E-3</v>
      </c>
      <c r="E8" s="13">
        <f t="shared" si="0"/>
        <v>2.9866899410866243</v>
      </c>
      <c r="F8" s="31"/>
      <c r="N8" s="19">
        <v>1000</v>
      </c>
    </row>
    <row r="9" spans="1:15" x14ac:dyDescent="0.3">
      <c r="A9" s="31"/>
      <c r="B9" s="3">
        <v>512</v>
      </c>
      <c r="C9" s="3">
        <f>84799/N5</f>
        <v>8.4798999999999999E-2</v>
      </c>
      <c r="D9" s="3">
        <f>33749/N5</f>
        <v>3.3749000000000001E-2</v>
      </c>
      <c r="E9" s="13">
        <f t="shared" si="0"/>
        <v>2.5126374114788583</v>
      </c>
      <c r="F9" s="31"/>
      <c r="N9" s="25">
        <v>100</v>
      </c>
    </row>
    <row r="10" spans="1:15" x14ac:dyDescent="0.3">
      <c r="A10" s="31" t="s">
        <v>14</v>
      </c>
      <c r="B10" s="3">
        <v>1024</v>
      </c>
      <c r="C10" s="1">
        <f>28542/N6</f>
        <v>0.28542000000000001</v>
      </c>
      <c r="D10" s="3">
        <f>109619/N5</f>
        <v>0.10961899999999999</v>
      </c>
      <c r="E10" s="13">
        <f t="shared" si="0"/>
        <v>2.6037457010189842</v>
      </c>
      <c r="F10" s="31"/>
    </row>
    <row r="11" spans="1:15" x14ac:dyDescent="0.3">
      <c r="A11" s="31"/>
      <c r="B11" s="3">
        <v>2048</v>
      </c>
      <c r="C11" s="1">
        <f>117453/N6</f>
        <v>1.1745300000000001</v>
      </c>
      <c r="D11" s="3">
        <f>35748/N6</f>
        <v>0.35748000000000002</v>
      </c>
      <c r="E11" s="13">
        <f t="shared" si="0"/>
        <v>3.2855824102047668</v>
      </c>
      <c r="F11" s="31" t="s">
        <v>14</v>
      </c>
    </row>
    <row r="12" spans="1:15" x14ac:dyDescent="0.3">
      <c r="A12" s="31" t="s">
        <v>11</v>
      </c>
      <c r="B12" s="3">
        <v>4096</v>
      </c>
      <c r="C12" s="1">
        <f>24398/N7</f>
        <v>2.4398</v>
      </c>
      <c r="D12" s="3">
        <f>135618/N6</f>
        <v>1.3561799999999999</v>
      </c>
      <c r="E12" s="13">
        <f t="shared" si="0"/>
        <v>1.7990237284136326</v>
      </c>
      <c r="F12" s="31"/>
    </row>
    <row r="13" spans="1:15" x14ac:dyDescent="0.3">
      <c r="A13" s="31"/>
      <c r="B13" s="3">
        <v>8192</v>
      </c>
      <c r="C13" s="1">
        <f>113812/N7</f>
        <v>11.3812</v>
      </c>
      <c r="D13" s="3">
        <f>60224/N7</f>
        <v>6.0224000000000002</v>
      </c>
      <c r="E13" s="13">
        <f t="shared" si="0"/>
        <v>1.8898113708820403</v>
      </c>
      <c r="F13" s="31" t="s">
        <v>11</v>
      </c>
      <c r="N13" s="6" t="s">
        <v>0</v>
      </c>
      <c r="O13" s="7"/>
    </row>
    <row r="14" spans="1:15" x14ac:dyDescent="0.3">
      <c r="A14" s="31" t="s">
        <v>17</v>
      </c>
      <c r="B14" s="3">
        <v>16384</v>
      </c>
      <c r="C14" s="1">
        <f>22481/N8</f>
        <v>22.481000000000002</v>
      </c>
      <c r="D14" s="3">
        <f>28326/N8</f>
        <v>28.326000000000001</v>
      </c>
      <c r="E14" s="13">
        <f t="shared" si="0"/>
        <v>0.7936524747581728</v>
      </c>
      <c r="F14" s="31" t="s">
        <v>17</v>
      </c>
      <c r="N14" s="8" t="s">
        <v>1</v>
      </c>
      <c r="O14" s="9"/>
    </row>
    <row r="15" spans="1:15" x14ac:dyDescent="0.3">
      <c r="A15" s="31"/>
      <c r="B15" s="3">
        <v>32768</v>
      </c>
      <c r="C15" s="1">
        <f>69293/N8</f>
        <v>69.293000000000006</v>
      </c>
      <c r="D15" s="3">
        <f>110239/N8</f>
        <v>110.239</v>
      </c>
      <c r="E15" s="13">
        <f t="shared" si="0"/>
        <v>0.62857065104001308</v>
      </c>
      <c r="F15" s="31"/>
      <c r="N15" s="10" t="s">
        <v>2</v>
      </c>
      <c r="O15" s="11"/>
    </row>
    <row r="16" spans="1:15" x14ac:dyDescent="0.3">
      <c r="A16" s="32" t="s">
        <v>21</v>
      </c>
      <c r="B16" s="5">
        <v>65536</v>
      </c>
      <c r="C16" s="27">
        <f>28933/N9</f>
        <v>289.33</v>
      </c>
      <c r="D16" s="5"/>
      <c r="E16" s="14"/>
      <c r="F16" s="32"/>
    </row>
    <row r="17" spans="1:6" x14ac:dyDescent="0.3">
      <c r="A17" s="33" t="s">
        <v>18</v>
      </c>
      <c r="B17" s="34"/>
      <c r="C17" s="35" t="s">
        <v>23</v>
      </c>
      <c r="D17" s="35" t="s">
        <v>23</v>
      </c>
      <c r="E17" s="35"/>
      <c r="F17" s="36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F19" s="2"/>
    </row>
    <row r="20" spans="1:6" x14ac:dyDescent="0.3">
      <c r="F20" s="2"/>
    </row>
    <row r="21" spans="1:6" x14ac:dyDescent="0.3">
      <c r="F21" s="2"/>
    </row>
    <row r="22" spans="1:6" x14ac:dyDescent="0.3">
      <c r="F22" s="2"/>
    </row>
    <row r="23" spans="1:6" x14ac:dyDescent="0.3">
      <c r="F23" s="2"/>
    </row>
    <row r="24" spans="1:6" x14ac:dyDescent="0.3">
      <c r="F24" s="2"/>
    </row>
    <row r="25" spans="1:6" x14ac:dyDescent="0.3">
      <c r="F25" s="2"/>
    </row>
    <row r="26" spans="1:6" x14ac:dyDescent="0.3">
      <c r="F26" s="2"/>
    </row>
    <row r="27" spans="1:6" x14ac:dyDescent="0.3">
      <c r="F27" s="2"/>
    </row>
    <row r="28" spans="1:6" x14ac:dyDescent="0.3">
      <c r="F28" s="2"/>
    </row>
    <row r="29" spans="1:6" x14ac:dyDescent="0.3">
      <c r="F29" s="2"/>
    </row>
    <row r="30" spans="1:6" x14ac:dyDescent="0.3">
      <c r="F30" s="2"/>
    </row>
    <row r="31" spans="1:6" x14ac:dyDescent="0.3">
      <c r="F31" s="2"/>
    </row>
    <row r="32" spans="1:6" x14ac:dyDescent="0.3">
      <c r="F32" s="2"/>
    </row>
    <row r="33" spans="6:6" x14ac:dyDescent="0.3">
      <c r="F33" s="2"/>
    </row>
    <row r="34" spans="6:6" x14ac:dyDescent="0.3">
      <c r="F34" s="2"/>
    </row>
    <row r="49" spans="2:4" x14ac:dyDescent="0.3">
      <c r="B49" s="1"/>
    </row>
    <row r="50" spans="2:4" x14ac:dyDescent="0.3">
      <c r="B50" s="1"/>
    </row>
    <row r="51" spans="2:4" x14ac:dyDescent="0.3">
      <c r="B51" s="1"/>
      <c r="D51" s="1"/>
    </row>
    <row r="52" spans="2:4" x14ac:dyDescent="0.3">
      <c r="B52" s="1"/>
      <c r="D5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1597-70B8-4B3A-B8E0-63728A8E6889}">
  <dimension ref="A2:O17"/>
  <sheetViews>
    <sheetView topLeftCell="A10" workbookViewId="0">
      <selection activeCell="O20" sqref="O20"/>
    </sheetView>
  </sheetViews>
  <sheetFormatPr baseColWidth="10" defaultRowHeight="14.4" x14ac:dyDescent="0.3"/>
  <cols>
    <col min="1" max="1" width="16" customWidth="1"/>
    <col min="4" max="4" width="13" customWidth="1"/>
    <col min="5" max="5" width="15" customWidth="1"/>
    <col min="6" max="6" width="15.6640625" customWidth="1"/>
  </cols>
  <sheetData>
    <row r="2" spans="1:15" x14ac:dyDescent="0.3">
      <c r="A2" s="30" t="s">
        <v>25</v>
      </c>
      <c r="B2" s="29" t="s">
        <v>3</v>
      </c>
      <c r="C2" s="21" t="s">
        <v>6</v>
      </c>
      <c r="D2" s="22" t="s">
        <v>4</v>
      </c>
      <c r="E2" s="23" t="s">
        <v>7</v>
      </c>
      <c r="F2" s="30" t="s">
        <v>24</v>
      </c>
    </row>
    <row r="3" spans="1:15" x14ac:dyDescent="0.3">
      <c r="A3" s="31" t="s">
        <v>12</v>
      </c>
      <c r="B3" s="3">
        <v>8</v>
      </c>
      <c r="C3" s="3">
        <f>69/N5</f>
        <v>6.8999999999999997E-5</v>
      </c>
      <c r="D3" s="3">
        <f>97/N5</f>
        <v>9.7E-5</v>
      </c>
      <c r="E3" s="19">
        <f>C3/D3</f>
        <v>0.71134020618556693</v>
      </c>
      <c r="F3" s="31" t="s">
        <v>12</v>
      </c>
      <c r="N3" s="24" t="s">
        <v>13</v>
      </c>
    </row>
    <row r="4" spans="1:15" x14ac:dyDescent="0.3">
      <c r="A4" s="31"/>
      <c r="B4" s="3">
        <v>16</v>
      </c>
      <c r="C4" s="3">
        <f>154/N5</f>
        <v>1.54E-4</v>
      </c>
      <c r="D4" s="3">
        <f>309/N5</f>
        <v>3.0899999999999998E-4</v>
      </c>
      <c r="E4" s="19">
        <f>C4/D4</f>
        <v>0.4983818770226538</v>
      </c>
      <c r="F4" s="31"/>
      <c r="N4" s="25">
        <v>10000000</v>
      </c>
    </row>
    <row r="5" spans="1:15" x14ac:dyDescent="0.3">
      <c r="A5" s="31"/>
      <c r="B5" s="3">
        <v>32</v>
      </c>
      <c r="C5" s="3">
        <f>260/N5</f>
        <v>2.5999999999999998E-4</v>
      </c>
      <c r="D5" s="3">
        <f>545/N5</f>
        <v>5.4500000000000002E-4</v>
      </c>
      <c r="E5" s="19">
        <f t="shared" ref="E5:E16" si="0">C5/D5</f>
        <v>0.47706422018348615</v>
      </c>
      <c r="F5" s="31"/>
      <c r="N5" s="25">
        <v>1000000</v>
      </c>
    </row>
    <row r="6" spans="1:15" x14ac:dyDescent="0.3">
      <c r="A6" s="31"/>
      <c r="B6" s="3">
        <v>64</v>
      </c>
      <c r="C6" s="3">
        <f>506/N5</f>
        <v>5.0600000000000005E-4</v>
      </c>
      <c r="D6" s="3">
        <f>1125/N5</f>
        <v>1.1249999999999999E-3</v>
      </c>
      <c r="E6" s="19">
        <f t="shared" si="0"/>
        <v>0.44977777777777783</v>
      </c>
      <c r="F6" s="31"/>
      <c r="N6" s="25">
        <v>100000</v>
      </c>
    </row>
    <row r="7" spans="1:15" x14ac:dyDescent="0.3">
      <c r="A7" s="31"/>
      <c r="B7" s="3">
        <v>128</v>
      </c>
      <c r="C7" s="3">
        <f>851/N5</f>
        <v>8.5099999999999998E-4</v>
      </c>
      <c r="D7" s="3">
        <f>3484/N5</f>
        <v>3.4840000000000001E-3</v>
      </c>
      <c r="E7" s="19">
        <f t="shared" si="0"/>
        <v>0.24425947187141214</v>
      </c>
      <c r="F7" s="31"/>
      <c r="N7" s="25">
        <v>10000</v>
      </c>
    </row>
    <row r="8" spans="1:15" x14ac:dyDescent="0.3">
      <c r="A8" s="31"/>
      <c r="B8" s="3">
        <v>256</v>
      </c>
      <c r="C8" s="3">
        <f>2541/N5</f>
        <v>2.5409999999999999E-3</v>
      </c>
      <c r="D8" s="3">
        <f>27376/N5</f>
        <v>2.7376000000000001E-2</v>
      </c>
      <c r="E8" s="19">
        <f t="shared" si="0"/>
        <v>9.281852717708941E-2</v>
      </c>
      <c r="F8" s="31"/>
      <c r="N8" s="19">
        <v>1000</v>
      </c>
    </row>
    <row r="9" spans="1:15" x14ac:dyDescent="0.3">
      <c r="A9" s="31"/>
      <c r="B9" s="3">
        <v>512</v>
      </c>
      <c r="C9" s="3">
        <f>7122/N5</f>
        <v>7.1219999999999999E-3</v>
      </c>
      <c r="D9" s="3">
        <f>84799/N5</f>
        <v>8.4798999999999999E-2</v>
      </c>
      <c r="E9" s="19">
        <f t="shared" si="0"/>
        <v>8.3986839467446547E-2</v>
      </c>
      <c r="F9" s="31"/>
      <c r="N9" s="25">
        <v>100</v>
      </c>
    </row>
    <row r="10" spans="1:15" x14ac:dyDescent="0.3">
      <c r="A10" s="31"/>
      <c r="B10" s="3">
        <v>1024</v>
      </c>
      <c r="C10" s="3">
        <f>15450/N5</f>
        <v>1.545E-2</v>
      </c>
      <c r="D10">
        <f>28542/N6</f>
        <v>0.28542000000000001</v>
      </c>
      <c r="E10" s="19">
        <f t="shared" si="0"/>
        <v>5.4130754677317636E-2</v>
      </c>
      <c r="F10" s="31" t="s">
        <v>14</v>
      </c>
    </row>
    <row r="11" spans="1:15" x14ac:dyDescent="0.3">
      <c r="A11" s="31"/>
      <c r="B11" s="3">
        <v>2048</v>
      </c>
      <c r="C11" s="3">
        <f>46072/N5</f>
        <v>4.6072000000000002E-2</v>
      </c>
      <c r="D11">
        <f>117453/N6</f>
        <v>1.1745300000000001</v>
      </c>
      <c r="E11" s="19">
        <f t="shared" si="0"/>
        <v>3.9225903127208327E-2</v>
      </c>
      <c r="F11" s="31"/>
    </row>
    <row r="12" spans="1:15" x14ac:dyDescent="0.3">
      <c r="A12" s="31"/>
      <c r="B12" s="3">
        <v>4096</v>
      </c>
      <c r="C12" s="3">
        <f>76853/N5</f>
        <v>7.6853000000000005E-2</v>
      </c>
      <c r="D12">
        <f>24398/N7</f>
        <v>2.4398</v>
      </c>
      <c r="E12" s="19">
        <f t="shared" si="0"/>
        <v>3.1499713091236989E-2</v>
      </c>
      <c r="F12" s="31" t="s">
        <v>11</v>
      </c>
    </row>
    <row r="13" spans="1:15" x14ac:dyDescent="0.3">
      <c r="A13" s="31" t="s">
        <v>14</v>
      </c>
      <c r="B13" s="3">
        <v>8192</v>
      </c>
      <c r="C13" s="3">
        <f>8186/N6</f>
        <v>8.1860000000000002E-2</v>
      </c>
      <c r="D13">
        <f>113812/N7</f>
        <v>11.3812</v>
      </c>
      <c r="E13" s="19">
        <f t="shared" si="0"/>
        <v>7.1925631743577131E-3</v>
      </c>
      <c r="F13" s="31"/>
      <c r="N13" s="6" t="s">
        <v>0</v>
      </c>
      <c r="O13" s="7"/>
    </row>
    <row r="14" spans="1:15" x14ac:dyDescent="0.3">
      <c r="A14" s="31"/>
      <c r="B14" s="17">
        <v>16384</v>
      </c>
      <c r="C14" s="17">
        <f>33155/N6</f>
        <v>0.33155000000000001</v>
      </c>
      <c r="D14">
        <f>22481/N8</f>
        <v>22.481000000000002</v>
      </c>
      <c r="E14" s="19">
        <f t="shared" si="0"/>
        <v>1.4748009430185489E-2</v>
      </c>
      <c r="F14" s="31" t="s">
        <v>17</v>
      </c>
      <c r="N14" s="8" t="s">
        <v>1</v>
      </c>
      <c r="O14" s="9"/>
    </row>
    <row r="15" spans="1:15" x14ac:dyDescent="0.3">
      <c r="A15" s="31"/>
      <c r="B15" s="17">
        <v>32768</v>
      </c>
      <c r="C15" s="17">
        <f>73395/N6</f>
        <v>0.73394999999999999</v>
      </c>
      <c r="D15">
        <f>69293/N8</f>
        <v>69.293000000000006</v>
      </c>
      <c r="E15" s="19">
        <f t="shared" si="0"/>
        <v>1.0591978987776541E-2</v>
      </c>
      <c r="F15" s="31"/>
      <c r="N15" s="10" t="s">
        <v>2</v>
      </c>
      <c r="O15" s="11"/>
    </row>
    <row r="16" spans="1:15" x14ac:dyDescent="0.3">
      <c r="A16" s="32" t="s">
        <v>11</v>
      </c>
      <c r="B16" s="18">
        <v>65536</v>
      </c>
      <c r="C16" s="18">
        <f>17411/N7</f>
        <v>1.7411000000000001</v>
      </c>
      <c r="D16" s="26">
        <f>28933/N9</f>
        <v>289.33</v>
      </c>
      <c r="E16" s="20">
        <f t="shared" si="0"/>
        <v>6.0176960564061804E-3</v>
      </c>
      <c r="F16" s="32" t="s">
        <v>21</v>
      </c>
    </row>
    <row r="17" spans="1:6" x14ac:dyDescent="0.3">
      <c r="A17" s="33" t="s">
        <v>18</v>
      </c>
      <c r="B17" s="34"/>
      <c r="C17" s="35" t="s">
        <v>22</v>
      </c>
      <c r="D17" s="35" t="s">
        <v>23</v>
      </c>
      <c r="E17" s="35"/>
      <c r="F17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4A73-D8F7-4059-9EFB-140696909290}">
  <dimension ref="A3:N16"/>
  <sheetViews>
    <sheetView topLeftCell="A16" workbookViewId="0">
      <selection activeCell="K18" sqref="K18"/>
    </sheetView>
  </sheetViews>
  <sheetFormatPr baseColWidth="10" defaultRowHeight="14.4" x14ac:dyDescent="0.3"/>
  <cols>
    <col min="1" max="1" width="16.21875" customWidth="1"/>
    <col min="6" max="6" width="15.6640625" customWidth="1"/>
    <col min="7" max="7" width="15.88671875" customWidth="1"/>
  </cols>
  <sheetData>
    <row r="3" spans="1:14" x14ac:dyDescent="0.3">
      <c r="N3" s="24" t="s">
        <v>13</v>
      </c>
    </row>
    <row r="4" spans="1:14" x14ac:dyDescent="0.3">
      <c r="A4" s="6" t="s">
        <v>27</v>
      </c>
      <c r="B4" s="48" t="s">
        <v>3</v>
      </c>
      <c r="C4" s="49" t="s">
        <v>8</v>
      </c>
      <c r="D4" s="50" t="s">
        <v>9</v>
      </c>
      <c r="E4" s="51" t="s">
        <v>10</v>
      </c>
      <c r="F4" s="41" t="s">
        <v>28</v>
      </c>
      <c r="G4" s="28" t="s">
        <v>29</v>
      </c>
      <c r="I4" s="6" t="s">
        <v>0</v>
      </c>
      <c r="J4" s="7"/>
      <c r="N4" s="25">
        <v>10000000</v>
      </c>
    </row>
    <row r="5" spans="1:14" x14ac:dyDescent="0.3">
      <c r="A5" s="52" t="s">
        <v>14</v>
      </c>
      <c r="B5" s="44">
        <v>8</v>
      </c>
      <c r="C5" s="44">
        <f>85/N6</f>
        <v>8.4999999999999995E-4</v>
      </c>
      <c r="D5" s="44">
        <f>302/N5</f>
        <v>3.0200000000000002E-4</v>
      </c>
      <c r="E5" s="44">
        <f>367/N5</f>
        <v>3.6699999999999998E-4</v>
      </c>
      <c r="F5" s="39" t="s">
        <v>12</v>
      </c>
      <c r="G5" s="38" t="s">
        <v>12</v>
      </c>
      <c r="I5" s="8" t="s">
        <v>1</v>
      </c>
      <c r="J5" s="9"/>
      <c r="N5" s="25">
        <v>1000000</v>
      </c>
    </row>
    <row r="6" spans="1:14" x14ac:dyDescent="0.3">
      <c r="A6" s="52"/>
      <c r="B6" s="44">
        <v>16</v>
      </c>
      <c r="C6" s="44">
        <f>556/N6</f>
        <v>5.5599999999999998E-3</v>
      </c>
      <c r="D6" s="44">
        <f>1839/N5</f>
        <v>1.8389999999999999E-3</v>
      </c>
      <c r="E6" s="44">
        <f>835/N5</f>
        <v>8.3500000000000002E-4</v>
      </c>
      <c r="F6" s="39"/>
      <c r="G6" s="38"/>
      <c r="I6" s="10" t="s">
        <v>2</v>
      </c>
      <c r="J6" s="11"/>
      <c r="N6" s="25">
        <v>100000</v>
      </c>
    </row>
    <row r="7" spans="1:14" x14ac:dyDescent="0.3">
      <c r="A7" s="52"/>
      <c r="B7" s="44">
        <v>32</v>
      </c>
      <c r="C7" s="44">
        <f>4419/N6</f>
        <v>4.419E-2</v>
      </c>
      <c r="D7" s="44">
        <f>28178/N5</f>
        <v>2.8178000000000002E-2</v>
      </c>
      <c r="E7" s="44">
        <f>3816/N5</f>
        <v>3.8159999999999999E-3</v>
      </c>
      <c r="F7" s="39"/>
      <c r="G7" s="38"/>
      <c r="N7" s="25">
        <v>10000</v>
      </c>
    </row>
    <row r="8" spans="1:14" x14ac:dyDescent="0.3">
      <c r="A8" s="52"/>
      <c r="B8" s="44">
        <v>64</v>
      </c>
      <c r="C8" s="44">
        <f>63761/N6</f>
        <v>0.63761000000000001</v>
      </c>
      <c r="D8" s="44">
        <f>16854/N6</f>
        <v>0.16854</v>
      </c>
      <c r="E8" s="44">
        <f>42300/N5</f>
        <v>4.2299999999999997E-2</v>
      </c>
      <c r="F8" s="39" t="s">
        <v>14</v>
      </c>
      <c r="G8" s="38"/>
      <c r="N8" s="19">
        <v>1000</v>
      </c>
    </row>
    <row r="9" spans="1:14" x14ac:dyDescent="0.3">
      <c r="A9" s="52" t="s">
        <v>11</v>
      </c>
      <c r="B9" s="44">
        <v>128</v>
      </c>
      <c r="C9" s="44">
        <f>67337/N7</f>
        <v>6.7336999999999998</v>
      </c>
      <c r="D9" s="44">
        <f>27592/N7</f>
        <v>2.7591999999999999</v>
      </c>
      <c r="E9" s="44">
        <f>34867/N6</f>
        <v>0.34866999999999998</v>
      </c>
      <c r="F9" s="39" t="s">
        <v>11</v>
      </c>
      <c r="G9" s="38" t="s">
        <v>14</v>
      </c>
      <c r="N9" s="25">
        <v>100</v>
      </c>
    </row>
    <row r="10" spans="1:14" x14ac:dyDescent="0.3">
      <c r="A10" s="52" t="s">
        <v>17</v>
      </c>
      <c r="B10" s="44">
        <v>256</v>
      </c>
      <c r="C10" s="44">
        <f>86171/N8</f>
        <v>86.171000000000006</v>
      </c>
      <c r="D10" s="44">
        <f>6442/N8</f>
        <v>6.4420000000000002</v>
      </c>
      <c r="E10" s="44">
        <f>24165/N7</f>
        <v>2.4165000000000001</v>
      </c>
      <c r="F10" s="39" t="s">
        <v>17</v>
      </c>
      <c r="G10" s="38" t="s">
        <v>11</v>
      </c>
      <c r="N10" s="42">
        <v>10</v>
      </c>
    </row>
    <row r="11" spans="1:14" x14ac:dyDescent="0.3">
      <c r="A11" s="52" t="s">
        <v>21</v>
      </c>
      <c r="B11" s="44">
        <v>512</v>
      </c>
      <c r="C11" s="44">
        <f>98299/N9</f>
        <v>982.99</v>
      </c>
      <c r="D11" s="44">
        <f>137966/N8</f>
        <v>137.96600000000001</v>
      </c>
      <c r="E11" s="44">
        <f>8612/N8</f>
        <v>8.6120000000000001</v>
      </c>
      <c r="F11" s="39"/>
      <c r="G11" s="38" t="s">
        <v>17</v>
      </c>
    </row>
    <row r="12" spans="1:14" x14ac:dyDescent="0.3">
      <c r="A12" s="52" t="s">
        <v>30</v>
      </c>
      <c r="B12" s="45">
        <v>1024</v>
      </c>
      <c r="C12" s="44">
        <f>44916/N10</f>
        <v>4491.6000000000004</v>
      </c>
      <c r="D12" s="44">
        <f>120488/N9</f>
        <v>1204.8800000000001</v>
      </c>
      <c r="E12" s="44">
        <f>71903/N8</f>
        <v>71.903000000000006</v>
      </c>
      <c r="F12" s="40" t="s">
        <v>21</v>
      </c>
      <c r="G12" s="38"/>
    </row>
    <row r="13" spans="1:14" x14ac:dyDescent="0.3">
      <c r="A13" s="8"/>
      <c r="B13" s="45">
        <v>2048</v>
      </c>
      <c r="C13" s="44">
        <f>514507/N10</f>
        <v>51450.7</v>
      </c>
      <c r="D13" s="44">
        <f>31597/N10</f>
        <v>3159.7</v>
      </c>
      <c r="E13" s="44">
        <f>29146/N9</f>
        <v>291.45999999999998</v>
      </c>
      <c r="F13" s="43" t="s">
        <v>30</v>
      </c>
      <c r="G13" s="38" t="s">
        <v>21</v>
      </c>
    </row>
    <row r="14" spans="1:14" x14ac:dyDescent="0.3">
      <c r="A14" s="8"/>
      <c r="B14" s="45">
        <v>4096</v>
      </c>
      <c r="C14" s="46"/>
      <c r="D14" s="44">
        <f>248158/N10</f>
        <v>24815.8</v>
      </c>
      <c r="E14" s="44">
        <f>4510/N10</f>
        <v>451</v>
      </c>
      <c r="F14" s="46"/>
      <c r="G14" s="53" t="s">
        <v>30</v>
      </c>
    </row>
    <row r="15" spans="1:14" x14ac:dyDescent="0.3">
      <c r="A15" s="8"/>
      <c r="B15" s="45">
        <v>8192</v>
      </c>
      <c r="C15" s="46"/>
      <c r="D15" s="46"/>
      <c r="E15" s="44">
        <f>26676/N10</f>
        <v>2667.6</v>
      </c>
      <c r="F15" s="46"/>
      <c r="G15" s="9"/>
    </row>
    <row r="16" spans="1:14" x14ac:dyDescent="0.3">
      <c r="A16" s="33" t="s">
        <v>18</v>
      </c>
      <c r="B16" s="34"/>
      <c r="C16" s="35" t="s">
        <v>19</v>
      </c>
      <c r="D16" s="35" t="s">
        <v>31</v>
      </c>
      <c r="E16" s="47" t="s">
        <v>20</v>
      </c>
      <c r="F16" s="34"/>
      <c r="G16" s="3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Práctica 1.2 1ºTabla</vt:lpstr>
      <vt:lpstr>Práctica 1.2 2ºTabla</vt:lpstr>
      <vt:lpstr>Práctica 1.2 3ºTabla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2021-02-18T14:57:06Z</dcterms:created>
  <dcterms:modified xsi:type="dcterms:W3CDTF">2021-02-23T16:37:24Z</dcterms:modified>
</cp:coreProperties>
</file>