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4\"/>
    </mc:Choice>
  </mc:AlternateContent>
  <xr:revisionPtr revIDLastSave="0" documentId="13_ncr:1_{1AFBCEC5-7F37-4FC5-BD20-A9A890531239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Devoradores" sheetId="5" r:id="rId1"/>
    <sheet name="Devoradores (2)" sheetId="7" r:id="rId2"/>
    <sheet name="Hoja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20" i="5"/>
  <c r="E21" i="5"/>
  <c r="E19" i="5"/>
  <c r="D19" i="5"/>
  <c r="D20" i="5"/>
  <c r="D21" i="5"/>
  <c r="E22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C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<sst xmlns="http://schemas.openxmlformats.org/spreadsheetml/2006/main" count="57" uniqueCount="21">
  <si>
    <t>nVeces</t>
  </si>
  <si>
    <t>Mediciones realizadas en:</t>
  </si>
  <si>
    <t>Intel(R) Core(TM) i7-8550U</t>
  </si>
  <si>
    <t>RAM 16,0 GB</t>
  </si>
  <si>
    <t>n</t>
  </si>
  <si>
    <t>nVeces (DEV1)</t>
  </si>
  <si>
    <t>nVeces (DEV2)</t>
  </si>
  <si>
    <t>nVeces (DEV3)</t>
  </si>
  <si>
    <t>t(DEV1)</t>
  </si>
  <si>
    <t>t(DEV2)</t>
  </si>
  <si>
    <t>t(DEV3)</t>
  </si>
  <si>
    <t>nVeces = 1000000</t>
  </si>
  <si>
    <t>nVeces = 100000</t>
  </si>
  <si>
    <t>nVeces = 10000</t>
  </si>
  <si>
    <t>nVeces = 1000</t>
  </si>
  <si>
    <t>nVeces = 100</t>
  </si>
  <si>
    <t>nVeces = 10</t>
  </si>
  <si>
    <t>Complejidad:</t>
  </si>
  <si>
    <t>O(n)</t>
  </si>
  <si>
    <t>O(nlogn)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</si>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</sst>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1" xfId="0" applyBorder="1"/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0" fillId="0" borderId="12" xfId="0" applyBorder="1"/>
    <xf numFmtId="0" fontId="1" fillId="0" borderId="8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Devoradores!$C$2</c:f>
              <c:strCache>
                <c:ptCount val="1"/>
                <c:pt idx="0">
                  <c:v>t(DEV1)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Devoradores!$D$2</c:f>
              <c:strCache>
                <c:ptCount val="1"/>
                <c:pt idx="0">
                  <c:v>t(DEV2)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Devoradores!$D$3:$D$22</c:f>
              <c:numCache>
                <c:formatCode>General</c:formatCode>
                <c:ptCount val="20"/>
                <c:pt idx="0">
                  <c:v>2.1700000000000001E-3</c:v>
                </c:pt>
                <c:pt idx="1">
                  <c:v>3.5999999999999999E-3</c:v>
                </c:pt>
                <c:pt idx="2">
                  <c:v>7.9500000000000005E-3</c:v>
                </c:pt>
                <c:pt idx="3">
                  <c:v>1.7430000000000001E-2</c:v>
                </c:pt>
                <c:pt idx="4">
                  <c:v>3.7310000000000003E-2</c:v>
                </c:pt>
                <c:pt idx="5">
                  <c:v>7.424E-2</c:v>
                </c:pt>
                <c:pt idx="6">
                  <c:v>0.17363000000000001</c:v>
                </c:pt>
                <c:pt idx="7">
                  <c:v>0.35206999999999999</c:v>
                </c:pt>
                <c:pt idx="8">
                  <c:v>0.82206000000000001</c:v>
                </c:pt>
                <c:pt idx="9">
                  <c:v>1.6734800000000001</c:v>
                </c:pt>
                <c:pt idx="10">
                  <c:v>3.0482999999999998</c:v>
                </c:pt>
                <c:pt idx="11">
                  <c:v>7.5076000000000001</c:v>
                </c:pt>
                <c:pt idx="12">
                  <c:v>16.625599999999999</c:v>
                </c:pt>
                <c:pt idx="13">
                  <c:v>23.931000000000001</c:v>
                </c:pt>
                <c:pt idx="14">
                  <c:v>46.341999999999999</c:v>
                </c:pt>
                <c:pt idx="15">
                  <c:v>83.436000000000007</c:v>
                </c:pt>
                <c:pt idx="16">
                  <c:v>150.39400000000001</c:v>
                </c:pt>
                <c:pt idx="17">
                  <c:v>259.54000000000002</c:v>
                </c:pt>
                <c:pt idx="18">
                  <c:v>530.09</c:v>
                </c:pt>
                <c:pt idx="19">
                  <c:v>1535.35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Devoradores!$E$2</c:f>
              <c:strCache>
                <c:ptCount val="1"/>
                <c:pt idx="0">
                  <c:v>t(DEV3)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Devoradores!$E$3:$E$22</c:f>
              <c:numCache>
                <c:formatCode>General</c:formatCode>
                <c:ptCount val="20"/>
                <c:pt idx="0">
                  <c:v>1.3500000000000001E-3</c:v>
                </c:pt>
                <c:pt idx="1">
                  <c:v>2.5500000000000002E-3</c:v>
                </c:pt>
                <c:pt idx="2">
                  <c:v>5.4000000000000003E-3</c:v>
                </c:pt>
                <c:pt idx="3">
                  <c:v>1.124E-2</c:v>
                </c:pt>
                <c:pt idx="4">
                  <c:v>2.8080000000000001E-2</c:v>
                </c:pt>
                <c:pt idx="5">
                  <c:v>5.491E-2</c:v>
                </c:pt>
                <c:pt idx="6">
                  <c:v>0.12195</c:v>
                </c:pt>
                <c:pt idx="7">
                  <c:v>0.24113999999999999</c:v>
                </c:pt>
                <c:pt idx="8">
                  <c:v>0.51256999999999997</c:v>
                </c:pt>
                <c:pt idx="9">
                  <c:v>1.07199</c:v>
                </c:pt>
                <c:pt idx="10">
                  <c:v>2.0118999999999998</c:v>
                </c:pt>
                <c:pt idx="11">
                  <c:v>4.1510999999999996</c:v>
                </c:pt>
                <c:pt idx="12">
                  <c:v>10.758599999999999</c:v>
                </c:pt>
                <c:pt idx="13">
                  <c:v>27.904</c:v>
                </c:pt>
                <c:pt idx="14">
                  <c:v>63.445</c:v>
                </c:pt>
                <c:pt idx="15">
                  <c:v>110.086</c:v>
                </c:pt>
                <c:pt idx="16">
                  <c:v>252.44</c:v>
                </c:pt>
                <c:pt idx="17">
                  <c:v>508.56</c:v>
                </c:pt>
                <c:pt idx="18">
                  <c:v>1112.03</c:v>
                </c:pt>
                <c:pt idx="19">
                  <c:v>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(2)'!$C$2</c:f>
              <c:strCache>
                <c:ptCount val="1"/>
                <c:pt idx="0">
                  <c:v>t(DEV1)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9-4B79-B4DF-5BA07A29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(2)'!$D$2</c:f>
              <c:strCache>
                <c:ptCount val="1"/>
                <c:pt idx="0">
                  <c:v>t(DEV2)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(2)'!$D$3:$D$22</c:f>
              <c:numCache>
                <c:formatCode>General</c:formatCode>
                <c:ptCount val="20"/>
                <c:pt idx="0">
                  <c:v>1.4E-3</c:v>
                </c:pt>
                <c:pt idx="1">
                  <c:v>2.97E-3</c:v>
                </c:pt>
                <c:pt idx="2">
                  <c:v>6.2500000000000003E-3</c:v>
                </c:pt>
                <c:pt idx="3">
                  <c:v>1.2279999999999999E-2</c:v>
                </c:pt>
                <c:pt idx="4">
                  <c:v>2.681E-2</c:v>
                </c:pt>
                <c:pt idx="5">
                  <c:v>5.6660000000000002E-2</c:v>
                </c:pt>
                <c:pt idx="6">
                  <c:v>0.12639</c:v>
                </c:pt>
                <c:pt idx="7">
                  <c:v>0.24589</c:v>
                </c:pt>
                <c:pt idx="8">
                  <c:v>0.53864000000000001</c:v>
                </c:pt>
                <c:pt idx="9">
                  <c:v>1.09412</c:v>
                </c:pt>
                <c:pt idx="10">
                  <c:v>2.3229000000000002</c:v>
                </c:pt>
                <c:pt idx="11">
                  <c:v>4.7878999999999996</c:v>
                </c:pt>
                <c:pt idx="12">
                  <c:v>10.2875</c:v>
                </c:pt>
                <c:pt idx="13">
                  <c:v>23.116</c:v>
                </c:pt>
                <c:pt idx="14">
                  <c:v>46.942</c:v>
                </c:pt>
                <c:pt idx="15">
                  <c:v>94.695999999999998</c:v>
                </c:pt>
                <c:pt idx="16">
                  <c:v>211.67</c:v>
                </c:pt>
                <c:pt idx="17">
                  <c:v>450.98</c:v>
                </c:pt>
                <c:pt idx="18">
                  <c:v>910.41</c:v>
                </c:pt>
                <c:pt idx="19">
                  <c:v>1842.71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2-470C-B89B-CD0F2281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(2)'!$E$2</c:f>
              <c:strCache>
                <c:ptCount val="1"/>
                <c:pt idx="0">
                  <c:v>t(DEV3)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(2)'!$E$3:$E$22</c:f>
              <c:numCache>
                <c:formatCode>General</c:formatCode>
                <c:ptCount val="20"/>
                <c:pt idx="0">
                  <c:v>1.57E-3</c:v>
                </c:pt>
                <c:pt idx="1">
                  <c:v>4.2100000000000002E-3</c:v>
                </c:pt>
                <c:pt idx="2">
                  <c:v>7.6600000000000001E-3</c:v>
                </c:pt>
                <c:pt idx="3">
                  <c:v>1.4970000000000001E-2</c:v>
                </c:pt>
                <c:pt idx="4">
                  <c:v>3.1060000000000001E-2</c:v>
                </c:pt>
                <c:pt idx="5">
                  <c:v>7.9630000000000006E-2</c:v>
                </c:pt>
                <c:pt idx="6">
                  <c:v>0.14329</c:v>
                </c:pt>
                <c:pt idx="7">
                  <c:v>0.28833999999999999</c:v>
                </c:pt>
                <c:pt idx="8">
                  <c:v>0.63583000000000001</c:v>
                </c:pt>
                <c:pt idx="9">
                  <c:v>1.29514</c:v>
                </c:pt>
                <c:pt idx="10">
                  <c:v>2.8111000000000002</c:v>
                </c:pt>
                <c:pt idx="11">
                  <c:v>5.6220999999999997</c:v>
                </c:pt>
                <c:pt idx="12">
                  <c:v>12.364100000000001</c:v>
                </c:pt>
                <c:pt idx="13">
                  <c:v>25.555</c:v>
                </c:pt>
                <c:pt idx="14">
                  <c:v>56.088999999999999</c:v>
                </c:pt>
                <c:pt idx="15">
                  <c:v>112.74</c:v>
                </c:pt>
                <c:pt idx="16">
                  <c:v>250.26</c:v>
                </c:pt>
                <c:pt idx="17">
                  <c:v>507.54</c:v>
                </c:pt>
                <c:pt idx="18">
                  <c:v>1068.18</c:v>
                </c:pt>
                <c:pt idx="19">
                  <c:v>2394.6999999999998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6-43F8-975D-81AE4EC1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24</xdr:row>
      <xdr:rowOff>60960</xdr:rowOff>
    </xdr:from>
    <xdr:to>
      <xdr:col>17</xdr:col>
      <xdr:colOff>624840</xdr:colOff>
      <xdr:row>39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74002-F56D-4415-9F4A-F216545E5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F88E80-7010-412F-AA89-22DE99518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24</xdr:row>
      <xdr:rowOff>60960</xdr:rowOff>
    </xdr:from>
    <xdr:to>
      <xdr:col>17</xdr:col>
      <xdr:colOff>624840</xdr:colOff>
      <xdr:row>39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DF756D-3203-4DE0-91F3-B0A6701D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3"/>
  <sheetViews>
    <sheetView tabSelected="1" topLeftCell="A16" workbookViewId="0">
      <selection activeCell="A2" sqref="A2:G23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3" t="s">
        <v>5</v>
      </c>
      <c r="B2" s="16" t="s">
        <v>4</v>
      </c>
      <c r="C2" s="10" t="s">
        <v>8</v>
      </c>
      <c r="D2" s="11" t="s">
        <v>9</v>
      </c>
      <c r="E2" s="12" t="s">
        <v>10</v>
      </c>
      <c r="F2" s="13" t="s">
        <v>6</v>
      </c>
      <c r="G2" s="23" t="s">
        <v>7</v>
      </c>
      <c r="J2" s="4" t="s">
        <v>1</v>
      </c>
      <c r="K2" s="5"/>
      <c r="N2" s="1" t="s">
        <v>0</v>
      </c>
    </row>
    <row r="3" spans="1:14" x14ac:dyDescent="0.3">
      <c r="A3" s="14" t="s">
        <v>11</v>
      </c>
      <c r="B3" s="17">
        <v>100</v>
      </c>
      <c r="C3" s="20">
        <f>171/N6</f>
        <v>1.7100000000000001E-4</v>
      </c>
      <c r="D3" s="20">
        <f>217/N7</f>
        <v>2.1700000000000001E-3</v>
      </c>
      <c r="E3" s="20">
        <f>135/N7</f>
        <v>1.3500000000000001E-3</v>
      </c>
      <c r="F3" s="14" t="s">
        <v>12</v>
      </c>
      <c r="G3" s="24" t="s">
        <v>12</v>
      </c>
      <c r="J3" s="6" t="s">
        <v>2</v>
      </c>
      <c r="K3" s="7"/>
      <c r="N3" s="2">
        <v>1000000000</v>
      </c>
    </row>
    <row r="4" spans="1:14" x14ac:dyDescent="0.3">
      <c r="A4" s="14"/>
      <c r="B4" s="17">
        <v>200</v>
      </c>
      <c r="C4" s="20">
        <f>360/N6</f>
        <v>3.6000000000000002E-4</v>
      </c>
      <c r="D4" s="20">
        <f>360/N7</f>
        <v>3.5999999999999999E-3</v>
      </c>
      <c r="E4" s="20">
        <f>255/N7</f>
        <v>2.5500000000000002E-3</v>
      </c>
      <c r="F4" s="14"/>
      <c r="G4" s="24"/>
      <c r="J4" s="8" t="s">
        <v>3</v>
      </c>
      <c r="K4" s="9"/>
      <c r="N4" s="2">
        <v>100000000</v>
      </c>
    </row>
    <row r="5" spans="1:14" x14ac:dyDescent="0.3">
      <c r="A5" s="14"/>
      <c r="B5" s="17">
        <v>400</v>
      </c>
      <c r="C5" s="20">
        <f>608/N6</f>
        <v>6.0800000000000003E-4</v>
      </c>
      <c r="D5" s="20">
        <f>795/N7</f>
        <v>7.9500000000000005E-3</v>
      </c>
      <c r="E5" s="20">
        <f>540/N7</f>
        <v>5.4000000000000003E-3</v>
      </c>
      <c r="F5" s="14"/>
      <c r="G5" s="24"/>
      <c r="N5" s="2">
        <v>10000000</v>
      </c>
    </row>
    <row r="6" spans="1:14" x14ac:dyDescent="0.3">
      <c r="A6" s="14"/>
      <c r="B6" s="17">
        <v>800</v>
      </c>
      <c r="C6" s="20">
        <f>1164/N6</f>
        <v>1.1640000000000001E-3</v>
      </c>
      <c r="D6" s="20">
        <f>1743/N7</f>
        <v>1.7430000000000001E-2</v>
      </c>
      <c r="E6" s="20">
        <f>1124/N7</f>
        <v>1.124E-2</v>
      </c>
      <c r="F6" s="14"/>
      <c r="G6" s="24"/>
      <c r="N6" s="2">
        <v>1000000</v>
      </c>
    </row>
    <row r="7" spans="1:14" x14ac:dyDescent="0.3">
      <c r="A7" s="14"/>
      <c r="B7" s="17">
        <v>1600</v>
      </c>
      <c r="C7" s="20">
        <f>2423/N6</f>
        <v>2.4229999999999998E-3</v>
      </c>
      <c r="D7" s="20">
        <f>3731/N7</f>
        <v>3.7310000000000003E-2</v>
      </c>
      <c r="E7" s="20">
        <f>2808/N7</f>
        <v>2.8080000000000001E-2</v>
      </c>
      <c r="F7" s="14"/>
      <c r="G7" s="24"/>
      <c r="N7" s="3">
        <v>100000</v>
      </c>
    </row>
    <row r="8" spans="1:14" x14ac:dyDescent="0.3">
      <c r="A8" s="14"/>
      <c r="B8" s="17">
        <v>3200</v>
      </c>
      <c r="C8" s="20">
        <f>4863/N6</f>
        <v>4.8630000000000001E-3</v>
      </c>
      <c r="D8" s="20">
        <f>7424/N7</f>
        <v>7.424E-2</v>
      </c>
      <c r="E8" s="20">
        <f>5491/N7</f>
        <v>5.491E-2</v>
      </c>
      <c r="F8" s="14"/>
      <c r="G8" s="24"/>
      <c r="N8" s="2">
        <v>10000</v>
      </c>
    </row>
    <row r="9" spans="1:14" x14ac:dyDescent="0.3">
      <c r="A9" s="14"/>
      <c r="B9" s="17">
        <v>6400</v>
      </c>
      <c r="C9" s="20">
        <f>9550/N6</f>
        <v>9.5499999999999995E-3</v>
      </c>
      <c r="D9" s="20">
        <f>17363/N7</f>
        <v>0.17363000000000001</v>
      </c>
      <c r="E9" s="20">
        <f>12195/N7</f>
        <v>0.12195</v>
      </c>
      <c r="F9" s="14"/>
      <c r="G9" s="24"/>
      <c r="N9" s="15">
        <v>1000</v>
      </c>
    </row>
    <row r="10" spans="1:14" x14ac:dyDescent="0.3">
      <c r="A10" s="14"/>
      <c r="B10" s="17">
        <v>12800</v>
      </c>
      <c r="C10" s="20">
        <f>19603/N6</f>
        <v>1.9602999999999999E-2</v>
      </c>
      <c r="D10" s="20">
        <f>35207/N7</f>
        <v>0.35206999999999999</v>
      </c>
      <c r="E10" s="20">
        <f>24114/N7</f>
        <v>0.24113999999999999</v>
      </c>
      <c r="F10" s="14"/>
      <c r="G10" s="24"/>
      <c r="N10" s="15">
        <v>100</v>
      </c>
    </row>
    <row r="11" spans="1:14" x14ac:dyDescent="0.3">
      <c r="A11" s="14"/>
      <c r="B11" s="17">
        <v>25600</v>
      </c>
      <c r="C11" s="20">
        <f>38152/N6</f>
        <v>3.8151999999999998E-2</v>
      </c>
      <c r="D11" s="20">
        <f>82206/N7</f>
        <v>0.82206000000000001</v>
      </c>
      <c r="E11" s="20">
        <f>51257/N7</f>
        <v>0.51256999999999997</v>
      </c>
      <c r="F11" s="14"/>
      <c r="G11" s="24"/>
      <c r="N11" s="15">
        <v>10</v>
      </c>
    </row>
    <row r="12" spans="1:14" x14ac:dyDescent="0.3">
      <c r="A12" s="14"/>
      <c r="B12" s="17">
        <v>51200</v>
      </c>
      <c r="C12" s="20">
        <f>76614/N6</f>
        <v>7.6614000000000002E-2</v>
      </c>
      <c r="D12" s="20">
        <f>167348/N7</f>
        <v>1.6734800000000001</v>
      </c>
      <c r="E12" s="20">
        <f>107199/N7</f>
        <v>1.07199</v>
      </c>
      <c r="F12" s="14"/>
      <c r="G12" s="24"/>
      <c r="N12" s="15">
        <v>1</v>
      </c>
    </row>
    <row r="13" spans="1:14" x14ac:dyDescent="0.3">
      <c r="A13" s="14"/>
      <c r="B13" s="17">
        <v>102400</v>
      </c>
      <c r="C13" s="20">
        <f>150329/N6</f>
        <v>0.15032899999999999</v>
      </c>
      <c r="D13" s="20">
        <f>30483/N8</f>
        <v>3.0482999999999998</v>
      </c>
      <c r="E13" s="20">
        <f>20119/N8</f>
        <v>2.0118999999999998</v>
      </c>
      <c r="F13" s="14" t="s">
        <v>13</v>
      </c>
      <c r="G13" s="24" t="s">
        <v>13</v>
      </c>
      <c r="K13" t="s">
        <v>20</v>
      </c>
    </row>
    <row r="14" spans="1:14" x14ac:dyDescent="0.3">
      <c r="A14" s="14" t="s">
        <v>12</v>
      </c>
      <c r="B14" s="17">
        <v>204800</v>
      </c>
      <c r="C14" s="20">
        <f>29681/N7</f>
        <v>0.29681000000000002</v>
      </c>
      <c r="D14" s="20">
        <f>75076/N8</f>
        <v>7.5076000000000001</v>
      </c>
      <c r="E14" s="20">
        <f>41511/N8</f>
        <v>4.1510999999999996</v>
      </c>
      <c r="F14" s="14"/>
      <c r="G14" s="24"/>
    </row>
    <row r="15" spans="1:14" x14ac:dyDescent="0.3">
      <c r="A15" s="14"/>
      <c r="B15" s="17">
        <v>409600</v>
      </c>
      <c r="C15" s="20">
        <f>60407/N7</f>
        <v>0.60407</v>
      </c>
      <c r="D15" s="20">
        <f>166256/N8</f>
        <v>16.625599999999999</v>
      </c>
      <c r="E15" s="20">
        <f>107586/N8</f>
        <v>10.758599999999999</v>
      </c>
      <c r="F15" s="14"/>
      <c r="G15" s="24"/>
    </row>
    <row r="16" spans="1:14" x14ac:dyDescent="0.3">
      <c r="A16" s="14"/>
      <c r="B16" s="17">
        <v>819200</v>
      </c>
      <c r="C16" s="20">
        <f>127176/N7</f>
        <v>1.27176</v>
      </c>
      <c r="D16" s="20">
        <f>23931/N9</f>
        <v>23.931000000000001</v>
      </c>
      <c r="E16" s="20">
        <f>27904/N9</f>
        <v>27.904</v>
      </c>
      <c r="F16" s="14" t="s">
        <v>14</v>
      </c>
      <c r="G16" s="24" t="s">
        <v>14</v>
      </c>
    </row>
    <row r="17" spans="1:7" x14ac:dyDescent="0.3">
      <c r="A17" s="14" t="s">
        <v>13</v>
      </c>
      <c r="B17" s="17">
        <v>1638400</v>
      </c>
      <c r="C17" s="20">
        <f>26665/N8</f>
        <v>2.6665000000000001</v>
      </c>
      <c r="D17" s="20">
        <f>46342/N9</f>
        <v>46.341999999999999</v>
      </c>
      <c r="E17" s="20">
        <f>63445/N9</f>
        <v>63.445</v>
      </c>
      <c r="F17" s="14"/>
      <c r="G17" s="24"/>
    </row>
    <row r="18" spans="1:7" x14ac:dyDescent="0.3">
      <c r="A18" s="14"/>
      <c r="B18" s="17">
        <v>3276800</v>
      </c>
      <c r="C18" s="20">
        <f>53941/N8</f>
        <v>5.3940999999999999</v>
      </c>
      <c r="D18" s="20">
        <f>83436/N9</f>
        <v>83.436000000000007</v>
      </c>
      <c r="E18" s="20">
        <f>110086/N9</f>
        <v>110.086</v>
      </c>
      <c r="F18" s="14"/>
      <c r="G18" s="24"/>
    </row>
    <row r="19" spans="1:7" x14ac:dyDescent="0.3">
      <c r="A19" s="6"/>
      <c r="B19" s="19">
        <v>6553600</v>
      </c>
      <c r="C19" s="20">
        <f>107396/N8</f>
        <v>10.739599999999999</v>
      </c>
      <c r="D19" s="20">
        <f>150394/N9</f>
        <v>150.39400000000001</v>
      </c>
      <c r="E19" s="20">
        <f>25244/N10</f>
        <v>252.44</v>
      </c>
      <c r="F19" s="14"/>
      <c r="G19" s="24" t="s">
        <v>15</v>
      </c>
    </row>
    <row r="20" spans="1:7" x14ac:dyDescent="0.3">
      <c r="A20" s="18" t="s">
        <v>14</v>
      </c>
      <c r="B20" s="19">
        <v>13107200</v>
      </c>
      <c r="C20" s="20">
        <f>22339/N9</f>
        <v>22.338999999999999</v>
      </c>
      <c r="D20" s="20">
        <f>25954/N10</f>
        <v>259.54000000000002</v>
      </c>
      <c r="E20" s="20">
        <f>50856/N10</f>
        <v>508.56</v>
      </c>
      <c r="F20" s="14" t="s">
        <v>15</v>
      </c>
      <c r="G20" s="7"/>
    </row>
    <row r="21" spans="1:7" x14ac:dyDescent="0.3">
      <c r="A21" s="6"/>
      <c r="B21" s="19">
        <v>26214400</v>
      </c>
      <c r="C21" s="20">
        <f>44255/N9</f>
        <v>44.255000000000003</v>
      </c>
      <c r="D21" s="20">
        <f>53009/N10</f>
        <v>530.09</v>
      </c>
      <c r="E21" s="20">
        <f>111203/N10</f>
        <v>1112.03</v>
      </c>
      <c r="F21" s="3"/>
      <c r="G21" s="7"/>
    </row>
    <row r="22" spans="1:7" x14ac:dyDescent="0.3">
      <c r="A22" s="8"/>
      <c r="B22" s="21">
        <v>52428800</v>
      </c>
      <c r="C22" s="22">
        <f>89495/N9</f>
        <v>89.495000000000005</v>
      </c>
      <c r="D22" s="22">
        <f>153535/N10</f>
        <v>1535.35</v>
      </c>
      <c r="E22" s="22">
        <f>27410/N11</f>
        <v>2741</v>
      </c>
      <c r="F22" s="25"/>
      <c r="G22" s="26" t="s">
        <v>16</v>
      </c>
    </row>
    <row r="23" spans="1:7" x14ac:dyDescent="0.3">
      <c r="B23" s="27" t="s">
        <v>17</v>
      </c>
      <c r="C23" s="27" t="s">
        <v>18</v>
      </c>
      <c r="D23" s="27" t="s">
        <v>19</v>
      </c>
      <c r="E23" s="27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0BAE-647B-4B47-9D7F-56C45E2EDA0E}">
  <dimension ref="A2:N23"/>
  <sheetViews>
    <sheetView topLeftCell="A16" workbookViewId="0">
      <selection activeCell="C23" sqref="C23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3" t="s">
        <v>5</v>
      </c>
      <c r="B2" s="16" t="s">
        <v>4</v>
      </c>
      <c r="C2" s="10" t="s">
        <v>8</v>
      </c>
      <c r="D2" s="11" t="s">
        <v>9</v>
      </c>
      <c r="E2" s="12" t="s">
        <v>10</v>
      </c>
      <c r="F2" s="13" t="s">
        <v>6</v>
      </c>
      <c r="G2" s="23" t="s">
        <v>7</v>
      </c>
      <c r="J2" s="4" t="s">
        <v>1</v>
      </c>
      <c r="K2" s="5"/>
      <c r="N2" s="1" t="s">
        <v>0</v>
      </c>
    </row>
    <row r="3" spans="1:14" x14ac:dyDescent="0.3">
      <c r="A3" s="14" t="s">
        <v>11</v>
      </c>
      <c r="B3" s="17">
        <v>100</v>
      </c>
      <c r="C3" s="20">
        <f>171/N6</f>
        <v>1.7100000000000001E-4</v>
      </c>
      <c r="D3" s="20">
        <f>140/N7</f>
        <v>1.4E-3</v>
      </c>
      <c r="E3" s="20">
        <f>157/N7</f>
        <v>1.57E-3</v>
      </c>
      <c r="F3" s="14" t="s">
        <v>12</v>
      </c>
      <c r="G3" s="24" t="s">
        <v>12</v>
      </c>
      <c r="J3" s="6" t="s">
        <v>2</v>
      </c>
      <c r="K3" s="7"/>
      <c r="N3" s="2">
        <v>1000000000</v>
      </c>
    </row>
    <row r="4" spans="1:14" x14ac:dyDescent="0.3">
      <c r="A4" s="14"/>
      <c r="B4" s="17">
        <v>200</v>
      </c>
      <c r="C4" s="20">
        <f>360/N6</f>
        <v>3.6000000000000002E-4</v>
      </c>
      <c r="D4" s="20">
        <f>297/N7</f>
        <v>2.97E-3</v>
      </c>
      <c r="E4" s="20">
        <f>421/N7</f>
        <v>4.2100000000000002E-3</v>
      </c>
      <c r="F4" s="14"/>
      <c r="G4" s="24"/>
      <c r="J4" s="8" t="s">
        <v>3</v>
      </c>
      <c r="K4" s="9"/>
      <c r="N4" s="2">
        <v>100000000</v>
      </c>
    </row>
    <row r="5" spans="1:14" x14ac:dyDescent="0.3">
      <c r="A5" s="14"/>
      <c r="B5" s="17">
        <v>400</v>
      </c>
      <c r="C5" s="20">
        <f>608/N6</f>
        <v>6.0800000000000003E-4</v>
      </c>
      <c r="D5" s="20">
        <f>625/N7</f>
        <v>6.2500000000000003E-3</v>
      </c>
      <c r="E5" s="20">
        <f>766/N7</f>
        <v>7.6600000000000001E-3</v>
      </c>
      <c r="F5" s="14"/>
      <c r="G5" s="24"/>
      <c r="N5" s="2">
        <v>10000000</v>
      </c>
    </row>
    <row r="6" spans="1:14" x14ac:dyDescent="0.3">
      <c r="A6" s="14"/>
      <c r="B6" s="17">
        <v>800</v>
      </c>
      <c r="C6" s="20">
        <f>1164/N6</f>
        <v>1.1640000000000001E-3</v>
      </c>
      <c r="D6" s="20">
        <f>1228/N7</f>
        <v>1.2279999999999999E-2</v>
      </c>
      <c r="E6" s="20">
        <f>1497/N7</f>
        <v>1.4970000000000001E-2</v>
      </c>
      <c r="F6" s="14"/>
      <c r="G6" s="24"/>
      <c r="N6" s="2">
        <v>1000000</v>
      </c>
    </row>
    <row r="7" spans="1:14" x14ac:dyDescent="0.3">
      <c r="A7" s="14"/>
      <c r="B7" s="17">
        <v>1600</v>
      </c>
      <c r="C7" s="20">
        <f>2423/N6</f>
        <v>2.4229999999999998E-3</v>
      </c>
      <c r="D7" s="20">
        <f>2681/N7</f>
        <v>2.681E-2</v>
      </c>
      <c r="E7" s="20">
        <f>3106/N7</f>
        <v>3.1060000000000001E-2</v>
      </c>
      <c r="F7" s="14"/>
      <c r="G7" s="24"/>
      <c r="N7" s="3">
        <v>100000</v>
      </c>
    </row>
    <row r="8" spans="1:14" x14ac:dyDescent="0.3">
      <c r="A8" s="14"/>
      <c r="B8" s="17">
        <v>3200</v>
      </c>
      <c r="C8" s="20">
        <f>4863/N6</f>
        <v>4.8630000000000001E-3</v>
      </c>
      <c r="D8" s="20">
        <f>5666/N7</f>
        <v>5.6660000000000002E-2</v>
      </c>
      <c r="E8" s="20">
        <f>7963/N7</f>
        <v>7.9630000000000006E-2</v>
      </c>
      <c r="F8" s="14"/>
      <c r="G8" s="24"/>
      <c r="N8" s="2">
        <v>10000</v>
      </c>
    </row>
    <row r="9" spans="1:14" x14ac:dyDescent="0.3">
      <c r="A9" s="14"/>
      <c r="B9" s="17">
        <v>6400</v>
      </c>
      <c r="C9" s="20">
        <f>9550/N6</f>
        <v>9.5499999999999995E-3</v>
      </c>
      <c r="D9" s="20">
        <f>12639/N7</f>
        <v>0.12639</v>
      </c>
      <c r="E9" s="20">
        <f>14329/N7</f>
        <v>0.14329</v>
      </c>
      <c r="F9" s="14"/>
      <c r="G9" s="24"/>
      <c r="N9" s="15">
        <v>1000</v>
      </c>
    </row>
    <row r="10" spans="1:14" x14ac:dyDescent="0.3">
      <c r="A10" s="14"/>
      <c r="B10" s="17">
        <v>12800</v>
      </c>
      <c r="C10" s="20">
        <f>19603/N6</f>
        <v>1.9602999999999999E-2</v>
      </c>
      <c r="D10" s="20">
        <f>24589/N7</f>
        <v>0.24589</v>
      </c>
      <c r="E10" s="20">
        <f>28834/N7</f>
        <v>0.28833999999999999</v>
      </c>
      <c r="F10" s="14"/>
      <c r="G10" s="24"/>
      <c r="N10" s="15">
        <v>100</v>
      </c>
    </row>
    <row r="11" spans="1:14" x14ac:dyDescent="0.3">
      <c r="A11" s="14"/>
      <c r="B11" s="17">
        <v>25600</v>
      </c>
      <c r="C11" s="20">
        <f>38152/N6</f>
        <v>3.8151999999999998E-2</v>
      </c>
      <c r="D11" s="20">
        <f>53864/N7</f>
        <v>0.53864000000000001</v>
      </c>
      <c r="E11" s="20">
        <f>63583/N7</f>
        <v>0.63583000000000001</v>
      </c>
      <c r="F11" s="14"/>
      <c r="G11" s="24"/>
      <c r="N11" s="15">
        <v>10</v>
      </c>
    </row>
    <row r="12" spans="1:14" x14ac:dyDescent="0.3">
      <c r="A12" s="14"/>
      <c r="B12" s="17">
        <v>51200</v>
      </c>
      <c r="C12" s="20">
        <f>76614/N6</f>
        <v>7.6614000000000002E-2</v>
      </c>
      <c r="D12" s="20">
        <f>109412/N7</f>
        <v>1.09412</v>
      </c>
      <c r="E12" s="20">
        <f>129514/N7</f>
        <v>1.29514</v>
      </c>
      <c r="F12" s="14"/>
      <c r="G12" s="24"/>
      <c r="N12" s="15">
        <v>1</v>
      </c>
    </row>
    <row r="13" spans="1:14" x14ac:dyDescent="0.3">
      <c r="A13" s="14"/>
      <c r="B13" s="17">
        <v>102400</v>
      </c>
      <c r="C13" s="20">
        <f>150329/N6</f>
        <v>0.15032899999999999</v>
      </c>
      <c r="D13" s="20">
        <f>23229/N8</f>
        <v>2.3229000000000002</v>
      </c>
      <c r="E13" s="20">
        <f>28111/N8</f>
        <v>2.8111000000000002</v>
      </c>
      <c r="F13" s="14" t="s">
        <v>13</v>
      </c>
      <c r="G13" s="24" t="s">
        <v>13</v>
      </c>
    </row>
    <row r="14" spans="1:14" x14ac:dyDescent="0.3">
      <c r="A14" s="14" t="s">
        <v>12</v>
      </c>
      <c r="B14" s="17">
        <v>204800</v>
      </c>
      <c r="C14" s="20">
        <f>29681/N7</f>
        <v>0.29681000000000002</v>
      </c>
      <c r="D14" s="20">
        <f>47879/N8</f>
        <v>4.7878999999999996</v>
      </c>
      <c r="E14" s="20">
        <f>56221/N8</f>
        <v>5.6220999999999997</v>
      </c>
      <c r="F14" s="14"/>
      <c r="G14" s="24"/>
    </row>
    <row r="15" spans="1:14" x14ac:dyDescent="0.3">
      <c r="A15" s="14"/>
      <c r="B15" s="17">
        <v>409600</v>
      </c>
      <c r="C15" s="20">
        <f>60407/N7</f>
        <v>0.60407</v>
      </c>
      <c r="D15" s="20">
        <f>102875/N8</f>
        <v>10.2875</v>
      </c>
      <c r="E15" s="20">
        <f>123641/N8</f>
        <v>12.364100000000001</v>
      </c>
      <c r="F15" s="14"/>
      <c r="G15" s="24"/>
    </row>
    <row r="16" spans="1:14" x14ac:dyDescent="0.3">
      <c r="A16" s="14"/>
      <c r="B16" s="17">
        <v>819200</v>
      </c>
      <c r="C16" s="20">
        <f>127176/N7</f>
        <v>1.27176</v>
      </c>
      <c r="D16" s="20">
        <f>23116/N9</f>
        <v>23.116</v>
      </c>
      <c r="E16" s="20">
        <f>25555/N9</f>
        <v>25.555</v>
      </c>
      <c r="F16" s="14" t="s">
        <v>14</v>
      </c>
      <c r="G16" s="24" t="s">
        <v>14</v>
      </c>
    </row>
    <row r="17" spans="1:7" x14ac:dyDescent="0.3">
      <c r="A17" s="14" t="s">
        <v>13</v>
      </c>
      <c r="B17" s="17">
        <v>1638400</v>
      </c>
      <c r="C17" s="20">
        <f>26665/N8</f>
        <v>2.6665000000000001</v>
      </c>
      <c r="D17" s="20">
        <f>46942/N9</f>
        <v>46.942</v>
      </c>
      <c r="E17" s="20">
        <f>56089/N9</f>
        <v>56.088999999999999</v>
      </c>
      <c r="F17" s="14"/>
      <c r="G17" s="24"/>
    </row>
    <row r="18" spans="1:7" x14ac:dyDescent="0.3">
      <c r="A18" s="14"/>
      <c r="B18" s="17">
        <v>3276800</v>
      </c>
      <c r="C18" s="20">
        <f>53941/N8</f>
        <v>5.3940999999999999</v>
      </c>
      <c r="D18" s="20">
        <f>94696/N9</f>
        <v>94.695999999999998</v>
      </c>
      <c r="E18" s="20">
        <f>112740/N9</f>
        <v>112.74</v>
      </c>
      <c r="F18" s="14"/>
      <c r="G18" s="24"/>
    </row>
    <row r="19" spans="1:7" x14ac:dyDescent="0.3">
      <c r="A19" s="6"/>
      <c r="B19" s="19">
        <v>6553600</v>
      </c>
      <c r="C19" s="20">
        <f>107396/N8</f>
        <v>10.739599999999999</v>
      </c>
      <c r="D19" s="20">
        <f>21167/N10</f>
        <v>211.67</v>
      </c>
      <c r="E19" s="20">
        <f>25026/N10</f>
        <v>250.26</v>
      </c>
      <c r="F19" s="14" t="s">
        <v>15</v>
      </c>
      <c r="G19" s="24" t="s">
        <v>15</v>
      </c>
    </row>
    <row r="20" spans="1:7" x14ac:dyDescent="0.3">
      <c r="A20" s="18" t="s">
        <v>14</v>
      </c>
      <c r="B20" s="19">
        <v>13107200</v>
      </c>
      <c r="C20" s="20">
        <f>22339/N9</f>
        <v>22.338999999999999</v>
      </c>
      <c r="D20" s="20">
        <f>45098/N10</f>
        <v>450.98</v>
      </c>
      <c r="E20" s="20">
        <f>50754/N10</f>
        <v>507.54</v>
      </c>
      <c r="F20" s="3"/>
      <c r="G20" s="7"/>
    </row>
    <row r="21" spans="1:7" x14ac:dyDescent="0.3">
      <c r="A21" s="6"/>
      <c r="B21" s="19">
        <v>26214400</v>
      </c>
      <c r="C21" s="20">
        <f>44255/N9</f>
        <v>44.255000000000003</v>
      </c>
      <c r="D21" s="20">
        <f>91041/N10</f>
        <v>910.41</v>
      </c>
      <c r="E21" s="20">
        <f>106818/N10</f>
        <v>1068.18</v>
      </c>
      <c r="F21" s="3"/>
      <c r="G21" s="7"/>
    </row>
    <row r="22" spans="1:7" x14ac:dyDescent="0.3">
      <c r="A22" s="8"/>
      <c r="B22" s="21">
        <v>52428800</v>
      </c>
      <c r="C22" s="22">
        <f>89495/N9</f>
        <v>89.495000000000005</v>
      </c>
      <c r="D22" s="22">
        <f>184271/N10</f>
        <v>1842.71</v>
      </c>
      <c r="E22" s="22">
        <f>23947/N11</f>
        <v>2394.6999999999998</v>
      </c>
      <c r="F22" s="25"/>
      <c r="G22" s="26" t="s">
        <v>16</v>
      </c>
    </row>
    <row r="23" spans="1:7" x14ac:dyDescent="0.3">
      <c r="B23" s="27" t="s">
        <v>17</v>
      </c>
      <c r="C23" s="27" t="s">
        <v>18</v>
      </c>
      <c r="D23" s="27" t="s">
        <v>18</v>
      </c>
      <c r="E23" s="2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1FB6-CA32-4388-85B2-328D80E2ECE0}">
  <dimension ref="A1"/>
  <sheetViews>
    <sheetView workbookViewId="0"/>
  </sheetViews>
  <sheetFormatPr baseColWidth="10" defaultRowHeight="14.4" x14ac:dyDescent="0.3"/>
  <sheetData>
    <row r="1" spans="1:1" x14ac:dyDescent="0.3">
      <c r="A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Devoradores</vt:lpstr>
      <vt:lpstr>Devoradores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2021-03-24T00:01:16Z</dcterms:modified>
</cp:coreProperties>
</file>