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420"/>
  <workbookPr/>
  <mc:AlternateContent xmlns:mc="http://schemas.openxmlformats.org/markup-compatibility/2006">
    <mc:Choice Requires="x15">
      <x15ac:absPath xmlns:x15ac="http://schemas.microsoft.com/office/spreadsheetml/2010/11/ac" url="https://stuuobedu-my.sharepoint.com/personal/landscape_uob_edu_bh/Documents/Indoor plants/"/>
    </mc:Choice>
  </mc:AlternateContent>
  <xr:revisionPtr revIDLastSave="2624" documentId="13_ncr:1_{1A78217F-71DB-4EFB-86F2-DBB25A633962}" xr6:coauthVersionLast="47" xr6:coauthVersionMax="47" xr10:uidLastSave="{35355CA5-D098-4BA2-8845-D7779A99922C}"/>
  <bookViews>
    <workbookView xWindow="0" yWindow="0" windowWidth="28800" windowHeight="18000" firstSheet="1" activeTab="1" xr2:uid="{00000000-000D-0000-FFFF-FFFF00000000}"/>
  </bookViews>
  <sheets>
    <sheet name="Sheet1" sheetId="1" r:id="rId1"/>
    <sheet name="Sheet2" sheetId="2" r:id="rId2"/>
  </sheets>
  <definedNames>
    <definedName name="plants">Sheet1!$B$2:$B$200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2" l="1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3" i="2"/>
  <c r="A4" i="2"/>
  <c r="A5" i="2"/>
  <c r="A6" i="2"/>
  <c r="A7" i="2"/>
  <c r="A8" i="2"/>
  <c r="A9" i="2"/>
  <c r="A10" i="2"/>
  <c r="A11" i="2"/>
  <c r="A12" i="2"/>
  <c r="A13" i="2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</calcChain>
</file>

<file path=xl/sharedStrings.xml><?xml version="1.0" encoding="utf-8"?>
<sst xmlns="http://schemas.openxmlformats.org/spreadsheetml/2006/main" count="1091" uniqueCount="340">
  <si>
    <t>Plant ID</t>
  </si>
  <si>
    <t>Scientific name</t>
  </si>
  <si>
    <t>Common name</t>
  </si>
  <si>
    <t>Picture</t>
  </si>
  <si>
    <t>Image</t>
  </si>
  <si>
    <t>Watering</t>
  </si>
  <si>
    <t>Light Requirements</t>
  </si>
  <si>
    <t>Stable temperature</t>
  </si>
  <si>
    <t>PDF link</t>
  </si>
  <si>
    <t>IP-001</t>
  </si>
  <si>
    <t>Hibiscus rosa-sinensis</t>
  </si>
  <si>
    <t>Chinese hibiscus</t>
  </si>
  <si>
    <t>https://i.postimg.cc/LnN3pB41/Chinese-Hibiscus.jpg</t>
  </si>
  <si>
    <t>Once a week or when soil is dry</t>
  </si>
  <si>
    <t>Medium</t>
  </si>
  <si>
    <t>18-30 ℃</t>
  </si>
  <si>
    <t>‎https://uob-landscape.github.io/Indoor-plants-pdf/Chinese%20Hibiscus.pdf</t>
  </si>
  <si>
    <t>IP-002</t>
  </si>
  <si>
    <t>Philodendron hederaceum</t>
  </si>
  <si>
    <t>Heartleaf Philodendron</t>
  </si>
  <si>
    <t>https://i.postimg.cc/nMnmhjPY/heartleaf.jpg</t>
  </si>
  <si>
    <t>18-27 ℃</t>
  </si>
  <si>
    <t>https://uob-landscape.github.io/Indoor-plants-pdf/Philodendron%20hederaceum.pdf</t>
  </si>
  <si>
    <t>IP-003</t>
  </si>
  <si>
    <t>Euphorbia milii</t>
  </si>
  <si>
    <t>Crown of Thorns</t>
  </si>
  <si>
    <t>https://i.postimg.cc/sQY50501/crown-of-thorns.jpg</t>
  </si>
  <si>
    <t>High</t>
  </si>
  <si>
    <t>https://uob-landscape.github.io/Indoor-plants-pdf/Crown%20of%20Thorns.pdf</t>
  </si>
  <si>
    <t>IP-004</t>
  </si>
  <si>
    <t>Syngonium podophyllum</t>
  </si>
  <si>
    <t>Arrowhead Plant</t>
  </si>
  <si>
    <t>https://i.postimg.cc/hQMDYY0h/Arrowhead.jpg</t>
  </si>
  <si>
    <t>https://uob-landscape.github.io/Indoor-plants-pdf/Arrowhead%20Plant.pdf</t>
  </si>
  <si>
    <t>IP-005</t>
  </si>
  <si>
    <t>Epipremnum aureum</t>
  </si>
  <si>
    <t>Golden Pothos, Devil’s Ivy</t>
  </si>
  <si>
    <t>https://i.postimg.cc/KkDg5xRM/golden-phothos.jpg</t>
  </si>
  <si>
    <t>21-29 ℃</t>
  </si>
  <si>
    <t>https://uob-landscape.github.io/Indoor-plants-pdf/Golden%20Pothos.pdf</t>
  </si>
  <si>
    <t>IP-006</t>
  </si>
  <si>
    <t>Scindapsus pictus</t>
  </si>
  <si>
    <t>Satin pothos</t>
  </si>
  <si>
    <t>https://i.postimg.cc/TyZpjBk6/Satin-pothos.jpg</t>
  </si>
  <si>
    <t>18-24 ℃</t>
  </si>
  <si>
    <t>https://uob-landscape.github.io/Indoor-plants-pdf/satin%20pothos.pdf</t>
  </si>
  <si>
    <t>IP-007</t>
  </si>
  <si>
    <t>Araucaria heterophylla</t>
  </si>
  <si>
    <t>Norfolk Island Pine, Indoor Christmas Tree</t>
  </si>
  <si>
    <t>https://i.postimg.cc/Pvdf2HYB/Araucaria-heterophylla-Norfolk-Island-pine.jpg</t>
  </si>
  <si>
    <t>16-24 ℃</t>
  </si>
  <si>
    <t>https://uob-landscape.github.io/Indoor-plants-pdf/Araucaria%20heterophylla.pdf</t>
  </si>
  <si>
    <t>IP-008</t>
  </si>
  <si>
    <t>Ravenea rivularis</t>
  </si>
  <si>
    <t>Majestic Palm</t>
  </si>
  <si>
    <t>https://i.postimg.cc/TKdmp8sN/Majestic-Palm.jpg</t>
  </si>
  <si>
    <t>https://uob-landscape.github.io/Indoor-plants-pdf/Ravenea%20rivularis.pdf</t>
  </si>
  <si>
    <t>IP-009</t>
  </si>
  <si>
    <t>Schefflera arboricola</t>
  </si>
  <si>
    <t>Dwarf Umbrella Tree</t>
  </si>
  <si>
    <t>https://i.postimg.cc/fJ2mFz57/Dwarf-Umbrella-Tree.jpg</t>
  </si>
  <si>
    <t>https://uob-landscape.github.io/Indoor-plants-pdf/Dwarf%20Umbrella%20Tree.pdf</t>
  </si>
  <si>
    <t>IP-010</t>
  </si>
  <si>
    <t>Dracaena marginata</t>
  </si>
  <si>
    <t>Madagascar Dragon Tree</t>
  </si>
  <si>
    <t>https://i.postimg.cc/mzvCDPx7/Madagascar-dragon-tree.jpg</t>
  </si>
  <si>
    <t>20-27 ℃</t>
  </si>
  <si>
    <t>https://uob-landscape.github.io/Indoor-plants-pdf/Madagascar%20dragon.pdf</t>
  </si>
  <si>
    <t>IP-011</t>
  </si>
  <si>
    <t>Dracaena angustifolia</t>
  </si>
  <si>
    <t>Rainbow tree</t>
  </si>
  <si>
    <t>https://i.postimg.cc/3kfyNkmW/Rainbow-tree.jpg</t>
  </si>
  <si>
    <t>18-29 ℃</t>
  </si>
  <si>
    <t>https://uob-landscape.github.io/Indoor-plants-pdf/Rainbow%20Tree.pdf</t>
  </si>
  <si>
    <t>IP-012</t>
  </si>
  <si>
    <t>Sansevieria cylindrica</t>
  </si>
  <si>
    <t>Cylindrical Snake Plant</t>
  </si>
  <si>
    <t>https://i.postimg.cc/Yj76LyhF/cylindrical-snake-plant.jpg</t>
  </si>
  <si>
    <t>https://uob-landscape.github.io/Indoor-plants-pdf/Cylindrical%20Snake%20Plant.pdf</t>
  </si>
  <si>
    <t>IP-013</t>
  </si>
  <si>
    <t>Pachira glabra</t>
  </si>
  <si>
    <t>Money Tree</t>
  </si>
  <si>
    <t>https://i.postimg.cc/67SGj8pF/Money-tree.jpg</t>
  </si>
  <si>
    <t>16-26 ℃</t>
  </si>
  <si>
    <t>https://uob-landscape.github.io/Indoor-plants-pdf/Money%20tree.pdf</t>
  </si>
  <si>
    <t>IP-014</t>
  </si>
  <si>
    <t>Ficus elastica</t>
  </si>
  <si>
    <t>Rubber Plant</t>
  </si>
  <si>
    <t>https://i.postimg.cc/NyyKHQkD/Rubber-tree-Ficus-elastica.jpg</t>
  </si>
  <si>
    <t>18-25 ℃</t>
  </si>
  <si>
    <t>https://uob-landscape.github.io/Indoor-plants-pdf/Ficus%20elastica%20-%20W.pdf</t>
  </si>
  <si>
    <t>IP-015</t>
  </si>
  <si>
    <t>Codiaeum variegatum</t>
  </si>
  <si>
    <t>Garden Croton</t>
  </si>
  <si>
    <t>https://i.postimg.cc/fVyjTtkg/Codiaeum-variegatum-Garden-croton.jpg</t>
  </si>
  <si>
    <t>https://uob-landscape.github.io/Indoor-plants-pdf/Codiaeum%20variegatum.pdf</t>
  </si>
  <si>
    <t>IP-016</t>
  </si>
  <si>
    <t>Ficus microcapa</t>
  </si>
  <si>
    <t>Indian Laurel</t>
  </si>
  <si>
    <t>https://i.postimg.cc/rDDx2BYB/Ficus-microcarpa.jpg</t>
  </si>
  <si>
    <t>https://uob-landscape.github.io/Indoor-plants-pdf/Ficus%20microcarpa.pdf</t>
  </si>
  <si>
    <t>IP-017</t>
  </si>
  <si>
    <t>Kalanchoe blossfeldiana</t>
  </si>
  <si>
    <t>Florist kalanchoe</t>
  </si>
  <si>
    <t>https://i.postimg.cc/LgjfZmRw/Kalanchoe-blossfeldiana.jpg</t>
  </si>
  <si>
    <t>18-26 ℃</t>
  </si>
  <si>
    <t>https://uob-landscape.github.io/Indoor-plants-pdf/Kalanchoe%20blossfeldiana%202.pdf</t>
  </si>
  <si>
    <t>IP-018</t>
  </si>
  <si>
    <t>Bougainvillea glabra</t>
  </si>
  <si>
    <t>Paper Flower</t>
  </si>
  <si>
    <t>https://i.postimg.cc/1nqVLygX/Paper-flower.jpg</t>
  </si>
  <si>
    <t>20-30 ℃</t>
  </si>
  <si>
    <t>https://uob-landscape.github.io/Indoor-plants-pdf/Paper%20flower.pdf</t>
  </si>
  <si>
    <t>IP-019</t>
  </si>
  <si>
    <t>Dracaena fragrans</t>
  </si>
  <si>
    <t>Corn Plant</t>
  </si>
  <si>
    <t>https://i.postimg.cc/yg4FPLjw/Corn-Plant.jpg</t>
  </si>
  <si>
    <t>https://uob-landscape.github.io/Indoor-plants-pdf/Corn%20Plant.pdf</t>
  </si>
  <si>
    <t>IP-020</t>
  </si>
  <si>
    <t>Zamioculcas zamiifolia</t>
  </si>
  <si>
    <t>Zanzibar Gem</t>
  </si>
  <si>
    <t>https://i.postimg.cc/476N6y76/Zanzibar-Gem-2.jpg</t>
  </si>
  <si>
    <t>Low</t>
  </si>
  <si>
    <t>18-28 ℃</t>
  </si>
  <si>
    <t>https://uob-landscape.github.io/Indoor-plants-pdf/Zanzibar%20Gem%2022.pdf</t>
  </si>
  <si>
    <t>IP-021</t>
  </si>
  <si>
    <t xml:space="preserve">Lavandula angustifolia </t>
  </si>
  <si>
    <t>English Lavender</t>
  </si>
  <si>
    <t>https://i.postimg.cc/75j7HKFf/English-lavender.jpg</t>
  </si>
  <si>
    <t>https://uob-landscape.github.io/Indoor-plants-pdf/‎English%20Lavender.pdf</t>
  </si>
  <si>
    <t>IP-022</t>
  </si>
  <si>
    <r>
      <t>Cymbopogon citratus</t>
    </r>
    <r>
      <rPr>
        <b/>
        <sz val="12"/>
        <color theme="1"/>
        <rFont val="Arial"/>
        <scheme val="minor"/>
      </rPr>
      <t xml:space="preserve"> </t>
    </r>
  </si>
  <si>
    <t>Lemon Grass</t>
  </si>
  <si>
    <t>https://i.postimg.cc/WhP0cqwv/LEMON-GRASS.jpg</t>
  </si>
  <si>
    <t>https://uob-landscape.github.io/Indoor-plants-pdf/Lemon%20grass.pdf</t>
  </si>
  <si>
    <t>IP-023</t>
  </si>
  <si>
    <t>Monarda punctata</t>
  </si>
  <si>
    <t>Horse mint</t>
  </si>
  <si>
    <t>https://i.postimg.cc/bDD1pQ5z/Horse-mint.jpg</t>
  </si>
  <si>
    <t>https://uob-landscape.github.io/Indoor-plants-pdf/Horse%20Mint.pdf</t>
  </si>
  <si>
    <t>IP-024</t>
  </si>
  <si>
    <t>Plectranthus amboinicus</t>
  </si>
  <si>
    <t xml:space="preserve">Mexican Mint </t>
  </si>
  <si>
    <t>https://i.postimg.cc/VS5CWqmj/Mexican-mint.jpg</t>
  </si>
  <si>
    <t>https://uob-landscape.github.io/Indoor-plants-pdf/Mexican%20Mint.pdf</t>
  </si>
  <si>
    <t>IP-025</t>
  </si>
  <si>
    <t>Salvia officinalis</t>
  </si>
  <si>
    <t>Common Sage</t>
  </si>
  <si>
    <t>https://i.postimg.cc/gx7ywzZc/common-sage.jpg</t>
  </si>
  <si>
    <t>https://uob-landscape.github.io/Indoor-plants-pdf/Common%20sage.pdf</t>
  </si>
  <si>
    <t>IP-026</t>
  </si>
  <si>
    <t xml:space="preserve">Thymus vulgaris </t>
  </si>
  <si>
    <t xml:space="preserve">Thymus </t>
  </si>
  <si>
    <t>https://i.postimg.cc/8FrRM2RR/Thymus.avif</t>
  </si>
  <si>
    <t>https://uob-landscape.github.io/Indoor-plants-pdf/Thymus%20vulgaris.pdf</t>
  </si>
  <si>
    <t>IP-027</t>
  </si>
  <si>
    <t xml:space="preserve">Mentha spicata </t>
  </si>
  <si>
    <t>Spearmint</t>
  </si>
  <si>
    <t>https://i.postimg.cc/w357JfLC/spearmint.jpg</t>
  </si>
  <si>
    <t>https://uob-landscape.github.io/Indoor-plants-pdf/Mentha%20spicata.pdf</t>
  </si>
  <si>
    <t>IP-028</t>
  </si>
  <si>
    <t>Salvia rosmarinus</t>
  </si>
  <si>
    <t>Rosemary</t>
  </si>
  <si>
    <t>https://i.postimg.cc/njBM3T5Q/Rose-mary.jpg</t>
  </si>
  <si>
    <t>15-21 ℃</t>
  </si>
  <si>
    <t>https://uob-landscape.github.io/Indoor-plants-pdf/Salvia%20rosmarinus.pdf</t>
  </si>
  <si>
    <t>IP-029</t>
  </si>
  <si>
    <t>Pelargonium graveolens</t>
  </si>
  <si>
    <t>Scented geranium</t>
  </si>
  <si>
    <t>https://i.postimg.cc/Mf0Mptm8/pelargonium.jpg</t>
  </si>
  <si>
    <t>https://uob-landscape.github.io/Indoor-plants-pdf/Pelargonium.pdf</t>
  </si>
  <si>
    <t>IP-030</t>
  </si>
  <si>
    <t>Ixora coccinea</t>
  </si>
  <si>
    <t>Flame of The Woods</t>
  </si>
  <si>
    <t>https://i.postimg.cc/8FWvjhGw/Flame-of-the-woods.jpg</t>
  </si>
  <si>
    <t>https://uob-landscape.github.io/Indoor-plants-pdf/Flame%20of%20the%20woods.pdf</t>
  </si>
  <si>
    <t>IP-031</t>
  </si>
  <si>
    <t>Ficus benjamina</t>
  </si>
  <si>
    <t>Weeping Fig</t>
  </si>
  <si>
    <t>https://i.postimg.cc/Z9yqqVJD/WEEPING-FIG.jpg</t>
  </si>
  <si>
    <t>https://uob-landscape.github.io/Indoor-plants-pdf/Weeping%20Fig.pdf</t>
  </si>
  <si>
    <t>IP-032</t>
  </si>
  <si>
    <r>
      <t>Dypsis lutescens</t>
    </r>
    <r>
      <rPr>
        <b/>
        <sz val="12"/>
        <color rgb="FF000000"/>
        <rFont val="Arial"/>
        <scheme val="minor"/>
      </rPr>
      <t xml:space="preserve"> </t>
    </r>
  </si>
  <si>
    <t>Yellow Butterfly Palm</t>
  </si>
  <si>
    <t>https://i.postimg.cc/G8wmTG23/Yellow-butterfly-palm.jpg</t>
  </si>
  <si>
    <t>https://uob-landscape.github.io/Indoor-plants-pdf/‎Yellow%20Butterfly%20Palm.pdf</t>
  </si>
  <si>
    <t>IP-033</t>
  </si>
  <si>
    <t>Spathiphyllum</t>
  </si>
  <si>
    <t>Peace Lily</t>
  </si>
  <si>
    <t>https://i.postimg.cc/n9f9xN7k/Peace-lily.jpg</t>
  </si>
  <si>
    <t>https://uob-landscape.github.io/Indoor-plants-pdf/‎Peace%20lily.pdf</t>
  </si>
  <si>
    <t>IP-034</t>
  </si>
  <si>
    <t xml:space="preserve">Anthurium andraeanum </t>
  </si>
  <si>
    <t>Flamingo Flower</t>
  </si>
  <si>
    <t>https://i.postimg.cc/1nQq6f5S/Flamingo-Flower.jpg</t>
  </si>
  <si>
    <t>https://uob-landscape.github.io/Indoor-plants-pdf/‎Flamingo%20flower.pdf</t>
  </si>
  <si>
    <t>IP-035</t>
  </si>
  <si>
    <t>Dracaena sanderiana</t>
  </si>
  <si>
    <t>Lucky Bamboo</t>
  </si>
  <si>
    <t>https://i.postimg.cc/QV7czJ5m/Lucky-Bamboo.jpg</t>
  </si>
  <si>
    <t>18-35 ℃</t>
  </si>
  <si>
    <t>https://uob-landscape.github.io/Indoor-plants-pdf/‎⁨Lucky%20Bamboo.pdf</t>
  </si>
  <si>
    <t>IP-036</t>
  </si>
  <si>
    <t>Sansevieria trifasciata</t>
  </si>
  <si>
    <t>Snake Plant</t>
  </si>
  <si>
    <t>https://i.postimg.cc/LgV5p5m9/Snake-plant.jpg</t>
  </si>
  <si>
    <t>15-30 ℃</t>
  </si>
  <si>
    <t>https://uob-landscape.github.io/Indoor-plants-pdf/Snake%20plant-%20Sansevieria%20trifasciata.pdf</t>
  </si>
  <si>
    <t>IP-037</t>
  </si>
  <si>
    <t>Catharanthus roseus</t>
  </si>
  <si>
    <t>Madagascar periwinkle</t>
  </si>
  <si>
    <t>https://i.postimg.cc/3dCm8rtD/Madagascar-periwinkle.jpg</t>
  </si>
  <si>
    <t>https://uob-landscape.github.io/Indoor-plants-pdf/Madagascar%20periwinkle.pdf</t>
  </si>
  <si>
    <t>IP-038</t>
  </si>
  <si>
    <t>Ledebouria socialis</t>
  </si>
  <si>
    <t>Silver squill</t>
  </si>
  <si>
    <t>https://i.postimg.cc/0KvjFDRX/Silver-squill.jpg</t>
  </si>
  <si>
    <t>15-25 ℃</t>
  </si>
  <si>
    <t>https://uob-landscape.github.io/Indoor-plants-pdf/silver%20squill.pdf</t>
  </si>
  <si>
    <t>IP-039</t>
  </si>
  <si>
    <t>Dieffenbachia seguine</t>
  </si>
  <si>
    <t>Dieffenbachia</t>
  </si>
  <si>
    <t>https://i.postimg.cc/fJTYBt7T/Dieffenbachia.jpg</t>
  </si>
  <si>
    <t>https://uob-landscape.github.io/Indoor-plants-pdf/Dieffenbachia%20seguine.pdf</t>
  </si>
  <si>
    <t>IP-040</t>
  </si>
  <si>
    <t>Aglaonema commutatum</t>
  </si>
  <si>
    <t>Chinees evergreen</t>
  </si>
  <si>
    <t>https://i.postimg.cc/mtbyJ644/Chinees-evergreen.jpg</t>
  </si>
  <si>
    <t>https://uob-landscape.github.io/Indoor-plants-pdf/Chinese%20Evergreen.pdf</t>
  </si>
  <si>
    <t>IP-041</t>
  </si>
  <si>
    <t>Philodendron xanadu</t>
  </si>
  <si>
    <t>Xanadu</t>
  </si>
  <si>
    <t>https://i.postimg.cc/bd12gNcF/Philodendron-Xanadu.jpg</t>
  </si>
  <si>
    <t>https://uob-landscape.github.io/Indoor-plants-pdf/Philodendron%20Xanadu.pdf</t>
  </si>
  <si>
    <t>IP-042</t>
  </si>
  <si>
    <t>Tradescantia spathacea</t>
  </si>
  <si>
    <t>Oyster Plant</t>
  </si>
  <si>
    <t>https://i.postimg.cc/sMxXk3qz/Tradescantia-spathacea.jpg</t>
  </si>
  <si>
    <t>https://uob-landscape.github.io/Indoor-plants-pdf/Tradescantia%20spathacea.pdf</t>
  </si>
  <si>
    <t>IP-043</t>
  </si>
  <si>
    <t>Sansevieria trifasciata var. laurentii</t>
  </si>
  <si>
    <t>Variegated Snake Plant</t>
  </si>
  <si>
    <t>https://i.postimg.cc/5Xr01ZWC/Variegated-Snake-Plant.jpg</t>
  </si>
  <si>
    <t>https://uob-landscape.github.io/Indoor-plants-pdf/Variegatef%20snake%20plant-%20Sansevieria%20trifasciata%20var.%20laurentii.pdf</t>
  </si>
  <si>
    <t>IP-044</t>
  </si>
  <si>
    <t>Beaucarnea recurvata</t>
  </si>
  <si>
    <t>Ponytail Palm</t>
  </si>
  <si>
    <t>https://i.postimg.cc/GHrT5wb3/Ponytail-Palm.jpg</t>
  </si>
  <si>
    <t>https://uob-landscape.github.io/Indoor-plants-pdf/Ponytail%20Palm.pdf</t>
  </si>
  <si>
    <t>IP-045</t>
  </si>
  <si>
    <t>Chlorophytum comosum</t>
  </si>
  <si>
    <t>Spider Plant</t>
  </si>
  <si>
    <t>https://i.postimg.cc/dL43NhWn/Spider-Plant.jpg</t>
  </si>
  <si>
    <t>https://uob-landscape.github.io/Indoor-plants-pdf/Spider%20plant.pdf</t>
  </si>
  <si>
    <t>IP-046</t>
  </si>
  <si>
    <t>Tradescantia pallida</t>
  </si>
  <si>
    <t>Purple Heart</t>
  </si>
  <si>
    <t>https://i.postimg.cc/xX1J9vkW/Purple-Heart.jpg</t>
  </si>
  <si>
    <t>https://uob-landscape.github.io/Indoor-plants-pdf/Perple%20heart.pdf</t>
  </si>
  <si>
    <t>IP-047</t>
  </si>
  <si>
    <t>Dracaena cambodiana</t>
  </si>
  <si>
    <t>Cambodian Dragon Tree</t>
  </si>
  <si>
    <t>https://i.postimg.cc/vD7vPwpX/Cambodian-Dragon-Tree.jpg</t>
  </si>
  <si>
    <t>https://uob-landscape.github.io/Indoor-plants-pdf/Dracaena_cambodiana%20-%20W.pdf</t>
  </si>
  <si>
    <t>IP-048</t>
  </si>
  <si>
    <t>Dracaena reflexa</t>
  </si>
  <si>
    <t>Song of india</t>
  </si>
  <si>
    <t>https://i.postimg.cc/HjtQw4yh/Dracaena-reflexa-song-of-india.jpg</t>
  </si>
  <si>
    <t>https://uob-landscape.github.io/Indoor-plants-pdf/Dracaena%20reflexa (%20song%20of%20india).pdf</t>
  </si>
  <si>
    <t>IP-049</t>
  </si>
  <si>
    <t>Cycas revoluta</t>
  </si>
  <si>
    <t>Sago Palm, King Sago, Japanese Sago</t>
  </si>
  <si>
    <t>https://i.postimg.cc/ZvJ6k01H/cycas-revoluta-sago-plam.jpg</t>
  </si>
  <si>
    <t>https://uob-landscape.github.io/Indoor-plants-pdf/Sago%20Palm.pdf</t>
  </si>
  <si>
    <t>IP-050</t>
  </si>
  <si>
    <t>‏Portulaca umbraticola</t>
  </si>
  <si>
    <t>Purslane</t>
  </si>
  <si>
    <t>https://i.postimg.cc/ry32bMjD/Portulaca-umbraticola.jpg</t>
  </si>
  <si>
    <t>https://uob-landscape.github.io/Indoor-plants-pdf/portulaca%20umbraticola.pdf</t>
  </si>
  <si>
    <t>IP-051</t>
  </si>
  <si>
    <t>Portulaca grandiflora</t>
  </si>
  <si>
    <t>Moss rose</t>
  </si>
  <si>
    <t>https://i.postimg.cc/JzwNkSV2/Portulaca-grandiflora.jpg</t>
  </si>
  <si>
    <t>https://uob-landscape.github.io/Indoor-plants-pdf/Portulaca%20grandiflora.pdf</t>
  </si>
  <si>
    <t>IP-052</t>
  </si>
  <si>
    <t xml:space="preserve">Rosa hybrida </t>
  </si>
  <si>
    <t>Tea rose</t>
  </si>
  <si>
    <t>https://i.postimg.cc/svV1JYJv/Tea-rose.jpg</t>
  </si>
  <si>
    <t>https://uob-landscape.github.io/Indoor-plants-pdf/Rosa%20hybrids.pdf</t>
  </si>
  <si>
    <t>IP-053</t>
  </si>
  <si>
    <t>Alternanthera brasiliana</t>
  </si>
  <si>
    <t>Brazilian Joyweed</t>
  </si>
  <si>
    <t>https://i.postimg.cc/QVZbkdnH/Brazilian-Joyweed.jpg</t>
  </si>
  <si>
    <t>https://uob-landscape.github.io/Indoor-plants-pdf/Brazilian%20Joyweed.pdf</t>
  </si>
  <si>
    <t>Location type</t>
  </si>
  <si>
    <t>Location number</t>
  </si>
  <si>
    <t>Location name</t>
  </si>
  <si>
    <t>Quantity</t>
  </si>
  <si>
    <t>Building</t>
  </si>
  <si>
    <t>S22</t>
  </si>
  <si>
    <t>Bahrain Teachers College</t>
  </si>
  <si>
    <t>S2</t>
  </si>
  <si>
    <t>Adminstration Building</t>
  </si>
  <si>
    <t xml:space="preserve">Building </t>
  </si>
  <si>
    <t xml:space="preserve">S2 </t>
  </si>
  <si>
    <t xml:space="preserve">Cymbopogon citratus </t>
  </si>
  <si>
    <t xml:space="preserve">Dypsis lutescens </t>
  </si>
  <si>
    <t>S3</t>
  </si>
  <si>
    <t>Central Library</t>
  </si>
  <si>
    <t>S45</t>
  </si>
  <si>
    <t>E-Learning Center</t>
  </si>
  <si>
    <t>S20B</t>
  </si>
  <si>
    <t>College of Applied Studies</t>
  </si>
  <si>
    <t>S37</t>
  </si>
  <si>
    <t>Admission &amp; Registration</t>
  </si>
  <si>
    <t>S39</t>
  </si>
  <si>
    <t>College of Law</t>
  </si>
  <si>
    <t>S46</t>
  </si>
  <si>
    <t>Personnel Affairs Department</t>
  </si>
  <si>
    <t>S20A</t>
  </si>
  <si>
    <t>College of Health and Sport Sciences</t>
  </si>
  <si>
    <t>S1A</t>
  </si>
  <si>
    <t>College of Arts</t>
  </si>
  <si>
    <t>S21</t>
  </si>
  <si>
    <t>Deanship of Graduate Studies &amp; Scientific Research</t>
  </si>
  <si>
    <t>S1B</t>
  </si>
  <si>
    <t>Collage of Business administration</t>
  </si>
  <si>
    <t>S40</t>
  </si>
  <si>
    <t>College of Information Technology</t>
  </si>
  <si>
    <t>S47</t>
  </si>
  <si>
    <t>Science &amp; IT Library</t>
  </si>
  <si>
    <t>S23</t>
  </si>
  <si>
    <t>Bookshop</t>
  </si>
  <si>
    <t>S41</t>
  </si>
  <si>
    <t xml:space="preserve">College of Science </t>
  </si>
  <si>
    <t>College of Science</t>
  </si>
  <si>
    <t>Administration Building</t>
  </si>
  <si>
    <t xml:space="preserve">Administration Building </t>
  </si>
  <si>
    <t>Portulaca umbraticola</t>
  </si>
  <si>
    <t>Administration Building third floor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</si>
</sst>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u/>
      <sz val="11"/>
      <color theme="10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rgb="FF242424"/>
      <name val="Arial"/>
      <family val="2"/>
      <scheme val="minor"/>
    </font>
    <font>
      <sz val="12"/>
      <color theme="1"/>
      <name val="Arial"/>
      <scheme val="minor"/>
    </font>
    <font>
      <u/>
      <sz val="12"/>
      <color theme="10"/>
      <name val="Arial"/>
      <scheme val="minor"/>
    </font>
    <font>
      <u/>
      <sz val="11"/>
      <color theme="10"/>
      <name val="Arial"/>
      <scheme val="minor"/>
    </font>
    <font>
      <sz val="12"/>
      <color rgb="FF000000"/>
      <name val="Arial"/>
      <scheme val="minor"/>
    </font>
    <font>
      <sz val="12"/>
      <color rgb="FF242424"/>
      <name val="Arial"/>
      <scheme val="minor"/>
    </font>
    <font>
      <b/>
      <sz val="12"/>
      <color theme="1"/>
      <name val="Arial"/>
      <scheme val="minor"/>
    </font>
    <font>
      <b/>
      <sz val="12"/>
      <color rgb="FF000000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0">
    <xf numFmtId="0" fontId="0" fillId="0" borderId="0" xfId="0"/>
    <xf numFmtId="0" fontId="3" fillId="0" borderId="0" xfId="0" applyFont="1"/>
    <xf numFmtId="0" fontId="1" fillId="0" borderId="0" xfId="0" applyFont="1"/>
    <xf numFmtId="0" fontId="1" fillId="0" borderId="0" xfId="0" applyFont="1" applyAlignment="1">
      <alignment wrapText="1"/>
    </xf>
    <xf numFmtId="0" fontId="1" fillId="0" borderId="0" xfId="0" applyFont="1" applyAlignment="1">
      <alignment horizontal="center"/>
    </xf>
    <xf numFmtId="0" fontId="4" fillId="0" borderId="0" xfId="0" applyFont="1"/>
    <xf numFmtId="0" fontId="1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0" fontId="5" fillId="0" borderId="0" xfId="0" applyFont="1"/>
    <xf numFmtId="0" fontId="6" fillId="0" borderId="0" xfId="1" applyFont="1" applyAlignment="1">
      <alignment horizontal="left"/>
    </xf>
    <xf numFmtId="0" fontId="7" fillId="0" borderId="0" xfId="1" applyFont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1" applyFont="1"/>
    <xf numFmtId="0" fontId="7" fillId="0" borderId="0" xfId="1" applyFont="1"/>
    <xf numFmtId="0" fontId="8" fillId="0" borderId="0" xfId="0" applyFont="1" applyAlignment="1">
      <alignment horizontal="left"/>
    </xf>
    <xf numFmtId="0" fontId="8" fillId="0" borderId="0" xfId="0" applyFont="1"/>
    <xf numFmtId="0" fontId="6" fillId="0" borderId="0" xfId="1" applyFont="1" applyAlignment="1">
      <alignment wrapText="1"/>
    </xf>
    <xf numFmtId="0" fontId="7" fillId="0" borderId="0" xfId="1" applyFont="1" applyAlignment="1">
      <alignment wrapText="1"/>
    </xf>
    <xf numFmtId="0" fontId="7" fillId="0" borderId="0" xfId="1" applyFont="1" applyAlignment="1"/>
    <xf numFmtId="0" fontId="5" fillId="0" borderId="0" xfId="0" applyFont="1" applyAlignment="1">
      <alignment readingOrder="1"/>
    </xf>
    <xf numFmtId="0" fontId="9" fillId="0" borderId="0" xfId="0" applyFont="1"/>
    <xf numFmtId="0" fontId="5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5" fillId="0" borderId="0" xfId="0" applyFont="1" applyAlignment="1">
      <alignment readingOrder="2"/>
    </xf>
    <xf numFmtId="0" fontId="4" fillId="2" borderId="0" xfId="0" applyFont="1" applyFill="1"/>
    <xf numFmtId="0" fontId="1" fillId="2" borderId="0" xfId="0" applyFont="1" applyFill="1"/>
    <xf numFmtId="0" fontId="2" fillId="0" borderId="0" xfId="1"/>
    <xf numFmtId="0" fontId="2" fillId="0" borderId="0" xfId="1" applyFill="1"/>
    <xf numFmtId="0" fontId="1" fillId="0" borderId="0" xfId="0" applyFont="1" applyFill="1"/>
  </cellXfs>
  <cellStyles count="2">
    <cellStyle name="Hyperlink" xfId="1" builtinId="8"/>
    <cellStyle name="Normal" xfId="0" builtinId="0"/>
  </cellStyles>
  <dxfs count="9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i.postimg.cc/8FrRM2RR/Thymus.avif" TargetMode="External"/><Relationship Id="rId21" Type="http://schemas.openxmlformats.org/officeDocument/2006/relationships/hyperlink" Target="https://i.postimg.cc/75j7HKFf/English-lavender.jpg" TargetMode="External"/><Relationship Id="rId42" Type="http://schemas.openxmlformats.org/officeDocument/2006/relationships/hyperlink" Target="https://i.postimg.cc/sMxXk3qz/Tradescantia-spathacea.jpg" TargetMode="External"/><Relationship Id="rId47" Type="http://schemas.openxmlformats.org/officeDocument/2006/relationships/hyperlink" Target="https://i.postimg.cc/vD7vPwpX/Cambodian-Dragon-Tree.jpg" TargetMode="External"/><Relationship Id="rId63" Type="http://schemas.openxmlformats.org/officeDocument/2006/relationships/hyperlink" Target="https://uob-landscape.github.io/Indoor-plants-pdf/Crown%20of%20Thorns.pdf" TargetMode="External"/><Relationship Id="rId68" Type="http://schemas.openxmlformats.org/officeDocument/2006/relationships/hyperlink" Target="https://uob-landscape.github.io/Indoor-plants-pdf/Crown%20of%20Thorns.pdf" TargetMode="External"/><Relationship Id="rId84" Type="http://schemas.openxmlformats.org/officeDocument/2006/relationships/hyperlink" Target="https://uob-landscape.github.io/Indoor-plants-pdf/Lemon%20grass.pdf" TargetMode="External"/><Relationship Id="rId89" Type="http://schemas.openxmlformats.org/officeDocument/2006/relationships/hyperlink" Target="https://uob-landscape.github.io/Indoor-plants-pdf/Mentha%20spicata.pdf" TargetMode="External"/><Relationship Id="rId112" Type="http://schemas.openxmlformats.org/officeDocument/2006/relationships/hyperlink" Target="https://uob-landscape.github.io/Indoor-plants-pdf/Rosa%20hybrids.pdf" TargetMode="External"/><Relationship Id="rId16" Type="http://schemas.openxmlformats.org/officeDocument/2006/relationships/hyperlink" Target="https://i.postimg.cc/rDDx2BYB/Ficus-microcarpa.jpg" TargetMode="External"/><Relationship Id="rId107" Type="http://schemas.openxmlformats.org/officeDocument/2006/relationships/hyperlink" Target="https://uob-landscape.github.io/Indoor-plants-pdf/Perple%20heart.pdf" TargetMode="External"/><Relationship Id="rId11" Type="http://schemas.openxmlformats.org/officeDocument/2006/relationships/hyperlink" Target="https://i.postimg.cc/3kfyNkmW/Rainbow-tree.jpg" TargetMode="External"/><Relationship Id="rId32" Type="http://schemas.openxmlformats.org/officeDocument/2006/relationships/hyperlink" Target="https://i.postimg.cc/G8wmTG23/Yellow-butterfly-palm.jpg" TargetMode="External"/><Relationship Id="rId37" Type="http://schemas.openxmlformats.org/officeDocument/2006/relationships/hyperlink" Target="https://i.postimg.cc/3dCm8rtD/Madagascar-periwinkle.jpg" TargetMode="External"/><Relationship Id="rId53" Type="http://schemas.openxmlformats.org/officeDocument/2006/relationships/hyperlink" Target="https://i.postimg.cc/ry32bMjD/Portulaca-umbraticola.jpg" TargetMode="External"/><Relationship Id="rId58" Type="http://schemas.openxmlformats.org/officeDocument/2006/relationships/hyperlink" Target="https://uob-landscape.github.io/Indoor-plants-pdf/Arrowhead%20Plant.pdf" TargetMode="External"/><Relationship Id="rId74" Type="http://schemas.openxmlformats.org/officeDocument/2006/relationships/hyperlink" Target="https://uob-landscape.github.io/Indoor-plants-pdf/Rainbow%20Tree.pdf" TargetMode="External"/><Relationship Id="rId79" Type="http://schemas.openxmlformats.org/officeDocument/2006/relationships/hyperlink" Target="https://uob-landscape.github.io/Indoor-plants-pdf/Ficus%20microcarpa.pdf" TargetMode="External"/><Relationship Id="rId102" Type="http://schemas.openxmlformats.org/officeDocument/2006/relationships/hyperlink" Target="https://uob-landscape.github.io/Indoor-plants-pdf/Philodendron%20Xanadu.pdf" TargetMode="External"/><Relationship Id="rId5" Type="http://schemas.openxmlformats.org/officeDocument/2006/relationships/hyperlink" Target="https://i.postimg.cc/KkDg5xRM/golden-phothos.jpg" TargetMode="External"/><Relationship Id="rId90" Type="http://schemas.openxmlformats.org/officeDocument/2006/relationships/hyperlink" Target="https://uob-landscape.github.io/Indoor-plants-pdf/Salvia%20rosmarinus.pdf" TargetMode="External"/><Relationship Id="rId95" Type="http://schemas.openxmlformats.org/officeDocument/2006/relationships/hyperlink" Target="https://uob-landscape.github.io/Indoor-plants-pdf/&#8206;Flamingo%20flower.pdf" TargetMode="External"/><Relationship Id="rId22" Type="http://schemas.openxmlformats.org/officeDocument/2006/relationships/hyperlink" Target="https://i.postimg.cc/WhP0cqwv/LEMON-GRASS.jpg" TargetMode="External"/><Relationship Id="rId27" Type="http://schemas.openxmlformats.org/officeDocument/2006/relationships/hyperlink" Target="https://i.postimg.cc/w357JfLC/spearmint.jpg" TargetMode="External"/><Relationship Id="rId43" Type="http://schemas.openxmlformats.org/officeDocument/2006/relationships/hyperlink" Target="https://i.postimg.cc/5Xr01ZWC/Variegated-Snake-Plant.jpg" TargetMode="External"/><Relationship Id="rId48" Type="http://schemas.openxmlformats.org/officeDocument/2006/relationships/hyperlink" Target="https://i.postimg.cc/HjtQw4yh/Dracaena-reflexa-song-of-india.jpg" TargetMode="External"/><Relationship Id="rId64" Type="http://schemas.openxmlformats.org/officeDocument/2006/relationships/hyperlink" Target="https://uob-landscape.github.io/Indoor-plants-pdf/Corn%20Plant.pdf" TargetMode="External"/><Relationship Id="rId69" Type="http://schemas.openxmlformats.org/officeDocument/2006/relationships/hyperlink" Target="https://uob-landscape.github.io/Indoor-plants-pdf/satin%20pothos.pdf" TargetMode="External"/><Relationship Id="rId113" Type="http://schemas.openxmlformats.org/officeDocument/2006/relationships/hyperlink" Target="https://uob-landscape.github.io/Indoor-plants-pdf/Brazilian%20Joyweed.pdf" TargetMode="External"/><Relationship Id="rId80" Type="http://schemas.openxmlformats.org/officeDocument/2006/relationships/hyperlink" Target="https://uob-landscape.github.io/Indoor-plants-pdf/Kalanchoe%20blossfeldiana%202.pdf" TargetMode="External"/><Relationship Id="rId85" Type="http://schemas.openxmlformats.org/officeDocument/2006/relationships/hyperlink" Target="https://uob-landscape.github.io/Indoor-plants-pdf/Horse%20Mint.pdf" TargetMode="External"/><Relationship Id="rId12" Type="http://schemas.openxmlformats.org/officeDocument/2006/relationships/hyperlink" Target="https://i.postimg.cc/Yj76LyhF/cylindrical-snake-plant.jpg" TargetMode="External"/><Relationship Id="rId17" Type="http://schemas.openxmlformats.org/officeDocument/2006/relationships/hyperlink" Target="https://i.postimg.cc/LgjfZmRw/Kalanchoe-blossfeldiana.jpg" TargetMode="External"/><Relationship Id="rId33" Type="http://schemas.openxmlformats.org/officeDocument/2006/relationships/hyperlink" Target="https://i.postimg.cc/n9f9xN7k/Peace-lily.jpg" TargetMode="External"/><Relationship Id="rId38" Type="http://schemas.openxmlformats.org/officeDocument/2006/relationships/hyperlink" Target="https://i.postimg.cc/0KvjFDRX/Silver-squill.jpg" TargetMode="External"/><Relationship Id="rId59" Type="http://schemas.openxmlformats.org/officeDocument/2006/relationships/hyperlink" Target="https://uob-landscape.github.io/Indoor-plants-pdf/Golden%20Pothos.pdf" TargetMode="External"/><Relationship Id="rId103" Type="http://schemas.openxmlformats.org/officeDocument/2006/relationships/hyperlink" Target="https://uob-landscape.github.io/Indoor-plants-pdf/Tradescantia%20spathacea.pdf" TargetMode="External"/><Relationship Id="rId108" Type="http://schemas.openxmlformats.org/officeDocument/2006/relationships/hyperlink" Target="https://uob-landscape.github.io/Indoor-plants-pdf/Dracaena%20reflexa%20(%20song%20of%20india).pdf" TargetMode="External"/><Relationship Id="rId54" Type="http://schemas.openxmlformats.org/officeDocument/2006/relationships/hyperlink" Target="&#8206;https:/uob-landscape.github.io/Indoor-plants-pdf/Chinese%20Hibiscus.pdf" TargetMode="External"/><Relationship Id="rId70" Type="http://schemas.openxmlformats.org/officeDocument/2006/relationships/hyperlink" Target="https://uob-landscape.github.io/Indoor-plants-pdf/Araucaria%20heterophylla.pdf" TargetMode="External"/><Relationship Id="rId75" Type="http://schemas.openxmlformats.org/officeDocument/2006/relationships/hyperlink" Target="https://uob-landscape.github.io/Indoor-plants-pdf/Cylindrical%20Snake%20Plant.pdf" TargetMode="External"/><Relationship Id="rId91" Type="http://schemas.openxmlformats.org/officeDocument/2006/relationships/hyperlink" Target="https://uob-landscape.github.io/Indoor-plants-pdf/Pelargonium.pdf" TargetMode="External"/><Relationship Id="rId96" Type="http://schemas.openxmlformats.org/officeDocument/2006/relationships/hyperlink" Target="https://uob-landscape.github.io/Indoor-plants-pdf/&#8206;&#8296;Lucky%20Bamboo.pdf" TargetMode="External"/><Relationship Id="rId1" Type="http://schemas.openxmlformats.org/officeDocument/2006/relationships/hyperlink" Target="https://i.postimg.cc/LnN3pB41/Chinese-Hibiscus.jpg" TargetMode="External"/><Relationship Id="rId6" Type="http://schemas.openxmlformats.org/officeDocument/2006/relationships/hyperlink" Target="https://i.postimg.cc/TyZpjBk6/Satin-pothos.jpg" TargetMode="External"/><Relationship Id="rId15" Type="http://schemas.openxmlformats.org/officeDocument/2006/relationships/hyperlink" Target="https://i.postimg.cc/fVyjTtkg/Codiaeum-variegatum-Garden-croton.jpg" TargetMode="External"/><Relationship Id="rId23" Type="http://schemas.openxmlformats.org/officeDocument/2006/relationships/hyperlink" Target="https://i.postimg.cc/bDD1pQ5z/Horse-mint.jpg" TargetMode="External"/><Relationship Id="rId28" Type="http://schemas.openxmlformats.org/officeDocument/2006/relationships/hyperlink" Target="https://i.postimg.cc/njBM3T5Q/Rose-mary.jpg" TargetMode="External"/><Relationship Id="rId36" Type="http://schemas.openxmlformats.org/officeDocument/2006/relationships/hyperlink" Target="https://i.postimg.cc/LgV5p5m9/Snake-plant.jpg" TargetMode="External"/><Relationship Id="rId49" Type="http://schemas.openxmlformats.org/officeDocument/2006/relationships/hyperlink" Target="https://i.postimg.cc/ZvJ6k01H/cycas-revoluta-sago-plam.jpg" TargetMode="External"/><Relationship Id="rId57" Type="http://schemas.openxmlformats.org/officeDocument/2006/relationships/hyperlink" Target="https://uob-landscape.github.io/Indoor-plants-pdf/Crown%20of%20Thorns.pdf" TargetMode="External"/><Relationship Id="rId106" Type="http://schemas.openxmlformats.org/officeDocument/2006/relationships/hyperlink" Target="https://uob-landscape.github.io/Indoor-plants-pdf/Spider%20plant.pdf" TargetMode="External"/><Relationship Id="rId10" Type="http://schemas.openxmlformats.org/officeDocument/2006/relationships/hyperlink" Target="https://i.postimg.cc/mzvCDPx7/Madagascar-dragon-tree.jpg" TargetMode="External"/><Relationship Id="rId31" Type="http://schemas.openxmlformats.org/officeDocument/2006/relationships/hyperlink" Target="https://i.postimg.cc/Z9yqqVJD/WEEPING-FIG.jpg" TargetMode="External"/><Relationship Id="rId44" Type="http://schemas.openxmlformats.org/officeDocument/2006/relationships/hyperlink" Target="https://i.postimg.cc/GHrT5wb3/Ponytail-Palm.jpg" TargetMode="External"/><Relationship Id="rId52" Type="http://schemas.openxmlformats.org/officeDocument/2006/relationships/hyperlink" Target="https://i.postimg.cc/QVZbkdnH/Brazilian-Joyweed.jpg" TargetMode="External"/><Relationship Id="rId60" Type="http://schemas.openxmlformats.org/officeDocument/2006/relationships/hyperlink" Target="https://uob-landscape.github.io/Indoor-plants-pdf/Crown%20of%20Thorns.pdf" TargetMode="External"/><Relationship Id="rId65" Type="http://schemas.openxmlformats.org/officeDocument/2006/relationships/hyperlink" Target="https://uob-landscape.github.io/Indoor-plants-pdf/&#8206;Peace%20lily.pdf" TargetMode="External"/><Relationship Id="rId73" Type="http://schemas.openxmlformats.org/officeDocument/2006/relationships/hyperlink" Target="https://uob-landscape.github.io/Indoor-plants-pdf/Madagascar%20dragon.pdf" TargetMode="External"/><Relationship Id="rId78" Type="http://schemas.openxmlformats.org/officeDocument/2006/relationships/hyperlink" Target="https://uob-landscape.github.io/Indoor-plants-pdf/Codiaeum%20variegatum.pdf" TargetMode="External"/><Relationship Id="rId81" Type="http://schemas.openxmlformats.org/officeDocument/2006/relationships/hyperlink" Target="https://uob-landscape.github.io/Indoor-plants-pdf/Paper%20flower.pdf" TargetMode="External"/><Relationship Id="rId86" Type="http://schemas.openxmlformats.org/officeDocument/2006/relationships/hyperlink" Target="https://uob-landscape.github.io/Indoor-plants-pdf/Mexican%20Mint.pdf" TargetMode="External"/><Relationship Id="rId94" Type="http://schemas.openxmlformats.org/officeDocument/2006/relationships/hyperlink" Target="https://uob-landscape.github.io/Indoor-plants-pdf/&#8206;Yellow%20Butterfly%20Palm.pdf" TargetMode="External"/><Relationship Id="rId99" Type="http://schemas.openxmlformats.org/officeDocument/2006/relationships/hyperlink" Target="https://uob-landscape.github.io/Indoor-plants-pdf/silver%20squill.pdf" TargetMode="External"/><Relationship Id="rId101" Type="http://schemas.openxmlformats.org/officeDocument/2006/relationships/hyperlink" Target="https://uob-landscape.github.io/Indoor-plants-pdf/Chinese%20Evergreen.pdf" TargetMode="External"/><Relationship Id="rId4" Type="http://schemas.openxmlformats.org/officeDocument/2006/relationships/hyperlink" Target="https://i.postimg.cc/hQMDYY0h/Arrowhead.jpg" TargetMode="External"/><Relationship Id="rId9" Type="http://schemas.openxmlformats.org/officeDocument/2006/relationships/hyperlink" Target="https://i.postimg.cc/fJ2mFz57/Dwarf-Umbrella-Tree.jpg" TargetMode="External"/><Relationship Id="rId13" Type="http://schemas.openxmlformats.org/officeDocument/2006/relationships/hyperlink" Target="https://i.postimg.cc/67SGj8pF/Money-tree.jpg" TargetMode="External"/><Relationship Id="rId18" Type="http://schemas.openxmlformats.org/officeDocument/2006/relationships/hyperlink" Target="https://i.postimg.cc/1nqVLygX/Paper-flower.jpg" TargetMode="External"/><Relationship Id="rId39" Type="http://schemas.openxmlformats.org/officeDocument/2006/relationships/hyperlink" Target="https://i.postimg.cc/fJTYBt7T/Dieffenbachia.jpg" TargetMode="External"/><Relationship Id="rId109" Type="http://schemas.openxmlformats.org/officeDocument/2006/relationships/hyperlink" Target="https://uob-landscape.github.io/Indoor-plants-pdf/Sago%20Palm.pdf" TargetMode="External"/><Relationship Id="rId34" Type="http://schemas.openxmlformats.org/officeDocument/2006/relationships/hyperlink" Target="https://i.postimg.cc/1nQq6f5S/Flamingo-Flower.jpg" TargetMode="External"/><Relationship Id="rId50" Type="http://schemas.openxmlformats.org/officeDocument/2006/relationships/hyperlink" Target="https://i.postimg.cc/JzwNkSV2/Portulaca-grandiflora.jpg" TargetMode="External"/><Relationship Id="rId55" Type="http://schemas.openxmlformats.org/officeDocument/2006/relationships/hyperlink" Target="https://uob-landscape.github.io/Indoor-plants-pdf/Philodendron%20hederaceum.pdf" TargetMode="External"/><Relationship Id="rId76" Type="http://schemas.openxmlformats.org/officeDocument/2006/relationships/hyperlink" Target="https://uob-landscape.github.io/Indoor-plants-pdf/Money%20tree.pdf" TargetMode="External"/><Relationship Id="rId97" Type="http://schemas.openxmlformats.org/officeDocument/2006/relationships/hyperlink" Target="https://uob-landscape.github.io/Indoor-plants-pdf/Snake%20plant-%20Sansevieria%20trifasciata.pdf" TargetMode="External"/><Relationship Id="rId104" Type="http://schemas.openxmlformats.org/officeDocument/2006/relationships/hyperlink" Target="https://uob-landscape.github.io/Indoor-plants-pdf/Variegatef%20snake%20plant-%20Sansevieria%20trifasciata%20var.%20laurentii.pdf" TargetMode="External"/><Relationship Id="rId7" Type="http://schemas.openxmlformats.org/officeDocument/2006/relationships/hyperlink" Target="https://i.postimg.cc/Pvdf2HYB/Araucaria-heterophylla-Norfolk-Island-pine.jpg" TargetMode="External"/><Relationship Id="rId71" Type="http://schemas.openxmlformats.org/officeDocument/2006/relationships/hyperlink" Target="https://uob-landscape.github.io/Indoor-plants-pdf/Ravenea%20rivularis.pdf" TargetMode="External"/><Relationship Id="rId92" Type="http://schemas.openxmlformats.org/officeDocument/2006/relationships/hyperlink" Target="https://uob-landscape.github.io/Indoor-plants-pdf/Flame%20of%20the%20woods.pdf" TargetMode="External"/><Relationship Id="rId2" Type="http://schemas.openxmlformats.org/officeDocument/2006/relationships/hyperlink" Target="https://i.postimg.cc/nMnmhjPY/heartleaf.jpg" TargetMode="External"/><Relationship Id="rId29" Type="http://schemas.openxmlformats.org/officeDocument/2006/relationships/hyperlink" Target="https://i.postimg.cc/Mf0Mptm8/pelargonium.jpg" TargetMode="External"/><Relationship Id="rId24" Type="http://schemas.openxmlformats.org/officeDocument/2006/relationships/hyperlink" Target="https://i.postimg.cc/VS5CWqmj/Mexican-mint.jpg" TargetMode="External"/><Relationship Id="rId40" Type="http://schemas.openxmlformats.org/officeDocument/2006/relationships/hyperlink" Target="https://i.postimg.cc/mtbyJ644/Chinees-evergreen.jpg" TargetMode="External"/><Relationship Id="rId45" Type="http://schemas.openxmlformats.org/officeDocument/2006/relationships/hyperlink" Target="https://i.postimg.cc/dL43NhWn/Spider-Plant.jpg" TargetMode="External"/><Relationship Id="rId66" Type="http://schemas.openxmlformats.org/officeDocument/2006/relationships/hyperlink" Target="https://uob-landscape.github.io/Indoor-plants-pdf/Dracaena_cambodiana%20-%20W.pdf" TargetMode="External"/><Relationship Id="rId87" Type="http://schemas.openxmlformats.org/officeDocument/2006/relationships/hyperlink" Target="https://uob-landscape.github.io/Indoor-plants-pdf/Common%20sage.pdf" TargetMode="External"/><Relationship Id="rId110" Type="http://schemas.openxmlformats.org/officeDocument/2006/relationships/hyperlink" Target="https://uob-landscape.github.io/Indoor-plants-pdf/portulaca%20umbraticola.pdf" TargetMode="External"/><Relationship Id="rId61" Type="http://schemas.openxmlformats.org/officeDocument/2006/relationships/hyperlink" Target="https://uob-landscape.github.io/Indoor-plants-pdf/Crown%20of%20Thorns.pdf" TargetMode="External"/><Relationship Id="rId82" Type="http://schemas.openxmlformats.org/officeDocument/2006/relationships/hyperlink" Target="https://uob-landscape.github.io/Indoor-plants-pdf/Zanzibar%20Gem%2022.pdf" TargetMode="External"/><Relationship Id="rId19" Type="http://schemas.openxmlformats.org/officeDocument/2006/relationships/hyperlink" Target="https://i.postimg.cc/yg4FPLjw/Corn-Plant.jpg" TargetMode="External"/><Relationship Id="rId14" Type="http://schemas.openxmlformats.org/officeDocument/2006/relationships/hyperlink" Target="https://i.postimg.cc/NyyKHQkD/Rubber-tree-Ficus-elastica.jpg" TargetMode="External"/><Relationship Id="rId30" Type="http://schemas.openxmlformats.org/officeDocument/2006/relationships/hyperlink" Target="https://i.postimg.cc/8FWvjhGw/Flame-of-the-woods.jpg" TargetMode="External"/><Relationship Id="rId35" Type="http://schemas.openxmlformats.org/officeDocument/2006/relationships/hyperlink" Target="https://i.postimg.cc/QV7czJ5m/Lucky-Bamboo.jpg" TargetMode="External"/><Relationship Id="rId56" Type="http://schemas.openxmlformats.org/officeDocument/2006/relationships/hyperlink" Target="https://uob-landscape.github.io/Indoor-plants-pdf/Crown%20of%20Thorns.pdf" TargetMode="External"/><Relationship Id="rId77" Type="http://schemas.openxmlformats.org/officeDocument/2006/relationships/hyperlink" Target="https://uob-landscape.github.io/Indoor-plants-pdf/Ficus%20elastica%20-%20W.pdf" TargetMode="External"/><Relationship Id="rId100" Type="http://schemas.openxmlformats.org/officeDocument/2006/relationships/hyperlink" Target="https://uob-landscape.github.io/Indoor-plants-pdf/Dieffenbachia%20seguine.pdf" TargetMode="External"/><Relationship Id="rId105" Type="http://schemas.openxmlformats.org/officeDocument/2006/relationships/hyperlink" Target="https://uob-landscape.github.io/Indoor-plants-pdf/Ponytail%20Palm.pdf" TargetMode="External"/><Relationship Id="rId8" Type="http://schemas.openxmlformats.org/officeDocument/2006/relationships/hyperlink" Target="https://i.postimg.cc/TKdmp8sN/Majestic-Palm.jpg" TargetMode="External"/><Relationship Id="rId51" Type="http://schemas.openxmlformats.org/officeDocument/2006/relationships/hyperlink" Target="https://i.postimg.cc/svV1JYJv/Tea-rose.jpg" TargetMode="External"/><Relationship Id="rId72" Type="http://schemas.openxmlformats.org/officeDocument/2006/relationships/hyperlink" Target="https://uob-landscape.github.io/Indoor-plants-pdf/Dwarf%20Umbrella%20Tree.pdf" TargetMode="External"/><Relationship Id="rId93" Type="http://schemas.openxmlformats.org/officeDocument/2006/relationships/hyperlink" Target="https://uob-landscape.github.io/Indoor-plants-pdf/Weeping%20Fig.pdf" TargetMode="External"/><Relationship Id="rId98" Type="http://schemas.openxmlformats.org/officeDocument/2006/relationships/hyperlink" Target="https://uob-landscape.github.io/Indoor-plants-pdf/Madagascar%20periwinkle.pdf" TargetMode="External"/><Relationship Id="rId3" Type="http://schemas.openxmlformats.org/officeDocument/2006/relationships/hyperlink" Target="https://i.postimg.cc/sQY50501/crown-of-thorns.jpg" TargetMode="External"/><Relationship Id="rId25" Type="http://schemas.openxmlformats.org/officeDocument/2006/relationships/hyperlink" Target="https://i.postimg.cc/gx7ywzZc/common-sage.jpg" TargetMode="External"/><Relationship Id="rId46" Type="http://schemas.openxmlformats.org/officeDocument/2006/relationships/hyperlink" Target="https://i.postimg.cc/xX1J9vkW/Purple-Heart.jpg" TargetMode="External"/><Relationship Id="rId67" Type="http://schemas.openxmlformats.org/officeDocument/2006/relationships/hyperlink" Target="https://uob-landscape.github.io/Indoor-plants-pdf/Crown%20of%20Thorns.pdf" TargetMode="External"/><Relationship Id="rId20" Type="http://schemas.openxmlformats.org/officeDocument/2006/relationships/hyperlink" Target="https://i.postimg.cc/476N6y76/Zanzibar-Gem-2.jpg" TargetMode="External"/><Relationship Id="rId41" Type="http://schemas.openxmlformats.org/officeDocument/2006/relationships/hyperlink" Target="https://i.postimg.cc/bd12gNcF/Philodendron-Xanadu.jpg" TargetMode="External"/><Relationship Id="rId62" Type="http://schemas.openxmlformats.org/officeDocument/2006/relationships/hyperlink" Target="https://uob-landscape.github.io/Indoor-plants-pdf/Crown%20of%20Thorns.pdf" TargetMode="External"/><Relationship Id="rId83" Type="http://schemas.openxmlformats.org/officeDocument/2006/relationships/hyperlink" Target="https://uob-landscape.github.io/Indoor-plants-pdf/&#8206;English%20Lavender.pdf" TargetMode="External"/><Relationship Id="rId88" Type="http://schemas.openxmlformats.org/officeDocument/2006/relationships/hyperlink" Target="https://uob-landscape.github.io/Indoor-plants-pdf/Thymus%20vulgaris.pdf" TargetMode="External"/><Relationship Id="rId111" Type="http://schemas.openxmlformats.org/officeDocument/2006/relationships/hyperlink" Target="https://uob-landscape.github.io/Indoor-plants-pdf/Portulaca%20grandiflora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"/>
  <sheetViews>
    <sheetView topLeftCell="A49" zoomScale="120" zoomScaleNormal="120" workbookViewId="0">
      <selection activeCell="B58" sqref="B58"/>
    </sheetView>
  </sheetViews>
  <sheetFormatPr defaultColWidth="8.875" defaultRowHeight="15" customHeight="1"/>
  <cols>
    <col min="1" max="1" width="8.875" style="9"/>
    <col min="2" max="2" width="33.875" style="9" customWidth="1"/>
    <col min="3" max="3" width="42.75" style="9" customWidth="1"/>
    <col min="4" max="4" width="22" style="9" customWidth="1"/>
    <col min="5" max="5" width="67.5" style="9" customWidth="1"/>
    <col min="6" max="6" width="32.5" style="12" customWidth="1"/>
    <col min="7" max="7" width="20" style="9" customWidth="1"/>
    <col min="8" max="8" width="21.375" style="9" customWidth="1"/>
    <col min="9" max="9" width="70.875" style="9" customWidth="1"/>
    <col min="10" max="16384" width="8.875" style="9"/>
  </cols>
  <sheetData>
    <row r="1" spans="1:9" s="7" customFormat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</row>
    <row r="2" spans="1:9" s="7" customFormat="1">
      <c r="A2" s="8" t="s">
        <v>9</v>
      </c>
      <c r="B2" s="12" t="s">
        <v>10</v>
      </c>
      <c r="C2" s="9" t="s">
        <v>11</v>
      </c>
      <c r="D2" s="10" t="str">
        <f>HYPERLINK("https://stuuobedu-my.sharepoint.com/personal/landscape_uob_edu_bh/Documents/Indoor%20plants/Images/Chinese%20Hibiscus.jpg", "Open Image")</f>
        <v>Open Image</v>
      </c>
      <c r="E2" s="11" t="s">
        <v>12</v>
      </c>
      <c r="F2" s="12" t="s">
        <v>13</v>
      </c>
      <c r="G2" s="12" t="s">
        <v>14</v>
      </c>
      <c r="H2" s="12" t="s">
        <v>15</v>
      </c>
      <c r="I2" s="28" t="s">
        <v>16</v>
      </c>
    </row>
    <row r="3" spans="1:9">
      <c r="A3" s="8" t="s">
        <v>17</v>
      </c>
      <c r="B3" s="16" t="s">
        <v>18</v>
      </c>
      <c r="C3" s="9" t="s">
        <v>19</v>
      </c>
      <c r="D3" s="13" t="str">
        <f>HYPERLINK("https://stuuobedu-my.sharepoint.com/personal/landscape_uob_edu_bh/Documents/Indoor%20plants/Images/heartleaf.jpg", "Open Image")</f>
        <v>Open Image</v>
      </c>
      <c r="E3" s="14" t="s">
        <v>20</v>
      </c>
      <c r="F3" s="12" t="s">
        <v>13</v>
      </c>
      <c r="G3" s="9" t="s">
        <v>14</v>
      </c>
      <c r="H3" s="15" t="s">
        <v>21</v>
      </c>
      <c r="I3" s="28" t="s">
        <v>22</v>
      </c>
    </row>
    <row r="4" spans="1:9">
      <c r="A4" s="8" t="s">
        <v>23</v>
      </c>
      <c r="B4" s="9" t="s">
        <v>24</v>
      </c>
      <c r="C4" s="9" t="s">
        <v>25</v>
      </c>
      <c r="D4" s="13" t="str">
        <f>HYPERLINK("https://stuuobedu-my.sharepoint.com/personal/landscape_uob_edu_bh/Documents/Indoor%20plants/Images/crown%20of%20thorns.jpg", "Open Image")</f>
        <v>Open Image</v>
      </c>
      <c r="E4" s="14" t="s">
        <v>26</v>
      </c>
      <c r="F4" s="12" t="s">
        <v>13</v>
      </c>
      <c r="G4" s="9" t="s">
        <v>27</v>
      </c>
      <c r="H4" s="16" t="s">
        <v>15</v>
      </c>
      <c r="I4" s="28" t="s">
        <v>28</v>
      </c>
    </row>
    <row r="5" spans="1:9" ht="17.25" customHeight="1">
      <c r="A5" s="8" t="s">
        <v>29</v>
      </c>
      <c r="B5" s="9" t="s">
        <v>30</v>
      </c>
      <c r="C5" s="9" t="s">
        <v>31</v>
      </c>
      <c r="D5" s="17" t="str">
        <f>HYPERLINK("https://stuuobedu-my.sharepoint.com/personal/landscape_uob_edu_bh/Documents/Indoor%20plants/Images/Arrowhead.jpg", "Open Image")</f>
        <v>Open Image</v>
      </c>
      <c r="E5" s="18" t="s">
        <v>32</v>
      </c>
      <c r="F5" s="12" t="s">
        <v>13</v>
      </c>
      <c r="G5" s="9" t="s">
        <v>14</v>
      </c>
      <c r="H5" s="16" t="s">
        <v>21</v>
      </c>
      <c r="I5" s="28" t="s">
        <v>33</v>
      </c>
    </row>
    <row r="6" spans="1:9" ht="16.5" customHeight="1">
      <c r="A6" s="8" t="s">
        <v>34</v>
      </c>
      <c r="B6" s="9" t="s">
        <v>35</v>
      </c>
      <c r="C6" s="9" t="s">
        <v>36</v>
      </c>
      <c r="D6" s="13" t="str">
        <f>HYPERLINK("https://stuuobedu-my.sharepoint.com/personal/landscape_uob_edu_bh/Documents/Indoor%20plants/Images/golden%20phothos.jpg", "Open Image")</f>
        <v>Open Image</v>
      </c>
      <c r="E6" s="18" t="s">
        <v>37</v>
      </c>
      <c r="F6" s="12" t="s">
        <v>13</v>
      </c>
      <c r="G6" s="9" t="s">
        <v>14</v>
      </c>
      <c r="H6" s="9" t="s">
        <v>38</v>
      </c>
      <c r="I6" s="28" t="s">
        <v>39</v>
      </c>
    </row>
    <row r="7" spans="1:9">
      <c r="A7" s="8" t="s">
        <v>40</v>
      </c>
      <c r="B7" s="16" t="s">
        <v>41</v>
      </c>
      <c r="C7" s="9" t="s">
        <v>42</v>
      </c>
      <c r="D7" s="13" t="str">
        <f>HYPERLINK("https://stuuobedu-my.sharepoint.com/personal/landscape_uob_edu_bh/Documents/Indoor%20plants/Images/Satin%20pothos.jpg", "Open Image")</f>
        <v>Open Image</v>
      </c>
      <c r="E7" s="14" t="s">
        <v>43</v>
      </c>
      <c r="F7" s="12" t="s">
        <v>13</v>
      </c>
      <c r="G7" s="9" t="s">
        <v>14</v>
      </c>
      <c r="H7" s="16" t="s">
        <v>44</v>
      </c>
      <c r="I7" s="28" t="s">
        <v>45</v>
      </c>
    </row>
    <row r="8" spans="1:9">
      <c r="A8" s="8" t="s">
        <v>46</v>
      </c>
      <c r="B8" s="9" t="s">
        <v>47</v>
      </c>
      <c r="C8" s="9" t="s">
        <v>48</v>
      </c>
      <c r="D8" s="13" t="str">
        <f>HYPERLINK("https://stuuobedu-my.sharepoint.com/personal/landscape_uob_edu_bh/Documents/Indoor%20plants/Images/Araucaria%20heterophylla-Norfolk%20Island%20pine.jpg", "Open Image")</f>
        <v>Open Image</v>
      </c>
      <c r="E8" s="19" t="s">
        <v>49</v>
      </c>
      <c r="F8" s="12" t="s">
        <v>13</v>
      </c>
      <c r="G8" s="9" t="s">
        <v>14</v>
      </c>
      <c r="H8" s="9" t="s">
        <v>50</v>
      </c>
      <c r="I8" s="28" t="s">
        <v>51</v>
      </c>
    </row>
    <row r="9" spans="1:9">
      <c r="A9" s="8" t="s">
        <v>52</v>
      </c>
      <c r="B9" s="9" t="s">
        <v>53</v>
      </c>
      <c r="C9" s="9" t="s">
        <v>54</v>
      </c>
      <c r="D9" s="13" t="str">
        <f>HYPERLINK("https://stuuobedu-my.sharepoint.com/personal/landscape_uob_edu_bh/Documents/Indoor%20plants/Images/Majestic%20Palm.jpg", "Open Image")</f>
        <v>Open Image</v>
      </c>
      <c r="E9" s="14" t="s">
        <v>55</v>
      </c>
      <c r="F9" s="12" t="s">
        <v>13</v>
      </c>
      <c r="G9" s="9" t="s">
        <v>14</v>
      </c>
      <c r="H9" s="16" t="s">
        <v>21</v>
      </c>
      <c r="I9" s="28" t="s">
        <v>56</v>
      </c>
    </row>
    <row r="10" spans="1:9">
      <c r="A10" s="8" t="s">
        <v>57</v>
      </c>
      <c r="B10" s="9" t="s">
        <v>58</v>
      </c>
      <c r="C10" s="9" t="s">
        <v>59</v>
      </c>
      <c r="D10" s="13" t="str">
        <f>HYPERLINK("https://stuuobedu-my.sharepoint.com/personal/landscape_uob_edu_bh/Documents/Indoor%20plants/Images/Chinees%20evergreen.jpg", "Open Image")</f>
        <v>Open Image</v>
      </c>
      <c r="E10" s="14" t="s">
        <v>60</v>
      </c>
      <c r="F10" s="12" t="s">
        <v>13</v>
      </c>
      <c r="G10" s="9" t="s">
        <v>27</v>
      </c>
      <c r="H10" s="16" t="s">
        <v>21</v>
      </c>
      <c r="I10" s="28" t="s">
        <v>61</v>
      </c>
    </row>
    <row r="11" spans="1:9">
      <c r="A11" s="8" t="s">
        <v>62</v>
      </c>
      <c r="B11" s="9" t="s">
        <v>63</v>
      </c>
      <c r="C11" s="9" t="s">
        <v>64</v>
      </c>
      <c r="D11" s="13" t="str">
        <f>HYPERLINK("https://stuuobedu-my.sharepoint.com/personal/landscape_uob_edu_bh/Documents/Indoor%20plants/Images/Madagascar%20dragon%20tree.jpg", "Open Image")</f>
        <v>Open Image</v>
      </c>
      <c r="E11" s="14" t="s">
        <v>65</v>
      </c>
      <c r="F11" s="12" t="s">
        <v>13</v>
      </c>
      <c r="G11" s="9" t="s">
        <v>14</v>
      </c>
      <c r="H11" s="16" t="s">
        <v>66</v>
      </c>
      <c r="I11" s="28" t="s">
        <v>67</v>
      </c>
    </row>
    <row r="12" spans="1:9">
      <c r="A12" s="8" t="s">
        <v>68</v>
      </c>
      <c r="B12" s="9" t="s">
        <v>69</v>
      </c>
      <c r="C12" s="9" t="s">
        <v>70</v>
      </c>
      <c r="D12" s="13" t="str">
        <f>HYPERLINK("https://stuuobedu-my.sharepoint.com/personal/landscape_uob_edu_bh/Documents/Indoor%20plants/Images/rainbow%20tree.jpg","Open Image")</f>
        <v>Open Image</v>
      </c>
      <c r="E12" s="14" t="s">
        <v>71</v>
      </c>
      <c r="F12" s="12" t="s">
        <v>13</v>
      </c>
      <c r="G12" s="9" t="s">
        <v>27</v>
      </c>
      <c r="H12" s="9" t="s">
        <v>72</v>
      </c>
      <c r="I12" s="28" t="s">
        <v>73</v>
      </c>
    </row>
    <row r="13" spans="1:9">
      <c r="A13" s="8" t="s">
        <v>74</v>
      </c>
      <c r="B13" s="9" t="s">
        <v>75</v>
      </c>
      <c r="C13" s="9" t="s">
        <v>76</v>
      </c>
      <c r="D13" s="13" t="str">
        <f>HYPERLINK("https://stuuobedu-my.sharepoint.com/personal/landscape_uob_edu_bh/Documents/Indoor%20plants/Images/cylindrical%20snake%20plant.jpg", "Open Image")</f>
        <v>Open Image</v>
      </c>
      <c r="E13" s="14" t="s">
        <v>77</v>
      </c>
      <c r="F13" s="12" t="s">
        <v>13</v>
      </c>
      <c r="G13" s="9" t="s">
        <v>27</v>
      </c>
      <c r="H13" s="9" t="s">
        <v>72</v>
      </c>
      <c r="I13" s="28" t="s">
        <v>78</v>
      </c>
    </row>
    <row r="14" spans="1:9">
      <c r="A14" s="8" t="s">
        <v>79</v>
      </c>
      <c r="B14" s="9" t="s">
        <v>80</v>
      </c>
      <c r="C14" s="9" t="s">
        <v>81</v>
      </c>
      <c r="D14" s="13" t="str">
        <f>HYPERLINK("https://stuuobedu-my.sharepoint.com/personal/landscape_uob_edu_bh/Documents/Indoor%20plants/Images/Money%20tree.jpg", "Open Image")</f>
        <v>Open Image</v>
      </c>
      <c r="E14" s="18" t="s">
        <v>82</v>
      </c>
      <c r="F14" s="12" t="s">
        <v>13</v>
      </c>
      <c r="G14" s="9" t="s">
        <v>14</v>
      </c>
      <c r="H14" s="9" t="s">
        <v>83</v>
      </c>
      <c r="I14" s="28" t="s">
        <v>84</v>
      </c>
    </row>
    <row r="15" spans="1:9">
      <c r="A15" s="8" t="s">
        <v>85</v>
      </c>
      <c r="B15" s="9" t="s">
        <v>86</v>
      </c>
      <c r="C15" s="9" t="s">
        <v>87</v>
      </c>
      <c r="D15" s="13" t="str">
        <f>HYPERLINK("https://stuuobedu-my.sharepoint.com/personal/landscape_uob_edu_bh/Documents/Indoor%20plants/Images/Rubber%20tree-Ficus%20elastica.jpg", "Open Image")</f>
        <v>Open Image</v>
      </c>
      <c r="E15" s="14" t="s">
        <v>88</v>
      </c>
      <c r="F15" s="12" t="s">
        <v>13</v>
      </c>
      <c r="G15" s="9" t="s">
        <v>14</v>
      </c>
      <c r="H15" s="9" t="s">
        <v>89</v>
      </c>
      <c r="I15" s="28" t="s">
        <v>90</v>
      </c>
    </row>
    <row r="16" spans="1:9">
      <c r="A16" s="8" t="s">
        <v>91</v>
      </c>
      <c r="B16" s="9" t="s">
        <v>92</v>
      </c>
      <c r="C16" s="9" t="s">
        <v>93</v>
      </c>
      <c r="D16" s="13" t="str">
        <f>HYPERLINK("https://stuuobedu-my.sharepoint.com/personal/landscape_uob_edu_bh/Documents/Indoor%20plants/Images/Codiaeum%20variegatum-Garden%20croton.jpg", "Open Image")</f>
        <v>Open Image</v>
      </c>
      <c r="E16" s="14" t="s">
        <v>94</v>
      </c>
      <c r="F16" s="12" t="s">
        <v>13</v>
      </c>
      <c r="G16" s="9" t="s">
        <v>27</v>
      </c>
      <c r="H16" s="9" t="s">
        <v>21</v>
      </c>
      <c r="I16" s="28" t="s">
        <v>95</v>
      </c>
    </row>
    <row r="17" spans="1:9">
      <c r="A17" s="8" t="s">
        <v>96</v>
      </c>
      <c r="B17" s="9" t="s">
        <v>97</v>
      </c>
      <c r="C17" s="9" t="s">
        <v>98</v>
      </c>
      <c r="D17" s="13" t="str">
        <f>HYPERLINK("https://stuuobedu-my.sharepoint.com/personal/landscape_uob_edu_bh/Documents/Indoor%20plants/Images/Ficus%20microcarpa.jpg", "Open Image")</f>
        <v>Open Image</v>
      </c>
      <c r="E17" s="14" t="s">
        <v>99</v>
      </c>
      <c r="F17" s="12" t="s">
        <v>13</v>
      </c>
      <c r="G17" s="9" t="s">
        <v>27</v>
      </c>
      <c r="H17" s="9" t="s">
        <v>44</v>
      </c>
      <c r="I17" s="28" t="s">
        <v>100</v>
      </c>
    </row>
    <row r="18" spans="1:9">
      <c r="A18" s="8" t="s">
        <v>101</v>
      </c>
      <c r="B18" s="9" t="s">
        <v>102</v>
      </c>
      <c r="C18" s="9" t="s">
        <v>103</v>
      </c>
      <c r="D18" s="13" t="str">
        <f>HYPERLINK("https://stuuobedu-my.sharepoint.com/personal/landscape_uob_edu_bh/Documents/Indoor%20plants/Images/Kalanchoe%20blossfeldiana.jpg", "Open Image")</f>
        <v>Open Image</v>
      </c>
      <c r="E18" s="14" t="s">
        <v>104</v>
      </c>
      <c r="F18" s="12" t="s">
        <v>13</v>
      </c>
      <c r="G18" s="9" t="s">
        <v>27</v>
      </c>
      <c r="H18" s="9" t="s">
        <v>105</v>
      </c>
      <c r="I18" s="28" t="s">
        <v>106</v>
      </c>
    </row>
    <row r="19" spans="1:9">
      <c r="A19" s="8" t="s">
        <v>107</v>
      </c>
      <c r="B19" s="9" t="s">
        <v>108</v>
      </c>
      <c r="C19" s="9" t="s">
        <v>109</v>
      </c>
      <c r="D19" s="13" t="str">
        <f>HYPERLINK("https://stuuobedu-my.sharepoint.com/personal/landscape_uob_edu_bh/Documents/Indoor%20plants/Images/Paper%20flower.jpg", "Open Image")</f>
        <v>Open Image</v>
      </c>
      <c r="E19" s="14" t="s">
        <v>110</v>
      </c>
      <c r="F19" s="12" t="s">
        <v>13</v>
      </c>
      <c r="G19" s="9" t="s">
        <v>27</v>
      </c>
      <c r="H19" s="9" t="s">
        <v>111</v>
      </c>
      <c r="I19" s="28" t="s">
        <v>112</v>
      </c>
    </row>
    <row r="20" spans="1:9">
      <c r="A20" s="8" t="s">
        <v>113</v>
      </c>
      <c r="B20" s="16" t="s">
        <v>114</v>
      </c>
      <c r="C20" s="16" t="s">
        <v>115</v>
      </c>
      <c r="D20" s="13" t="str">
        <f>HYPERLINK("https://stuuobedu-my.sharepoint.com/personal/landscape_uob_edu_bh/Documents/Indoor%20plants/Images/Corn%20Plant.jpeg", "Open Image")</f>
        <v>Open Image</v>
      </c>
      <c r="E20" s="14" t="s">
        <v>116</v>
      </c>
      <c r="F20" s="12" t="s">
        <v>13</v>
      </c>
      <c r="G20" s="9" t="s">
        <v>14</v>
      </c>
      <c r="H20" s="16" t="s">
        <v>21</v>
      </c>
      <c r="I20" s="28" t="s">
        <v>117</v>
      </c>
    </row>
    <row r="21" spans="1:9">
      <c r="A21" s="8" t="s">
        <v>118</v>
      </c>
      <c r="B21" s="16" t="s">
        <v>119</v>
      </c>
      <c r="C21" s="9" t="s">
        <v>120</v>
      </c>
      <c r="D21" s="13" t="str">
        <f>HYPERLINK("https://stuuobedu-my.sharepoint.com/personal/landscape_uob_edu_bh/Documents/Indoor%20plants/Images/Zanzibar%20Gem%20(2).jpeg", "Open Image")</f>
        <v>Open Image</v>
      </c>
      <c r="E21" s="14" t="s">
        <v>121</v>
      </c>
      <c r="F21" s="12" t="s">
        <v>13</v>
      </c>
      <c r="G21" s="9" t="s">
        <v>122</v>
      </c>
      <c r="H21" s="16" t="s">
        <v>123</v>
      </c>
      <c r="I21" s="28" t="s">
        <v>124</v>
      </c>
    </row>
    <row r="22" spans="1:9">
      <c r="A22" s="8" t="s">
        <v>125</v>
      </c>
      <c r="B22" s="9" t="s">
        <v>126</v>
      </c>
      <c r="C22" s="9" t="s">
        <v>127</v>
      </c>
      <c r="D22" s="13" t="str">
        <f>HYPERLINK("https://stuuobedu-my.sharepoint.com/personal/landscape_uob_edu_bh/Documents/Indoor%20plants/Images/English%20lavender.jpeg", "Open Image")</f>
        <v>Open Image</v>
      </c>
      <c r="E22" s="14" t="s">
        <v>128</v>
      </c>
      <c r="F22" s="12" t="s">
        <v>13</v>
      </c>
      <c r="G22" s="9" t="s">
        <v>27</v>
      </c>
      <c r="H22" s="9" t="s">
        <v>123</v>
      </c>
      <c r="I22" s="28" t="s">
        <v>129</v>
      </c>
    </row>
    <row r="23" spans="1:9" ht="15.75">
      <c r="A23" s="8" t="s">
        <v>130</v>
      </c>
      <c r="B23" s="9" t="s">
        <v>131</v>
      </c>
      <c r="C23" s="9" t="s">
        <v>132</v>
      </c>
      <c r="D23" s="13" t="str">
        <f>HYPERLINK("https://stuuobedu-my.sharepoint.com/personal/landscape_uob_edu_bh/Documents/Indoor%20plants/Images/LEMON%20GRASS.jpeg", "Open Image")</f>
        <v>Open Image</v>
      </c>
      <c r="E23" s="14" t="s">
        <v>133</v>
      </c>
      <c r="F23" s="12" t="s">
        <v>13</v>
      </c>
      <c r="G23" s="9" t="s">
        <v>27</v>
      </c>
      <c r="H23" s="9" t="s">
        <v>111</v>
      </c>
      <c r="I23" s="28" t="s">
        <v>134</v>
      </c>
    </row>
    <row r="24" spans="1:9">
      <c r="A24" s="8" t="s">
        <v>135</v>
      </c>
      <c r="B24" s="9" t="s">
        <v>136</v>
      </c>
      <c r="C24" s="9" t="s">
        <v>137</v>
      </c>
      <c r="D24" s="13" t="str">
        <f>HYPERLINK("https://stuuobedu-my.sharepoint.com/personal/landscape_uob_edu_bh/Documents/Indoor%20plants/Images/Horse%20mint.jpeg", "Open Image")</f>
        <v>Open Image</v>
      </c>
      <c r="E24" s="14" t="s">
        <v>138</v>
      </c>
      <c r="F24" s="12" t="s">
        <v>13</v>
      </c>
      <c r="G24" s="9" t="s">
        <v>27</v>
      </c>
      <c r="H24" s="9" t="s">
        <v>123</v>
      </c>
      <c r="I24" s="28" t="s">
        <v>139</v>
      </c>
    </row>
    <row r="25" spans="1:9">
      <c r="A25" s="8" t="s">
        <v>140</v>
      </c>
      <c r="B25" s="9" t="s">
        <v>141</v>
      </c>
      <c r="C25" s="9" t="s">
        <v>142</v>
      </c>
      <c r="D25" s="13" t="str">
        <f>HYPERLINK("https://stuuobedu-my.sharepoint.com/personal/landscape_uob_edu_bh/Documents/Indoor%20plants/Images/Mexican%20mint.jpg", "Open Image")</f>
        <v>Open Image</v>
      </c>
      <c r="E25" s="14" t="s">
        <v>143</v>
      </c>
      <c r="F25" s="12" t="s">
        <v>13</v>
      </c>
      <c r="G25" s="9" t="s">
        <v>27</v>
      </c>
      <c r="H25" s="9" t="s">
        <v>15</v>
      </c>
      <c r="I25" s="28" t="s">
        <v>144</v>
      </c>
    </row>
    <row r="26" spans="1:9">
      <c r="A26" s="8" t="s">
        <v>145</v>
      </c>
      <c r="B26" s="9" t="s">
        <v>146</v>
      </c>
      <c r="C26" s="9" t="s">
        <v>147</v>
      </c>
      <c r="D26" s="13" t="str">
        <f>HYPERLINK("https://stuuobedu-my.sharepoint.com/personal/landscape_uob_edu_bh/Documents/Indoor%20plants/Images/common%20sage.jpg", "Open Image")</f>
        <v>Open Image</v>
      </c>
      <c r="E26" s="14" t="s">
        <v>148</v>
      </c>
      <c r="F26" s="12" t="s">
        <v>13</v>
      </c>
      <c r="G26" s="9" t="s">
        <v>27</v>
      </c>
      <c r="H26" s="9" t="s">
        <v>89</v>
      </c>
      <c r="I26" s="28" t="s">
        <v>149</v>
      </c>
    </row>
    <row r="27" spans="1:9">
      <c r="A27" s="8" t="s">
        <v>150</v>
      </c>
      <c r="B27" s="9" t="s">
        <v>151</v>
      </c>
      <c r="C27" s="9" t="s">
        <v>152</v>
      </c>
      <c r="D27" s="13" t="str">
        <f>HYPERLINK("https://stuuobedu-my.sharepoint.com/personal/landscape_uob_edu_bh/Documents/Indoor%20plants/Images/thymus.jpg", "Open Image")</f>
        <v>Open Image</v>
      </c>
      <c r="E27" s="14" t="s">
        <v>153</v>
      </c>
      <c r="F27" s="12" t="s">
        <v>13</v>
      </c>
      <c r="G27" s="9" t="s">
        <v>27</v>
      </c>
      <c r="H27" s="9" t="s">
        <v>89</v>
      </c>
      <c r="I27" s="28" t="s">
        <v>154</v>
      </c>
    </row>
    <row r="28" spans="1:9">
      <c r="A28" s="8" t="s">
        <v>155</v>
      </c>
      <c r="B28" s="9" t="s">
        <v>156</v>
      </c>
      <c r="C28" s="9" t="s">
        <v>157</v>
      </c>
      <c r="D28" s="13" t="str">
        <f>HYPERLINK("https://stuuobedu-my.sharepoint.com/personal/landscape_uob_edu_bh/Documents/Indoor%20plants/Images/spearmint.jpg", "Open Image")</f>
        <v>Open Image</v>
      </c>
      <c r="E28" s="14" t="s">
        <v>158</v>
      </c>
      <c r="F28" s="12" t="s">
        <v>13</v>
      </c>
      <c r="G28" s="9" t="s">
        <v>27</v>
      </c>
      <c r="H28" s="9" t="s">
        <v>44</v>
      </c>
      <c r="I28" s="28" t="s">
        <v>159</v>
      </c>
    </row>
    <row r="29" spans="1:9">
      <c r="A29" s="8" t="s">
        <v>160</v>
      </c>
      <c r="B29" s="9" t="s">
        <v>161</v>
      </c>
      <c r="C29" s="9" t="s">
        <v>162</v>
      </c>
      <c r="D29" s="13" t="str">
        <f>HYPERLINK("https://stuuobedu-my.sharepoint.com/personal/landscape_uob_edu_bh/Documents/Indoor%20plants/Images/Rose%20mary.jpg", "Open Image")</f>
        <v>Open Image</v>
      </c>
      <c r="E29" s="14" t="s">
        <v>163</v>
      </c>
      <c r="F29" s="12" t="s">
        <v>13</v>
      </c>
      <c r="G29" s="9" t="s">
        <v>27</v>
      </c>
      <c r="H29" s="9" t="s">
        <v>164</v>
      </c>
      <c r="I29" s="28" t="s">
        <v>165</v>
      </c>
    </row>
    <row r="30" spans="1:9">
      <c r="A30" s="8" t="s">
        <v>166</v>
      </c>
      <c r="B30" s="9" t="s">
        <v>167</v>
      </c>
      <c r="C30" s="9" t="s">
        <v>168</v>
      </c>
      <c r="D30" s="13" t="str">
        <f>HYPERLINK("https://stuuobedu-my.sharepoint.com/personal/landscape_uob_edu_bh/Documents/Indoor%20plants/Images/pelargonium.jpg", "Open Image")</f>
        <v>Open Image</v>
      </c>
      <c r="E30" s="14" t="s">
        <v>169</v>
      </c>
      <c r="F30" s="12" t="s">
        <v>13</v>
      </c>
      <c r="G30" s="9" t="s">
        <v>27</v>
      </c>
      <c r="H30" s="9" t="s">
        <v>44</v>
      </c>
      <c r="I30" s="28" t="s">
        <v>170</v>
      </c>
    </row>
    <row r="31" spans="1:9">
      <c r="A31" s="8" t="s">
        <v>171</v>
      </c>
      <c r="B31" s="9" t="s">
        <v>172</v>
      </c>
      <c r="C31" s="9" t="s">
        <v>173</v>
      </c>
      <c r="D31" s="13" t="str">
        <f>HYPERLINK("https://stuuobedu-my.sharepoint.com/personal/landscape_uob_edu_bh/Documents/Indoor%20plants/Images/Flame%20of%20the%20woods.jpeg", "Open Image")</f>
        <v>Open Image</v>
      </c>
      <c r="E31" s="14" t="s">
        <v>174</v>
      </c>
      <c r="F31" s="12" t="s">
        <v>13</v>
      </c>
      <c r="G31" s="9" t="s">
        <v>27</v>
      </c>
      <c r="H31" s="9" t="s">
        <v>111</v>
      </c>
      <c r="I31" s="28" t="s">
        <v>175</v>
      </c>
    </row>
    <row r="32" spans="1:9">
      <c r="A32" s="8" t="s">
        <v>176</v>
      </c>
      <c r="B32" s="9" t="s">
        <v>177</v>
      </c>
      <c r="C32" s="9" t="s">
        <v>178</v>
      </c>
      <c r="D32" s="13" t="str">
        <f>HYPERLINK("https://stuuobedu-my.sharepoint.com/personal/landscape_uob_edu_bh/Documents/Indoor%20plants/Images/WEEPING%20FIG.jpeg", "Open Image")</f>
        <v>Open Image</v>
      </c>
      <c r="E32" s="14" t="s">
        <v>179</v>
      </c>
      <c r="F32" s="12" t="s">
        <v>13</v>
      </c>
      <c r="G32" s="9" t="s">
        <v>27</v>
      </c>
      <c r="H32" s="9" t="s">
        <v>72</v>
      </c>
      <c r="I32" s="28" t="s">
        <v>180</v>
      </c>
    </row>
    <row r="33" spans="1:9" ht="15.75">
      <c r="A33" s="8" t="s">
        <v>181</v>
      </c>
      <c r="B33" s="16" t="s">
        <v>182</v>
      </c>
      <c r="C33" s="9" t="s">
        <v>183</v>
      </c>
      <c r="D33" s="13" t="str">
        <f>HYPERLINK("https://stuuobedu-my.sharepoint.com/personal/landscape_uob_edu_bh/Documents/Indoor%20plants/Images/Yellow%20butterfly%20palm.jpeg", "Open Image")</f>
        <v>Open Image</v>
      </c>
      <c r="E33" s="14" t="s">
        <v>184</v>
      </c>
      <c r="F33" s="12" t="s">
        <v>13</v>
      </c>
      <c r="G33" s="9" t="s">
        <v>27</v>
      </c>
      <c r="H33" s="9" t="s">
        <v>123</v>
      </c>
      <c r="I33" s="28" t="s">
        <v>185</v>
      </c>
    </row>
    <row r="34" spans="1:9">
      <c r="A34" s="8" t="s">
        <v>186</v>
      </c>
      <c r="B34" s="9" t="s">
        <v>187</v>
      </c>
      <c r="C34" s="9" t="s">
        <v>188</v>
      </c>
      <c r="D34" s="13" t="str">
        <f>HYPERLINK("https://stuuobedu-my.sharepoint.com/personal/landscape_uob_edu_bh/Documents/Indoor%20plants/Images/Peace%20lily.jpeg", "Open Image")</f>
        <v>Open Image</v>
      </c>
      <c r="E34" s="14" t="s">
        <v>189</v>
      </c>
      <c r="F34" s="12" t="s">
        <v>13</v>
      </c>
      <c r="G34" s="9" t="s">
        <v>27</v>
      </c>
      <c r="H34" s="9" t="s">
        <v>21</v>
      </c>
      <c r="I34" s="28" t="s">
        <v>190</v>
      </c>
    </row>
    <row r="35" spans="1:9">
      <c r="A35" s="8" t="s">
        <v>191</v>
      </c>
      <c r="B35" s="9" t="s">
        <v>192</v>
      </c>
      <c r="C35" s="9" t="s">
        <v>193</v>
      </c>
      <c r="D35" s="13" t="str">
        <f>HYPERLINK("https://stuuobedu-my.sharepoint.com/personal/landscape_uob_edu_bh/Documents/Indoor%20plants/Images/Flamingo%20Flower.jpeg", "Open Image")</f>
        <v>Open Image</v>
      </c>
      <c r="E35" s="14" t="s">
        <v>194</v>
      </c>
      <c r="F35" s="12" t="s">
        <v>13</v>
      </c>
      <c r="G35" s="9" t="s">
        <v>27</v>
      </c>
      <c r="H35" s="9" t="s">
        <v>72</v>
      </c>
      <c r="I35" s="28" t="s">
        <v>195</v>
      </c>
    </row>
    <row r="36" spans="1:9">
      <c r="A36" s="8" t="s">
        <v>196</v>
      </c>
      <c r="B36" s="9" t="s">
        <v>197</v>
      </c>
      <c r="C36" s="9" t="s">
        <v>198</v>
      </c>
      <c r="D36" s="13" t="str">
        <f>HYPERLINK("https://stuuobedu-my.sharepoint.com/personal/landscape_uob_edu_bh/Documents/Indoor%20plants/Images/Lucky%20Bamboo.jpeg", "Open Image")</f>
        <v>Open Image</v>
      </c>
      <c r="E36" s="14" t="s">
        <v>199</v>
      </c>
      <c r="F36" s="12" t="s">
        <v>13</v>
      </c>
      <c r="G36" s="16" t="s">
        <v>27</v>
      </c>
      <c r="H36" s="9" t="s">
        <v>200</v>
      </c>
      <c r="I36" s="28" t="s">
        <v>201</v>
      </c>
    </row>
    <row r="37" spans="1:9">
      <c r="A37" s="8" t="s">
        <v>202</v>
      </c>
      <c r="B37" s="9" t="s">
        <v>203</v>
      </c>
      <c r="C37" s="9" t="s">
        <v>204</v>
      </c>
      <c r="D37" s="13" t="str">
        <f>HYPERLINK("https://stuuobedu-my.sharepoint.com/personal/landscape_uob_edu_bh/Documents/Indoor%20plants/Images/Snake%20plant.jpeg", "Open Image")</f>
        <v>Open Image</v>
      </c>
      <c r="E37" s="14" t="s">
        <v>205</v>
      </c>
      <c r="F37" s="12" t="s">
        <v>13</v>
      </c>
      <c r="G37" s="9" t="s">
        <v>122</v>
      </c>
      <c r="H37" s="9" t="s">
        <v>206</v>
      </c>
      <c r="I37" s="28" t="s">
        <v>207</v>
      </c>
    </row>
    <row r="38" spans="1:9">
      <c r="A38" s="8" t="s">
        <v>208</v>
      </c>
      <c r="B38" s="16" t="s">
        <v>209</v>
      </c>
      <c r="C38" s="9" t="s">
        <v>210</v>
      </c>
      <c r="D38" s="13" t="str">
        <f>HYPERLINK("https://stuuobedu-my.sharepoint.com/personal/landscape_uob_edu_bh/Documents/Indoor%20plants/Images/Madagascar%20dragon%20tree.jpg", "Open Image")</f>
        <v>Open Image</v>
      </c>
      <c r="E38" s="14" t="s">
        <v>211</v>
      </c>
      <c r="F38" s="12" t="s">
        <v>13</v>
      </c>
      <c r="G38" s="9" t="s">
        <v>27</v>
      </c>
      <c r="H38" s="16" t="s">
        <v>111</v>
      </c>
      <c r="I38" s="28" t="s">
        <v>212</v>
      </c>
    </row>
    <row r="39" spans="1:9">
      <c r="A39" s="8" t="s">
        <v>213</v>
      </c>
      <c r="B39" s="16" t="s">
        <v>214</v>
      </c>
      <c r="C39" s="9" t="s">
        <v>215</v>
      </c>
      <c r="D39" s="13" t="str">
        <f>HYPERLINK("https://stuuobedu-my.sharepoint.com/personal/landscape_uob_edu_bh/Documents/Indoor%20plants/Images/Silver%20squill.jpg", "Open Image")</f>
        <v>Open Image</v>
      </c>
      <c r="E39" s="14" t="s">
        <v>216</v>
      </c>
      <c r="F39" s="12" t="s">
        <v>13</v>
      </c>
      <c r="G39" s="9" t="s">
        <v>14</v>
      </c>
      <c r="H39" s="16" t="s">
        <v>217</v>
      </c>
      <c r="I39" s="28" t="s">
        <v>218</v>
      </c>
    </row>
    <row r="40" spans="1:9" ht="14.25" customHeight="1">
      <c r="A40" s="8" t="s">
        <v>219</v>
      </c>
      <c r="B40" s="16" t="s">
        <v>220</v>
      </c>
      <c r="C40" s="9" t="s">
        <v>221</v>
      </c>
      <c r="D40" s="13" t="str">
        <f>HYPERLINK("https://stuuobedu-my.sharepoint.com/personal/landscape_uob_edu_bh/Documents/Indoor%20plants/Images/Dieffenbachia.jpg", "Open Image")</f>
        <v>Open Image</v>
      </c>
      <c r="E40" s="14" t="s">
        <v>222</v>
      </c>
      <c r="F40" s="12" t="s">
        <v>13</v>
      </c>
      <c r="G40" s="9" t="s">
        <v>14</v>
      </c>
      <c r="H40" s="16" t="s">
        <v>44</v>
      </c>
      <c r="I40" s="28" t="s">
        <v>223</v>
      </c>
    </row>
    <row r="41" spans="1:9">
      <c r="A41" s="8" t="s">
        <v>224</v>
      </c>
      <c r="B41" s="23" t="s">
        <v>225</v>
      </c>
      <c r="C41" s="9" t="s">
        <v>226</v>
      </c>
      <c r="D41" s="13" t="str">
        <f>HYPERLINK("https://stuuobedu-my.sharepoint.com/personal/landscape_uob_edu_bh/Documents/Indoor%20plants/Images/Chinees%20evergreen.jpg", "Open Image")</f>
        <v>Open Image</v>
      </c>
      <c r="E41" s="14" t="s">
        <v>227</v>
      </c>
      <c r="F41" s="12" t="s">
        <v>13</v>
      </c>
      <c r="G41" s="9" t="s">
        <v>14</v>
      </c>
      <c r="H41" s="16" t="s">
        <v>44</v>
      </c>
      <c r="I41" s="28" t="s">
        <v>228</v>
      </c>
    </row>
    <row r="42" spans="1:9">
      <c r="A42" s="8" t="s">
        <v>229</v>
      </c>
      <c r="B42" s="9" t="s">
        <v>230</v>
      </c>
      <c r="C42" s="9" t="s">
        <v>231</v>
      </c>
      <c r="D42" s="13" t="str">
        <f>HYPERLINK("https://stuuobedu-my.sharepoint.com/personal/landscape_uob_edu_bh/Documents/Indoor%20plants/Images/Philodendron%20Xanadu.jpeg", "Open Image")</f>
        <v>Open Image</v>
      </c>
      <c r="E42" s="14" t="s">
        <v>232</v>
      </c>
      <c r="F42" s="12" t="s">
        <v>13</v>
      </c>
      <c r="G42" s="9" t="s">
        <v>14</v>
      </c>
      <c r="H42" s="9" t="s">
        <v>123</v>
      </c>
      <c r="I42" s="28" t="s">
        <v>233</v>
      </c>
    </row>
    <row r="43" spans="1:9">
      <c r="A43" s="8" t="s">
        <v>234</v>
      </c>
      <c r="B43" s="9" t="s">
        <v>235</v>
      </c>
      <c r="C43" s="9" t="s">
        <v>236</v>
      </c>
      <c r="D43" s="13" t="str">
        <f>HYPERLINK("https://stuuobedu-my.sharepoint.com/personal/landscape_uob_edu_bh/Documents/Indoor%20plants/Images/Tradescantia%20spathacea.jpeg", "Open Image")</f>
        <v>Open Image</v>
      </c>
      <c r="E43" s="14" t="s">
        <v>237</v>
      </c>
      <c r="F43" s="12" t="s">
        <v>13</v>
      </c>
      <c r="G43" s="9" t="s">
        <v>14</v>
      </c>
      <c r="H43" s="20" t="s">
        <v>21</v>
      </c>
      <c r="I43" s="28" t="s">
        <v>238</v>
      </c>
    </row>
    <row r="44" spans="1:9">
      <c r="A44" s="8" t="s">
        <v>239</v>
      </c>
      <c r="B44" s="16" t="s">
        <v>240</v>
      </c>
      <c r="C44" s="9" t="s">
        <v>241</v>
      </c>
      <c r="D44" s="13" t="str">
        <f>HYPERLINK("https://stuuobedu-my.sharepoint.com/personal/landscape_uob_edu_bh/Documents/Indoor%20plants/Images/Variegated%20Snake%20Plant.jpeg", "Open Image")</f>
        <v>Open Image</v>
      </c>
      <c r="E44" s="19" t="s">
        <v>242</v>
      </c>
      <c r="F44" s="12" t="s">
        <v>13</v>
      </c>
      <c r="G44" s="9" t="s">
        <v>14</v>
      </c>
      <c r="H44" s="9" t="s">
        <v>15</v>
      </c>
      <c r="I44" s="28" t="s">
        <v>243</v>
      </c>
    </row>
    <row r="45" spans="1:9">
      <c r="A45" s="8" t="s">
        <v>244</v>
      </c>
      <c r="B45" s="9" t="s">
        <v>245</v>
      </c>
      <c r="C45" s="9" t="s">
        <v>246</v>
      </c>
      <c r="D45" s="13" t="str">
        <f>HYPERLINK("https://stuuobedu-my.sharepoint.com/personal/landscape_uob_edu_bh/Documents/Indoor%20plants/Images/Ponytail%20Palm.jpeg", "Open Image")</f>
        <v>Open Image</v>
      </c>
      <c r="E45" s="14" t="s">
        <v>247</v>
      </c>
      <c r="F45" s="12" t="s">
        <v>13</v>
      </c>
      <c r="G45" s="9" t="s">
        <v>14</v>
      </c>
      <c r="H45" s="9" t="s">
        <v>123</v>
      </c>
      <c r="I45" s="28" t="s">
        <v>248</v>
      </c>
    </row>
    <row r="46" spans="1:9">
      <c r="A46" s="8" t="s">
        <v>249</v>
      </c>
      <c r="B46" s="9" t="s">
        <v>250</v>
      </c>
      <c r="C46" s="9" t="s">
        <v>251</v>
      </c>
      <c r="D46" s="13" t="str">
        <f>HYPERLINK("https://stuuobedu-my.sharepoint.com/personal/landscape_uob_edu_bh/Documents/Indoor%20plants/Images/Spider%20Plant.jpeg", "Open Image")</f>
        <v>Open Image</v>
      </c>
      <c r="E46" s="14" t="s">
        <v>252</v>
      </c>
      <c r="F46" s="12" t="s">
        <v>13</v>
      </c>
      <c r="G46" s="9" t="s">
        <v>14</v>
      </c>
      <c r="H46" s="9" t="s">
        <v>21</v>
      </c>
      <c r="I46" s="28" t="s">
        <v>253</v>
      </c>
    </row>
    <row r="47" spans="1:9">
      <c r="A47" s="8" t="s">
        <v>254</v>
      </c>
      <c r="B47" s="24" t="s">
        <v>255</v>
      </c>
      <c r="C47" s="16" t="s">
        <v>256</v>
      </c>
      <c r="D47" s="13" t="str">
        <f>HYPERLINK("https://stuuobedu-my.sharepoint.com/personal/landscape_uob_edu_bh/Documents/Indoor%20plants/Images/Purple%20Heart.jpeg", "Open Image")</f>
        <v>Open Image</v>
      </c>
      <c r="E47" s="14" t="s">
        <v>257</v>
      </c>
      <c r="F47" s="12" t="s">
        <v>13</v>
      </c>
      <c r="G47" s="9" t="s">
        <v>14</v>
      </c>
      <c r="H47" s="9" t="s">
        <v>15</v>
      </c>
      <c r="I47" s="28" t="s">
        <v>258</v>
      </c>
    </row>
    <row r="48" spans="1:9">
      <c r="A48" s="8" t="s">
        <v>259</v>
      </c>
      <c r="B48" s="9" t="s">
        <v>260</v>
      </c>
      <c r="C48" s="9" t="s">
        <v>261</v>
      </c>
      <c r="D48" s="13" t="str">
        <f>HYPERLINK("https://stuuobedu-my.sharepoint.com/personal/landscape_uob_edu_bh/Documents/Indoor%20plants/Images/Cambodian%20Dragon%20Tree.jpeg", "Open Image")</f>
        <v>Open Image</v>
      </c>
      <c r="E48" s="14" t="s">
        <v>262</v>
      </c>
      <c r="F48" s="12" t="s">
        <v>13</v>
      </c>
      <c r="G48" s="9" t="s">
        <v>14</v>
      </c>
      <c r="H48" s="9" t="s">
        <v>89</v>
      </c>
      <c r="I48" s="28" t="s">
        <v>263</v>
      </c>
    </row>
    <row r="49" spans="1:9">
      <c r="A49" s="8" t="s">
        <v>264</v>
      </c>
      <c r="B49" s="9" t="s">
        <v>265</v>
      </c>
      <c r="C49" s="9" t="s">
        <v>266</v>
      </c>
      <c r="D49" s="13" t="str">
        <f>HYPERLINK("https://stuuobedu-my.sharepoint.com/personal/landscape_uob_edu_bh/Documents/Indoor%20plants/Images/Dracaena%20reflexa%20(%20song%20of%20india).jpeg", "Open Image")</f>
        <v>Open Image</v>
      </c>
      <c r="E49" s="14" t="s">
        <v>267</v>
      </c>
      <c r="F49" s="12" t="s">
        <v>13</v>
      </c>
      <c r="G49" s="9" t="s">
        <v>14</v>
      </c>
      <c r="H49" s="9" t="s">
        <v>21</v>
      </c>
      <c r="I49" s="28" t="s">
        <v>268</v>
      </c>
    </row>
    <row r="50" spans="1:9">
      <c r="A50" s="8" t="s">
        <v>269</v>
      </c>
      <c r="B50" s="22" t="s">
        <v>270</v>
      </c>
      <c r="C50" s="9" t="s">
        <v>271</v>
      </c>
      <c r="D50" s="13" t="str">
        <f>HYPERLINK("https://stuuobedu-my.sharepoint.com/personal/landscape_uob_edu_bh/Documents/Indoor%20plants/Images/cycas%20revoluta%20(sago%20plam).jpeg", "Open Image")</f>
        <v>Open Image</v>
      </c>
      <c r="E50" s="14" t="s">
        <v>272</v>
      </c>
      <c r="F50" s="12" t="s">
        <v>13</v>
      </c>
      <c r="G50" s="9" t="s">
        <v>14</v>
      </c>
      <c r="H50" s="9" t="s">
        <v>21</v>
      </c>
      <c r="I50" s="28" t="s">
        <v>273</v>
      </c>
    </row>
    <row r="51" spans="1:9">
      <c r="A51" s="8" t="s">
        <v>274</v>
      </c>
      <c r="B51" s="15" t="s">
        <v>275</v>
      </c>
      <c r="C51" s="9" t="s">
        <v>276</v>
      </c>
      <c r="D51" s="13" t="str">
        <f>HYPERLINK("https://stuuobedu-my.sharepoint.com/personal/landscape_uob_edu_bh/Documents/Indoor%20plants/Images/%E2%80%8FPortulaca%20umbraticola.jpg", "Open Image")</f>
        <v>Open Image</v>
      </c>
      <c r="E51" s="27" t="s">
        <v>277</v>
      </c>
      <c r="F51" s="12" t="s">
        <v>13</v>
      </c>
      <c r="G51" s="9" t="s">
        <v>27</v>
      </c>
      <c r="H51" s="21" t="s">
        <v>206</v>
      </c>
      <c r="I51" s="28" t="s">
        <v>278</v>
      </c>
    </row>
    <row r="52" spans="1:9">
      <c r="A52" s="8" t="s">
        <v>279</v>
      </c>
      <c r="B52" s="9" t="s">
        <v>280</v>
      </c>
      <c r="C52" s="9" t="s">
        <v>281</v>
      </c>
      <c r="D52" s="13" t="str">
        <f>HYPERLINK("https://stuuobedu-my.sharepoint.com/personal/landscape_uob_edu_bh/Documents/Indoor%20plants/Images/Portulaca%20grandiflora.jpg", "Open Image")</f>
        <v>Open Image</v>
      </c>
      <c r="E52" s="14" t="s">
        <v>282</v>
      </c>
      <c r="F52" s="12" t="s">
        <v>13</v>
      </c>
      <c r="G52" s="9" t="s">
        <v>27</v>
      </c>
      <c r="H52" s="21" t="s">
        <v>206</v>
      </c>
      <c r="I52" s="28" t="s">
        <v>283</v>
      </c>
    </row>
    <row r="53" spans="1:9">
      <c r="A53" s="8" t="s">
        <v>284</v>
      </c>
      <c r="B53" s="9" t="s">
        <v>285</v>
      </c>
      <c r="C53" s="9" t="s">
        <v>286</v>
      </c>
      <c r="D53" s="13" t="str">
        <f>HYPERLINK("https://stuuobedu-my.sharepoint.com/personal/landscape_uob_edu_bh/Documents/Indoor%20plants/Images/Tea%20rose.jpeg", "Open Image")</f>
        <v>Open Image</v>
      </c>
      <c r="E53" s="14" t="s">
        <v>287</v>
      </c>
      <c r="F53" s="12" t="s">
        <v>13</v>
      </c>
      <c r="G53" s="9" t="s">
        <v>27</v>
      </c>
      <c r="H53" s="9" t="s">
        <v>89</v>
      </c>
      <c r="I53" s="28" t="s">
        <v>288</v>
      </c>
    </row>
    <row r="54" spans="1:9" ht="15.75" customHeight="1">
      <c r="A54" s="8" t="s">
        <v>289</v>
      </c>
      <c r="B54" s="22" t="s">
        <v>290</v>
      </c>
      <c r="C54" s="22" t="s">
        <v>291</v>
      </c>
      <c r="D54" s="13" t="str">
        <f>HYPERLINK("https://stuuobedu-my.sharepoint.com/personal/landscape_uob_edu_bh/Documents/Indoor%20plants/Images/Brazilian%20Joyweed.jpeg","Open Image ")</f>
        <v xml:space="preserve">Open Image </v>
      </c>
      <c r="E54" s="14" t="s">
        <v>292</v>
      </c>
      <c r="F54" s="12" t="s">
        <v>13</v>
      </c>
      <c r="G54" s="9" t="s">
        <v>14</v>
      </c>
      <c r="H54" s="22" t="s">
        <v>111</v>
      </c>
      <c r="I54" s="28" t="s">
        <v>293</v>
      </c>
    </row>
    <row r="55" spans="1:9">
      <c r="A55" s="8"/>
      <c r="B55" s="22"/>
      <c r="C55" s="22"/>
      <c r="D55" s="13"/>
      <c r="E55" s="13"/>
      <c r="H55" s="22"/>
    </row>
    <row r="56" spans="1:9">
      <c r="A56" s="8"/>
    </row>
    <row r="57" spans="1:9">
      <c r="A57" s="8"/>
    </row>
    <row r="58" spans="1:9">
      <c r="A58" s="8"/>
    </row>
    <row r="59" spans="1:9">
      <c r="A59" s="8"/>
    </row>
    <row r="60" spans="1:9">
      <c r="A60" s="8"/>
    </row>
    <row r="61" spans="1:9">
      <c r="A61" s="8"/>
    </row>
    <row r="62" spans="1:9">
      <c r="A62" s="8"/>
    </row>
    <row r="63" spans="1:9">
      <c r="A63" s="8"/>
    </row>
    <row r="64" spans="1:9">
      <c r="A64" s="8"/>
    </row>
    <row r="65" spans="1:1">
      <c r="A65" s="8"/>
    </row>
    <row r="66" spans="1:1">
      <c r="A66" s="8"/>
    </row>
    <row r="67" spans="1:1">
      <c r="A67" s="8"/>
    </row>
    <row r="68" spans="1:1">
      <c r="A68" s="8"/>
    </row>
    <row r="69" spans="1:1">
      <c r="A69" s="8"/>
    </row>
    <row r="70" spans="1:1">
      <c r="A70" s="8"/>
    </row>
    <row r="71" spans="1:1">
      <c r="A71" s="8"/>
    </row>
    <row r="72" spans="1:1">
      <c r="A72" s="8"/>
    </row>
    <row r="73" spans="1:1">
      <c r="A73" s="8"/>
    </row>
    <row r="74" spans="1:1">
      <c r="A74" s="8"/>
    </row>
    <row r="75" spans="1:1">
      <c r="A75" s="8"/>
    </row>
    <row r="76" spans="1:1">
      <c r="A76" s="8"/>
    </row>
    <row r="77" spans="1:1">
      <c r="A77" s="8"/>
    </row>
    <row r="78" spans="1:1">
      <c r="A78" s="8"/>
    </row>
    <row r="79" spans="1:1">
      <c r="A79" s="8"/>
    </row>
    <row r="80" spans="1:1">
      <c r="A80" s="8"/>
    </row>
    <row r="81" spans="1:1">
      <c r="A81" s="8"/>
    </row>
    <row r="82" spans="1:1">
      <c r="A82" s="8"/>
    </row>
    <row r="83" spans="1:1">
      <c r="A83" s="8"/>
    </row>
    <row r="84" spans="1:1">
      <c r="A84" s="8"/>
    </row>
    <row r="85" spans="1:1">
      <c r="A85" s="8"/>
    </row>
    <row r="86" spans="1:1">
      <c r="A86" s="8"/>
    </row>
    <row r="87" spans="1:1">
      <c r="A87" s="8"/>
    </row>
    <row r="88" spans="1:1">
      <c r="A88" s="8"/>
    </row>
    <row r="89" spans="1:1">
      <c r="A89" s="8"/>
    </row>
    <row r="90" spans="1:1">
      <c r="A90" s="8"/>
    </row>
    <row r="91" spans="1:1">
      <c r="A91" s="8"/>
    </row>
    <row r="92" spans="1:1">
      <c r="A92" s="8"/>
    </row>
    <row r="93" spans="1:1">
      <c r="A93" s="8"/>
    </row>
    <row r="94" spans="1:1">
      <c r="A94" s="8"/>
    </row>
    <row r="95" spans="1:1">
      <c r="A95" s="8"/>
    </row>
    <row r="96" spans="1:1">
      <c r="A96" s="8"/>
    </row>
    <row r="97" spans="1:1">
      <c r="A97" s="8"/>
    </row>
    <row r="98" spans="1:1">
      <c r="A98" s="8"/>
    </row>
    <row r="99" spans="1:1">
      <c r="A99" s="8"/>
    </row>
    <row r="100" spans="1:1">
      <c r="A100" s="8"/>
    </row>
  </sheetData>
  <conditionalFormatting sqref="B54 B1:B26 B48:B50 B31:B46 B52 B56:B1048576">
    <cfRule type="duplicateValues" dxfId="89" priority="2"/>
  </conditionalFormatting>
  <conditionalFormatting sqref="B51">
    <cfRule type="duplicateValues" dxfId="88" priority="91"/>
  </conditionalFormatting>
  <dataValidations count="1">
    <dataValidation type="list" allowBlank="1" showInputMessage="1" showErrorMessage="1" sqref="G2:G35 G37:G1048576" xr:uid="{84F914E3-C5A8-4843-B3F4-1A37C7AF587E}">
      <formula1>"Low,Medium,High"</formula1>
    </dataValidation>
  </dataValidations>
  <hyperlinks>
    <hyperlink ref="E2" r:id="rId1" xr:uid="{50162909-91CA-4F9A-BA49-259710FB3210}"/>
    <hyperlink ref="E3" r:id="rId2" xr:uid="{6B3C256C-C898-4999-8A26-D69D255EE07A}"/>
    <hyperlink ref="E4" r:id="rId3" xr:uid="{6D763C85-3226-4A90-8B8A-FE7B56A6A1F4}"/>
    <hyperlink ref="E5" r:id="rId4" xr:uid="{C9F56458-0AEE-4D30-8CFF-2AD13C1785E5}"/>
    <hyperlink ref="E6" r:id="rId5" xr:uid="{68DB4B53-B6F7-4DE3-AE08-408F1993D59E}"/>
    <hyperlink ref="E7" r:id="rId6" xr:uid="{45621FC4-541F-47FC-A57F-2C98AD33E179}"/>
    <hyperlink ref="E8" r:id="rId7" xr:uid="{08B38EF9-22C1-4A62-9484-43C6D9C2C9B0}"/>
    <hyperlink ref="E9" r:id="rId8" xr:uid="{26970B32-2CED-49A9-ADE0-A524E7158A54}"/>
    <hyperlink ref="E10" r:id="rId9" xr:uid="{B38B8105-319F-4618-A5A7-2F6AAD1A1965}"/>
    <hyperlink ref="E11" r:id="rId10" xr:uid="{08F1E1C4-A25E-4445-9FC5-6AC0A65C0848}"/>
    <hyperlink ref="E12" r:id="rId11" xr:uid="{ACE095B4-1A07-49EC-AA14-5616FF8C3902}"/>
    <hyperlink ref="E13" r:id="rId12" xr:uid="{B1D3969D-EAF6-4DD5-9981-9523820A1181}"/>
    <hyperlink ref="E14" r:id="rId13" xr:uid="{ED90E999-9703-417B-B147-B2673F6A968D}"/>
    <hyperlink ref="E15" r:id="rId14" xr:uid="{622CCE22-7897-4198-9597-3F95C3D12D1D}"/>
    <hyperlink ref="E16" r:id="rId15" xr:uid="{3D1DA372-C985-49FB-9E53-440E4F1BA0A5}"/>
    <hyperlink ref="E17" r:id="rId16" xr:uid="{C270A6E2-14B5-4403-84C3-A53D55E7B07D}"/>
    <hyperlink ref="E18" r:id="rId17" xr:uid="{D49D2171-A838-4DB0-846A-F3D308E55E78}"/>
    <hyperlink ref="E19" r:id="rId18" xr:uid="{EC800171-5DB8-4F95-A9ED-3066BE550510}"/>
    <hyperlink ref="E20" r:id="rId19" xr:uid="{E480A995-7D1A-43F2-B0D8-88F73B0677B7}"/>
    <hyperlink ref="E21" r:id="rId20" xr:uid="{46636A70-E8A3-49FA-A452-5E66DADC34EE}"/>
    <hyperlink ref="E22" r:id="rId21" xr:uid="{333BB52F-C0F3-4CCC-95A1-082AAE6E4F10}"/>
    <hyperlink ref="E23" r:id="rId22" xr:uid="{4C7178FC-4E57-4CAF-B087-FCBEAC349C1A}"/>
    <hyperlink ref="E24" r:id="rId23" xr:uid="{DC714036-AB2F-4233-8485-A6DC81AEAF4B}"/>
    <hyperlink ref="E25" r:id="rId24" xr:uid="{54563602-B1CA-4253-9A83-FCC45D1125BE}"/>
    <hyperlink ref="E26" r:id="rId25" xr:uid="{6FDC3378-76BF-4F5A-B359-5BC10404AA4C}"/>
    <hyperlink ref="E27" r:id="rId26" xr:uid="{9FBBD378-7250-4AFB-8A78-FCAECF14F400}"/>
    <hyperlink ref="E28" r:id="rId27" xr:uid="{8F2F5163-3A64-4A4A-A42D-393E6C7A6DD7}"/>
    <hyperlink ref="E29" r:id="rId28" xr:uid="{71AA8606-5175-4225-8C0E-60274619A77D}"/>
    <hyperlink ref="E30" r:id="rId29" xr:uid="{66883EEE-FB67-4A79-A511-24E53A79CAC5}"/>
    <hyperlink ref="E31" r:id="rId30" xr:uid="{7063A850-0591-426E-B319-CC48A4051274}"/>
    <hyperlink ref="E32" r:id="rId31" xr:uid="{5D622829-16F9-42E4-84B0-560218A95C4E}"/>
    <hyperlink ref="E33" r:id="rId32" xr:uid="{18942545-DBF9-481E-B407-6A481A6958A4}"/>
    <hyperlink ref="E34" r:id="rId33" xr:uid="{39CA83C3-E8B0-495C-A042-C46FC2ED1513}"/>
    <hyperlink ref="E35" r:id="rId34" xr:uid="{3A771F66-918A-49B2-A8DC-399FC92FC1C3}"/>
    <hyperlink ref="E36" r:id="rId35" xr:uid="{B4DFC8C7-F4A6-4220-ABB6-C4E4AECA098E}"/>
    <hyperlink ref="E37" r:id="rId36" xr:uid="{AB4AB2D3-8E90-444F-BE2B-5B814E3E83FA}"/>
    <hyperlink ref="E38" r:id="rId37" xr:uid="{EFBC8A4A-A522-4685-A71A-F5D5F9E5081D}"/>
    <hyperlink ref="E39" r:id="rId38" xr:uid="{0481EFE8-7AF9-412F-BA02-D9A8B5494F2D}"/>
    <hyperlink ref="E40" r:id="rId39" xr:uid="{D2224239-32B4-4E3B-9A52-C1D9C8716490}"/>
    <hyperlink ref="E41" r:id="rId40" xr:uid="{A2CF41A4-4505-4AB1-BAD8-F9E6CF966FCB}"/>
    <hyperlink ref="E42" r:id="rId41" xr:uid="{F56739D6-B6F0-4170-95C7-8A8B81ECD246}"/>
    <hyperlink ref="E43" r:id="rId42" xr:uid="{C858F8B4-C525-4800-AC67-0854923CB907}"/>
    <hyperlink ref="E44" r:id="rId43" xr:uid="{F6E2C065-A922-46BF-A44A-7FD92FBBE918}"/>
    <hyperlink ref="E45" r:id="rId44" xr:uid="{75F80E88-A6CC-4EF3-ADCC-47F0AD9B7FA2}"/>
    <hyperlink ref="E46" r:id="rId45" xr:uid="{74AC42F4-D70C-441C-A030-878DE348F5C7}"/>
    <hyperlink ref="E47" r:id="rId46" xr:uid="{381B3B7C-0663-4B55-8099-B14BD801ED2C}"/>
    <hyperlink ref="E48" r:id="rId47" xr:uid="{404C3ABF-41C1-4AF7-BCBF-B100BA15CF8C}"/>
    <hyperlink ref="E49" r:id="rId48" xr:uid="{B5B18195-D85E-43C2-B432-77DA3A7548D6}"/>
    <hyperlink ref="E50" r:id="rId49" xr:uid="{3D756DF2-CE7C-4D91-B3F4-0085923212BD}"/>
    <hyperlink ref="E52" r:id="rId50" xr:uid="{2335C4F7-92AB-4CD1-916A-A940E243C61A}"/>
    <hyperlink ref="E53" r:id="rId51" xr:uid="{CC7D5F38-4F4A-44FB-B278-88C43B5A43B1}"/>
    <hyperlink ref="E54" r:id="rId52" xr:uid="{3F6FFD0C-1482-427F-B42C-90EE37526E34}"/>
    <hyperlink ref="E51" r:id="rId53" xr:uid="{2AABB419-20C6-4B83-9000-0AABA2A4BD8D}"/>
    <hyperlink ref="I2" r:id="rId54" xr:uid="{FDE2AFCB-B7BB-4F61-A365-E50A4912FA66}"/>
    <hyperlink ref="I3" r:id="rId55" xr:uid="{A4EB3D9D-D492-451E-A3A4-4A344DF2725A}"/>
    <hyperlink ref="I4" r:id="rId56" xr:uid="{25746F2F-51B4-45AD-BD6D-61F6233B924B}"/>
    <hyperlink ref="I5:I7" r:id="rId57" display="https://uob-landscape.github.io/Indoor-plants-pdf/Crown%20of%20Thorns.pdf" xr:uid="{EF828A93-4AAA-4C76-9FEA-A4E5B9F45BD1}"/>
    <hyperlink ref="I5" r:id="rId58" xr:uid="{F8E4F2FF-1D44-4D69-9803-4650A607B7B2}"/>
    <hyperlink ref="I6" r:id="rId59" xr:uid="{7F12CE4C-D7D2-4350-95E1-DE2449CA7ED7}"/>
    <hyperlink ref="I7:I19" r:id="rId60" display="https://uob-landscape.github.io/Indoor-plants-pdf/Crown%20of%20Thorns.pdf" xr:uid="{F30A200C-D6F1-4028-91A9-F2F186EACAA3}"/>
    <hyperlink ref="I20:I21" r:id="rId61" display="https://uob-landscape.github.io/Indoor-plants-pdf/Crown%20of%20Thorns.pdf" xr:uid="{8A5AD55D-643B-4303-A2F2-A26F17C06CCB}"/>
    <hyperlink ref="I34:I35" r:id="rId62" display="https://uob-landscape.github.io/Indoor-plants-pdf/Crown%20of%20Thorns.pdf" xr:uid="{7ED6486D-35D7-4EB0-BE76-112251533852}"/>
    <hyperlink ref="I48:I49" r:id="rId63" display="https://uob-landscape.github.io/Indoor-plants-pdf/Crown%20of%20Thorns.pdf" xr:uid="{A9AC54E6-B715-4C13-B9AF-D2D6839991C0}"/>
    <hyperlink ref="I20" r:id="rId64" xr:uid="{C474CB30-9342-4935-A1CF-8D2629EFA719}"/>
    <hyperlink ref="I34" r:id="rId65" xr:uid="{8E8A0AAA-08E2-4ACB-9867-F454B9B564ED}"/>
    <hyperlink ref="I48" r:id="rId66" xr:uid="{A52A6E9D-5BBB-46B1-81F3-37AF4B92D644}"/>
    <hyperlink ref="I21:I33" r:id="rId67" display="https://uob-landscape.github.io/Indoor-plants-pdf/Crown%20of%20Thorns.pdf" xr:uid="{3934B3E9-C8D2-4E98-9022-3D7333F4530E}"/>
    <hyperlink ref="I35:I47" r:id="rId68" display="https://uob-landscape.github.io/Indoor-plants-pdf/Crown%20of%20Thorns.pdf" xr:uid="{8BC8C650-E65A-4224-8FCB-24827633C67B}"/>
    <hyperlink ref="I7" r:id="rId69" xr:uid="{C94AF80F-D188-43D7-8D2C-23464CFC14AB}"/>
    <hyperlink ref="I8" r:id="rId70" xr:uid="{5DCF9DD9-000C-4C34-8BC0-E9D5F4E7341B}"/>
    <hyperlink ref="I9" r:id="rId71" xr:uid="{048A6F1E-5EE4-4DDB-ADBF-1558FE134109}"/>
    <hyperlink ref="I10" r:id="rId72" xr:uid="{EBAAC964-EA14-4E38-8614-AC3953F3F304}"/>
    <hyperlink ref="I11" r:id="rId73" xr:uid="{86C3B087-145F-4220-A59D-B42A782FF2BB}"/>
    <hyperlink ref="I12" r:id="rId74" xr:uid="{C66FB600-8C22-49C3-A1AC-ED4BB8A63F24}"/>
    <hyperlink ref="I13" r:id="rId75" xr:uid="{CB0EB354-34BC-4C1D-943D-EBDCC4832973}"/>
    <hyperlink ref="I14" r:id="rId76" xr:uid="{5E4BABAC-31BC-41EF-9D21-1146FC213E4D}"/>
    <hyperlink ref="I15" r:id="rId77" xr:uid="{2FC2ECA6-E2BB-460A-99F1-33203677C7A7}"/>
    <hyperlink ref="I16" r:id="rId78" xr:uid="{791D1633-FFA6-4414-9218-F7C213DDABAC}"/>
    <hyperlink ref="I17" r:id="rId79" xr:uid="{C7A625F7-CC73-4754-B405-A7C74339ADEF}"/>
    <hyperlink ref="I18" r:id="rId80" xr:uid="{A4CAE196-BC41-466B-88F9-E6A6D63733C6}"/>
    <hyperlink ref="I19" r:id="rId81" xr:uid="{2CE13348-A7E4-489C-BFE9-6734F82D3FFA}"/>
    <hyperlink ref="I21" r:id="rId82" xr:uid="{855F1622-495E-4193-9447-E4CF99C2D901}"/>
    <hyperlink ref="I22" r:id="rId83" xr:uid="{46AD3465-42C2-44D1-AB73-221DE0A1AAFF}"/>
    <hyperlink ref="I23" r:id="rId84" xr:uid="{64E455FE-890B-4FAC-B518-913FB45E97F2}"/>
    <hyperlink ref="I24" r:id="rId85" xr:uid="{17222DD6-C905-4E09-AF92-4E60705792E9}"/>
    <hyperlink ref="I25" r:id="rId86" xr:uid="{55B6BEF0-8473-495B-973E-9CF6B125E8FB}"/>
    <hyperlink ref="I26" r:id="rId87" xr:uid="{3C7E5A51-22C2-4BC9-97D8-5C3647AE71AD}"/>
    <hyperlink ref="I27" r:id="rId88" xr:uid="{AF6F1F42-27A4-46E8-AA29-37F671EFADA8}"/>
    <hyperlink ref="I28" r:id="rId89" xr:uid="{4B082801-6244-4D32-BD1B-99F081E97698}"/>
    <hyperlink ref="I29" r:id="rId90" xr:uid="{C9F28684-AD23-42A5-BBF7-D86ACAB007EB}"/>
    <hyperlink ref="I30" r:id="rId91" xr:uid="{87514782-4D76-40E5-9B8D-60C8FE970C18}"/>
    <hyperlink ref="I31" r:id="rId92" xr:uid="{6BB672C7-6611-4E2A-8DCB-4A12C199FA23}"/>
    <hyperlink ref="I32" r:id="rId93" xr:uid="{E86FCFB9-5608-4850-A5ED-A67330838BBD}"/>
    <hyperlink ref="I33" r:id="rId94" xr:uid="{24847E9B-EC3B-4706-B5D7-E96299D8FCE7}"/>
    <hyperlink ref="I35" r:id="rId95" xr:uid="{5D875E55-FA05-42F5-9624-D365B9FCF580}"/>
    <hyperlink ref="I36" r:id="rId96" xr:uid="{BC52199B-D637-4949-B7E2-EE16E5CCF544}"/>
    <hyperlink ref="I37" r:id="rId97" xr:uid="{E285E0E1-E10F-4573-8B5D-14393F2018FF}"/>
    <hyperlink ref="I38" r:id="rId98" xr:uid="{3E7CA2F9-EE2D-43F1-9F9C-30E7DB42ECF5}"/>
    <hyperlink ref="I39" r:id="rId99" xr:uid="{928AC6DA-16BB-4AF8-8DB1-9ED23834C460}"/>
    <hyperlink ref="I40" r:id="rId100" xr:uid="{E536F454-463E-4283-B208-0F490A944082}"/>
    <hyperlink ref="I41" r:id="rId101" xr:uid="{850B09B6-55C1-4798-906D-B273A1D81D5C}"/>
    <hyperlink ref="I42" r:id="rId102" xr:uid="{3CB74BBF-4D3F-4BC1-96C4-ADF57D2DE694}"/>
    <hyperlink ref="I43" r:id="rId103" xr:uid="{12FE35A1-E3EB-4149-A6AF-D5686FDB1D00}"/>
    <hyperlink ref="I44" r:id="rId104" xr:uid="{E1D776BB-59E6-4EDD-9DE7-DF885C654024}"/>
    <hyperlink ref="I45" r:id="rId105" xr:uid="{3FCCCC27-14FE-489A-BA41-BE93FAB29F18}"/>
    <hyperlink ref="I46" r:id="rId106" xr:uid="{E1A118C9-2C49-485A-8CFD-68FA8DF10434}"/>
    <hyperlink ref="I47" r:id="rId107" xr:uid="{6BA16956-09AD-4E19-A6B3-3865374CA990}"/>
    <hyperlink ref="I49" r:id="rId108" xr:uid="{83BE5218-6875-49A8-956E-1D08C7D5D1FA}"/>
    <hyperlink ref="I50" r:id="rId109" xr:uid="{79738EA3-AAF9-4607-9485-79FB032A5B93}"/>
    <hyperlink ref="I51" r:id="rId110" xr:uid="{16B23793-DE5C-40D5-8508-81CB751A116B}"/>
    <hyperlink ref="I52" r:id="rId111" xr:uid="{B45AC07C-6967-40DF-AA68-11D16638538C}"/>
    <hyperlink ref="I53" r:id="rId112" xr:uid="{029EB02F-755A-41DD-8B1B-9F81260CB5B3}"/>
    <hyperlink ref="I54" r:id="rId113" xr:uid="{EEFDDD39-4424-4F94-88FF-8697250AA9D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6040A-D2D7-471A-B740-24F7C5D64244}">
  <dimension ref="A1:G165"/>
  <sheetViews>
    <sheetView tabSelected="1" topLeftCell="B1" zoomScale="150" workbookViewId="0">
      <pane ySplit="1" topLeftCell="A154" activePane="bottomLeft" state="frozen"/>
      <selection pane="bottomLeft" activeCell="E155" sqref="E155"/>
      <selection activeCell="F172" sqref="F172"/>
    </sheetView>
  </sheetViews>
  <sheetFormatPr defaultColWidth="8.875" defaultRowHeight="14.25"/>
  <cols>
    <col min="1" max="1" width="12.25" style="2" customWidth="1"/>
    <col min="2" max="2" width="38.5" style="2" customWidth="1"/>
    <col min="3" max="3" width="16.125" style="2" customWidth="1"/>
    <col min="4" max="4" width="19.625" style="2" customWidth="1"/>
    <col min="5" max="5" width="48.5" style="2" customWidth="1"/>
    <col min="6" max="6" width="11.125" style="2" customWidth="1"/>
    <col min="7" max="7" width="145.625" style="2" customWidth="1"/>
    <col min="8" max="16384" width="8.875" style="2"/>
  </cols>
  <sheetData>
    <row r="1" spans="1:7">
      <c r="A1" s="4" t="s">
        <v>0</v>
      </c>
      <c r="B1" s="4" t="s">
        <v>1</v>
      </c>
      <c r="C1" s="4" t="s">
        <v>294</v>
      </c>
      <c r="D1" s="4" t="s">
        <v>295</v>
      </c>
      <c r="E1" s="4" t="s">
        <v>296</v>
      </c>
      <c r="F1" s="4" t="s">
        <v>297</v>
      </c>
    </row>
    <row r="2" spans="1:7" ht="15">
      <c r="A2" s="2" t="str">
        <f>_xlfn.XLOOKUP(B2, Sheet1!B:B, Sheet1!A:A, "Not Found")</f>
        <v>IP-001</v>
      </c>
      <c r="B2" s="6" t="s">
        <v>10</v>
      </c>
      <c r="C2" s="2" t="s">
        <v>298</v>
      </c>
      <c r="D2" s="2" t="s">
        <v>299</v>
      </c>
      <c r="E2" s="2" t="s">
        <v>300</v>
      </c>
      <c r="F2" s="2">
        <v>1</v>
      </c>
      <c r="G2" s="27"/>
    </row>
    <row r="3" spans="1:7" ht="15">
      <c r="A3" s="2" t="str">
        <f>_xlfn.XLOOKUP(B3, Sheet1!B:B, Sheet1!A:A, "Not Found")</f>
        <v>IP-002</v>
      </c>
      <c r="B3" s="1" t="s">
        <v>18</v>
      </c>
      <c r="C3" s="2" t="s">
        <v>298</v>
      </c>
      <c r="D3" s="2" t="s">
        <v>301</v>
      </c>
      <c r="E3" s="5" t="s">
        <v>302</v>
      </c>
      <c r="F3" s="2">
        <v>4</v>
      </c>
    </row>
    <row r="4" spans="1:7" ht="15">
      <c r="A4" s="2" t="str">
        <f>_xlfn.XLOOKUP(B4, Sheet1!B:B, Sheet1!A:A, "Not Found")</f>
        <v>IP-003</v>
      </c>
      <c r="B4" s="2" t="s">
        <v>24</v>
      </c>
      <c r="C4" s="2" t="s">
        <v>298</v>
      </c>
      <c r="D4" s="2" t="s">
        <v>301</v>
      </c>
      <c r="E4" s="5" t="s">
        <v>302</v>
      </c>
      <c r="F4" s="2">
        <v>10</v>
      </c>
    </row>
    <row r="5" spans="1:7" ht="15">
      <c r="A5" s="2" t="str">
        <f>_xlfn.XLOOKUP(B5, Sheet1!B:B, Sheet1!A:A, "Not Found")</f>
        <v>IP-005</v>
      </c>
      <c r="B5" s="2" t="s">
        <v>35</v>
      </c>
      <c r="C5" s="2" t="s">
        <v>303</v>
      </c>
      <c r="D5" s="2" t="s">
        <v>299</v>
      </c>
      <c r="E5" s="2" t="s">
        <v>300</v>
      </c>
      <c r="F5" s="2">
        <v>24</v>
      </c>
    </row>
    <row r="6" spans="1:7" ht="15">
      <c r="A6" s="2" t="str">
        <f>_xlfn.XLOOKUP(B6, Sheet1!B:B, Sheet1!A:A, "Not Found")</f>
        <v>IP-008</v>
      </c>
      <c r="B6" s="2" t="s">
        <v>53</v>
      </c>
      <c r="C6" s="2" t="s">
        <v>303</v>
      </c>
      <c r="D6" s="2" t="s">
        <v>301</v>
      </c>
      <c r="E6" s="5" t="s">
        <v>302</v>
      </c>
      <c r="F6" s="2">
        <v>1</v>
      </c>
    </row>
    <row r="7" spans="1:7" ht="15">
      <c r="A7" s="2" t="str">
        <f>_xlfn.XLOOKUP(B7, Sheet1!B:B, Sheet1!A:A, "Not Found")</f>
        <v>IP-009</v>
      </c>
      <c r="B7" s="2" t="s">
        <v>58</v>
      </c>
      <c r="C7" s="2" t="s">
        <v>303</v>
      </c>
      <c r="D7" s="2" t="s">
        <v>301</v>
      </c>
      <c r="E7" s="5" t="s">
        <v>302</v>
      </c>
      <c r="F7" s="2">
        <v>7</v>
      </c>
    </row>
    <row r="8" spans="1:7" ht="15">
      <c r="A8" s="2" t="str">
        <f>_xlfn.XLOOKUP(B8, Sheet1!B:B, Sheet1!A:A, "Not Found")</f>
        <v>IP-010</v>
      </c>
      <c r="B8" s="2" t="s">
        <v>63</v>
      </c>
      <c r="C8" s="2" t="s">
        <v>298</v>
      </c>
      <c r="D8" s="2" t="s">
        <v>301</v>
      </c>
      <c r="E8" s="2" t="s">
        <v>302</v>
      </c>
      <c r="F8" s="2">
        <v>3</v>
      </c>
    </row>
    <row r="9" spans="1:7" ht="15">
      <c r="A9" s="2" t="str">
        <f>_xlfn.XLOOKUP(B9, Sheet1!B:B, Sheet1!A:A, "Not Found")</f>
        <v>IP-011</v>
      </c>
      <c r="B9" s="2" t="s">
        <v>69</v>
      </c>
      <c r="C9" s="2" t="s">
        <v>298</v>
      </c>
      <c r="D9" s="2" t="s">
        <v>301</v>
      </c>
      <c r="E9" s="2" t="s">
        <v>302</v>
      </c>
      <c r="F9" s="2">
        <v>2</v>
      </c>
    </row>
    <row r="10" spans="1:7" ht="15">
      <c r="A10" s="2" t="str">
        <f>_xlfn.XLOOKUP(B10, Sheet1!B:B, Sheet1!A:A, "Not Found")</f>
        <v>IP-013</v>
      </c>
      <c r="B10" s="2" t="s">
        <v>80</v>
      </c>
      <c r="C10" s="2" t="s">
        <v>298</v>
      </c>
      <c r="D10" s="2" t="s">
        <v>301</v>
      </c>
      <c r="E10" s="2" t="s">
        <v>302</v>
      </c>
      <c r="F10" s="2">
        <v>8</v>
      </c>
    </row>
    <row r="11" spans="1:7" ht="15">
      <c r="A11" s="2" t="str">
        <f>_xlfn.XLOOKUP(B11, Sheet1!B:B, Sheet1!A:A, "Not Found")</f>
        <v>IP-014</v>
      </c>
      <c r="B11" s="2" t="s">
        <v>86</v>
      </c>
      <c r="C11" s="2" t="s">
        <v>298</v>
      </c>
      <c r="D11" s="2" t="s">
        <v>299</v>
      </c>
      <c r="E11" s="2" t="s">
        <v>300</v>
      </c>
      <c r="F11" s="2">
        <v>2</v>
      </c>
    </row>
    <row r="12" spans="1:7" ht="15">
      <c r="A12" s="2" t="str">
        <f>_xlfn.XLOOKUP(B12, Sheet1!B:B, Sheet1!A:A, "Not Found")</f>
        <v>IP-015</v>
      </c>
      <c r="B12" s="2" t="s">
        <v>92</v>
      </c>
      <c r="C12" s="2" t="s">
        <v>298</v>
      </c>
      <c r="D12" s="2" t="s">
        <v>299</v>
      </c>
      <c r="E12" s="2" t="s">
        <v>300</v>
      </c>
      <c r="F12" s="2">
        <v>1</v>
      </c>
    </row>
    <row r="13" spans="1:7" ht="15">
      <c r="A13" s="2" t="str">
        <f>_xlfn.XLOOKUP(B13, Sheet1!B:B, Sheet1!A:A, "Not Found")</f>
        <v>IP-016</v>
      </c>
      <c r="B13" s="2" t="s">
        <v>97</v>
      </c>
      <c r="C13" s="2" t="s">
        <v>298</v>
      </c>
      <c r="D13" s="2" t="s">
        <v>301</v>
      </c>
      <c r="E13" s="2" t="s">
        <v>302</v>
      </c>
      <c r="F13" s="2">
        <v>16</v>
      </c>
    </row>
    <row r="14" spans="1:7" ht="15">
      <c r="A14" s="2" t="str">
        <f>_xlfn.XLOOKUP(B14, Sheet1!B:B, Sheet1!A:A, "Not Found")</f>
        <v>IP-019</v>
      </c>
      <c r="B14" s="1" t="s">
        <v>114</v>
      </c>
      <c r="C14" s="2" t="s">
        <v>298</v>
      </c>
      <c r="D14" s="2" t="s">
        <v>301</v>
      </c>
      <c r="E14" s="2" t="s">
        <v>302</v>
      </c>
      <c r="F14" s="2">
        <v>10</v>
      </c>
    </row>
    <row r="15" spans="1:7" ht="15">
      <c r="A15" s="2" t="str">
        <f>_xlfn.XLOOKUP(B15, Sheet1!B:B, Sheet1!A:A, "Not Found")</f>
        <v>IP-021</v>
      </c>
      <c r="B15" s="2" t="s">
        <v>126</v>
      </c>
      <c r="C15" s="2" t="s">
        <v>298</v>
      </c>
      <c r="D15" s="2" t="s">
        <v>304</v>
      </c>
      <c r="E15" s="2" t="s">
        <v>302</v>
      </c>
      <c r="F15" s="2">
        <v>1</v>
      </c>
    </row>
    <row r="16" spans="1:7" ht="15">
      <c r="A16" s="2" t="str">
        <f>_xlfn.XLOOKUP(B16, Sheet1!B:B, Sheet1!A:A, "Not Found")</f>
        <v>IP-022</v>
      </c>
      <c r="B16" s="2" t="s">
        <v>305</v>
      </c>
      <c r="C16" s="2" t="s">
        <v>298</v>
      </c>
      <c r="D16" s="2" t="s">
        <v>301</v>
      </c>
      <c r="E16" s="2" t="s">
        <v>302</v>
      </c>
      <c r="F16" s="2">
        <v>1</v>
      </c>
    </row>
    <row r="17" spans="1:6" ht="15">
      <c r="A17" s="2" t="str">
        <f>_xlfn.XLOOKUP(B17, Sheet1!B:B, Sheet1!A:A, "Not Found")</f>
        <v>IP-023</v>
      </c>
      <c r="B17" s="2" t="s">
        <v>136</v>
      </c>
      <c r="C17" s="2" t="s">
        <v>298</v>
      </c>
      <c r="D17" s="2" t="s">
        <v>301</v>
      </c>
      <c r="E17" s="2" t="s">
        <v>302</v>
      </c>
      <c r="F17" s="2">
        <v>1</v>
      </c>
    </row>
    <row r="18" spans="1:6" ht="15">
      <c r="A18" s="2" t="str">
        <f>_xlfn.XLOOKUP(B18, Sheet1!B:B, Sheet1!A:A, "Not Found")</f>
        <v>IP-024</v>
      </c>
      <c r="B18" s="2" t="s">
        <v>141</v>
      </c>
      <c r="C18" s="2" t="s">
        <v>298</v>
      </c>
      <c r="D18" s="2" t="s">
        <v>301</v>
      </c>
      <c r="E18" s="2" t="s">
        <v>302</v>
      </c>
      <c r="F18" s="2">
        <v>1</v>
      </c>
    </row>
    <row r="19" spans="1:6" ht="15">
      <c r="A19" s="2" t="str">
        <f>_xlfn.XLOOKUP(B19, Sheet1!B:B, Sheet1!A:A, "Not Found")</f>
        <v>IP-025</v>
      </c>
      <c r="B19" s="2" t="s">
        <v>146</v>
      </c>
      <c r="C19" s="2" t="s">
        <v>298</v>
      </c>
      <c r="D19" s="2" t="s">
        <v>301</v>
      </c>
      <c r="E19" s="2" t="s">
        <v>302</v>
      </c>
      <c r="F19" s="2">
        <v>1</v>
      </c>
    </row>
    <row r="20" spans="1:6" ht="15">
      <c r="A20" s="2" t="str">
        <f>_xlfn.XLOOKUP(B20, Sheet1!B:B, Sheet1!A:A, "Not Found")</f>
        <v>IP-030</v>
      </c>
      <c r="B20" s="2" t="s">
        <v>172</v>
      </c>
      <c r="C20" s="2" t="s">
        <v>298</v>
      </c>
      <c r="D20" s="2" t="s">
        <v>301</v>
      </c>
      <c r="E20" s="2" t="s">
        <v>302</v>
      </c>
      <c r="F20" s="2">
        <v>5</v>
      </c>
    </row>
    <row r="21" spans="1:6" ht="15">
      <c r="A21" s="2" t="str">
        <f>_xlfn.XLOOKUP(B21, Sheet1!B:B, Sheet1!A:A, "Not Found")</f>
        <v>IP-031</v>
      </c>
      <c r="B21" s="2" t="s">
        <v>177</v>
      </c>
      <c r="C21" s="2" t="s">
        <v>298</v>
      </c>
      <c r="D21" s="2" t="s">
        <v>299</v>
      </c>
      <c r="E21" s="2" t="s">
        <v>300</v>
      </c>
      <c r="F21" s="2">
        <v>8</v>
      </c>
    </row>
    <row r="22" spans="1:6" ht="15">
      <c r="A22" s="2" t="str">
        <f>_xlfn.XLOOKUP(B22, Sheet1!B:B, Sheet1!A:A, "Not Found")</f>
        <v>IP-032</v>
      </c>
      <c r="B22" s="2" t="s">
        <v>306</v>
      </c>
      <c r="C22" s="2" t="s">
        <v>298</v>
      </c>
      <c r="D22" s="2" t="s">
        <v>301</v>
      </c>
      <c r="E22" s="1" t="s">
        <v>302</v>
      </c>
      <c r="F22" s="2">
        <v>12</v>
      </c>
    </row>
    <row r="23" spans="1:6" ht="15">
      <c r="A23" s="2" t="str">
        <f>_xlfn.XLOOKUP(B23, Sheet1!B:B, Sheet1!A:A, "Not Found")</f>
        <v>IP-033</v>
      </c>
      <c r="B23" s="2" t="s">
        <v>187</v>
      </c>
      <c r="C23" s="2" t="s">
        <v>298</v>
      </c>
      <c r="D23" s="2" t="s">
        <v>299</v>
      </c>
      <c r="E23" s="2" t="s">
        <v>300</v>
      </c>
      <c r="F23" s="2">
        <v>1</v>
      </c>
    </row>
    <row r="24" spans="1:6" ht="15">
      <c r="A24" s="2" t="str">
        <f>_xlfn.XLOOKUP(B24, Sheet1!B:B, Sheet1!A:A, "Not Found")</f>
        <v>IP-034</v>
      </c>
      <c r="B24" s="2" t="s">
        <v>192</v>
      </c>
      <c r="C24" s="2" t="s">
        <v>298</v>
      </c>
      <c r="D24" s="2" t="s">
        <v>299</v>
      </c>
      <c r="E24" s="2" t="s">
        <v>300</v>
      </c>
      <c r="F24" s="2">
        <v>1</v>
      </c>
    </row>
    <row r="25" spans="1:6" ht="15">
      <c r="A25" s="2" t="str">
        <f>_xlfn.XLOOKUP(B25, Sheet1!B:B, Sheet1!A:A, "Not Found")</f>
        <v>IP-035</v>
      </c>
      <c r="B25" s="2" t="s">
        <v>197</v>
      </c>
      <c r="C25" s="2" t="s">
        <v>298</v>
      </c>
      <c r="D25" s="2" t="s">
        <v>299</v>
      </c>
      <c r="E25" s="2" t="s">
        <v>300</v>
      </c>
      <c r="F25" s="2">
        <v>2</v>
      </c>
    </row>
    <row r="26" spans="1:6" ht="15">
      <c r="A26" s="2" t="str">
        <f>_xlfn.XLOOKUP(B26, Sheet1!B:B, Sheet1!A:A, "Not Found")</f>
        <v>IP-047</v>
      </c>
      <c r="B26" s="2" t="s">
        <v>260</v>
      </c>
      <c r="C26" s="2" t="s">
        <v>298</v>
      </c>
      <c r="D26" s="2" t="s">
        <v>301</v>
      </c>
      <c r="E26" s="2" t="s">
        <v>302</v>
      </c>
      <c r="F26" s="2">
        <v>9</v>
      </c>
    </row>
    <row r="27" spans="1:6" ht="15">
      <c r="A27" s="2" t="str">
        <f>_xlfn.XLOOKUP(B27, Sheet1!B:B, Sheet1!A:A, "Not Found")</f>
        <v>IP-031</v>
      </c>
      <c r="B27" s="2" t="s">
        <v>177</v>
      </c>
      <c r="C27" s="2" t="s">
        <v>298</v>
      </c>
      <c r="D27" s="2" t="s">
        <v>301</v>
      </c>
      <c r="E27" s="2" t="s">
        <v>302</v>
      </c>
      <c r="F27" s="2">
        <v>26</v>
      </c>
    </row>
    <row r="28" spans="1:6" ht="15">
      <c r="A28" s="2" t="str">
        <f>_xlfn.XLOOKUP(B28, Sheet1!B:B, Sheet1!A:A, "Not Found")</f>
        <v>IP-005</v>
      </c>
      <c r="B28" s="2" t="s">
        <v>35</v>
      </c>
      <c r="C28" s="2" t="s">
        <v>298</v>
      </c>
      <c r="D28" s="2" t="s">
        <v>301</v>
      </c>
      <c r="E28" s="3" t="s">
        <v>302</v>
      </c>
      <c r="F28" s="2">
        <v>15</v>
      </c>
    </row>
    <row r="29" spans="1:6" ht="15">
      <c r="A29" s="2" t="str">
        <f>_xlfn.XLOOKUP(B29, Sheet1!B:B, Sheet1!A:A, "Not Found")</f>
        <v>IP-005</v>
      </c>
      <c r="B29" s="2" t="s">
        <v>35</v>
      </c>
      <c r="C29" s="2" t="s">
        <v>298</v>
      </c>
      <c r="D29" s="2" t="s">
        <v>307</v>
      </c>
      <c r="E29" s="2" t="s">
        <v>308</v>
      </c>
      <c r="F29" s="2">
        <v>14</v>
      </c>
    </row>
    <row r="30" spans="1:6" ht="15">
      <c r="A30" s="2" t="str">
        <f>_xlfn.XLOOKUP(B30, Sheet1!B:B, Sheet1!A:A, "Not Found")</f>
        <v>IP-009</v>
      </c>
      <c r="B30" s="2" t="s">
        <v>58</v>
      </c>
      <c r="C30" s="2" t="s">
        <v>298</v>
      </c>
      <c r="D30" s="2" t="s">
        <v>309</v>
      </c>
      <c r="E30" s="2" t="s">
        <v>310</v>
      </c>
      <c r="F30" s="2">
        <v>2</v>
      </c>
    </row>
    <row r="31" spans="1:6" ht="15">
      <c r="A31" s="2" t="str">
        <f>_xlfn.XLOOKUP(B31, Sheet1!B:B, Sheet1!A:A, "Not Found")</f>
        <v>IP-016</v>
      </c>
      <c r="B31" s="2" t="s">
        <v>97</v>
      </c>
      <c r="C31" s="2" t="s">
        <v>298</v>
      </c>
      <c r="D31" s="2" t="s">
        <v>309</v>
      </c>
      <c r="E31" s="2" t="s">
        <v>310</v>
      </c>
      <c r="F31" s="2">
        <v>4</v>
      </c>
    </row>
    <row r="32" spans="1:6" ht="15">
      <c r="A32" s="2" t="str">
        <f>_xlfn.XLOOKUP(B32, Sheet1!B:B, Sheet1!A:A, "Not Found")</f>
        <v>IP-047</v>
      </c>
      <c r="B32" s="2" t="s">
        <v>260</v>
      </c>
      <c r="C32" s="2" t="s">
        <v>298</v>
      </c>
      <c r="D32" s="2" t="s">
        <v>309</v>
      </c>
      <c r="E32" s="2" t="s">
        <v>310</v>
      </c>
      <c r="F32" s="2">
        <v>2</v>
      </c>
    </row>
    <row r="33" spans="1:6" ht="15">
      <c r="A33" s="2" t="str">
        <f>_xlfn.XLOOKUP(B33, Sheet1!B:B, Sheet1!A:A, "Not Found")</f>
        <v>IP-010</v>
      </c>
      <c r="B33" s="2" t="s">
        <v>63</v>
      </c>
      <c r="C33" s="2" t="s">
        <v>298</v>
      </c>
      <c r="D33" s="2" t="s">
        <v>309</v>
      </c>
      <c r="E33" s="2" t="s">
        <v>310</v>
      </c>
      <c r="F33" s="2">
        <v>2</v>
      </c>
    </row>
    <row r="34" spans="1:6" ht="15">
      <c r="A34" s="2" t="str">
        <f>_xlfn.XLOOKUP(B34, Sheet1!B:B, Sheet1!A:A, "Not Found")</f>
        <v>IP-005</v>
      </c>
      <c r="B34" s="2" t="s">
        <v>35</v>
      </c>
      <c r="C34" s="2" t="s">
        <v>298</v>
      </c>
      <c r="D34" s="2" t="s">
        <v>311</v>
      </c>
      <c r="E34" s="2" t="s">
        <v>312</v>
      </c>
      <c r="F34" s="2">
        <v>2</v>
      </c>
    </row>
    <row r="35" spans="1:6" ht="15">
      <c r="A35" s="2" t="str">
        <f>_xlfn.XLOOKUP(B35, Sheet1!B:B, Sheet1!A:A, "Not Found")</f>
        <v>IP-020</v>
      </c>
      <c r="B35" s="2" t="s">
        <v>119</v>
      </c>
      <c r="C35" s="2" t="s">
        <v>298</v>
      </c>
      <c r="D35" s="2" t="s">
        <v>311</v>
      </c>
      <c r="E35" s="2" t="s">
        <v>312</v>
      </c>
      <c r="F35" s="2">
        <v>4</v>
      </c>
    </row>
    <row r="36" spans="1:6" ht="15">
      <c r="A36" s="2" t="str">
        <f>_xlfn.XLOOKUP(B36, Sheet1!B:B, Sheet1!A:A, "Not Found")</f>
        <v>IP-010</v>
      </c>
      <c r="B36" s="2" t="s">
        <v>63</v>
      </c>
      <c r="C36" s="2" t="s">
        <v>298</v>
      </c>
      <c r="D36" s="2" t="s">
        <v>311</v>
      </c>
      <c r="E36" s="2" t="s">
        <v>312</v>
      </c>
      <c r="F36" s="2">
        <v>2</v>
      </c>
    </row>
    <row r="37" spans="1:6" ht="15">
      <c r="A37" s="2" t="str">
        <f>_xlfn.XLOOKUP(B37, Sheet1!B:B, Sheet1!A:A, "Not Found")</f>
        <v>IP-016</v>
      </c>
      <c r="B37" s="5" t="s">
        <v>97</v>
      </c>
      <c r="C37" s="2" t="s">
        <v>298</v>
      </c>
      <c r="D37" s="2" t="s">
        <v>307</v>
      </c>
      <c r="E37" s="2" t="s">
        <v>308</v>
      </c>
      <c r="F37" s="2">
        <v>4</v>
      </c>
    </row>
    <row r="38" spans="1:6" ht="15">
      <c r="A38" s="2" t="str">
        <f>_xlfn.XLOOKUP(B38, Sheet1!B:B, Sheet1!A:A, "Not Found")</f>
        <v>IP-031</v>
      </c>
      <c r="B38" s="2" t="s">
        <v>177</v>
      </c>
      <c r="C38" s="2" t="s">
        <v>298</v>
      </c>
      <c r="D38" s="2" t="s">
        <v>307</v>
      </c>
      <c r="E38" s="2" t="s">
        <v>308</v>
      </c>
      <c r="F38" s="2">
        <v>4</v>
      </c>
    </row>
    <row r="39" spans="1:6" ht="15">
      <c r="A39" s="2" t="str">
        <f>_xlfn.XLOOKUP(B39, Sheet1!B:B, Sheet1!A:A, "Not Found")</f>
        <v>IP-036</v>
      </c>
      <c r="B39" s="5" t="s">
        <v>203</v>
      </c>
      <c r="C39" s="2" t="s">
        <v>298</v>
      </c>
      <c r="D39" s="2" t="s">
        <v>307</v>
      </c>
      <c r="E39" s="2" t="s">
        <v>308</v>
      </c>
      <c r="F39" s="2">
        <v>1</v>
      </c>
    </row>
    <row r="40" spans="1:6" ht="15">
      <c r="A40" s="2" t="str">
        <f>_xlfn.XLOOKUP(B40, Sheet1!B:B, Sheet1!A:A, "Not Found")</f>
        <v>IP-004</v>
      </c>
      <c r="B40" s="1" t="s">
        <v>30</v>
      </c>
      <c r="C40" s="2" t="s">
        <v>298</v>
      </c>
      <c r="D40" s="2" t="s">
        <v>307</v>
      </c>
      <c r="E40" s="2" t="s">
        <v>308</v>
      </c>
      <c r="F40" s="2">
        <v>1</v>
      </c>
    </row>
    <row r="41" spans="1:6" ht="15">
      <c r="A41" s="2" t="str">
        <f>_xlfn.XLOOKUP(B41, Sheet1!B:B, Sheet1!A:A, "Not Found")</f>
        <v>IP-005</v>
      </c>
      <c r="B41" s="1" t="s">
        <v>35</v>
      </c>
      <c r="C41" s="2" t="s">
        <v>298</v>
      </c>
      <c r="D41" s="2" t="s">
        <v>313</v>
      </c>
      <c r="E41" s="1" t="s">
        <v>314</v>
      </c>
      <c r="F41" s="2">
        <v>2</v>
      </c>
    </row>
    <row r="42" spans="1:6" ht="15">
      <c r="A42" s="2" t="str">
        <f>_xlfn.XLOOKUP(B42, Sheet1!B:B, Sheet1!A:A, "Not Found")</f>
        <v>IP-005</v>
      </c>
      <c r="B42" s="5" t="s">
        <v>35</v>
      </c>
      <c r="C42" s="2" t="s">
        <v>298</v>
      </c>
      <c r="D42" s="2" t="s">
        <v>315</v>
      </c>
      <c r="E42" s="2" t="s">
        <v>316</v>
      </c>
      <c r="F42" s="2">
        <v>6</v>
      </c>
    </row>
    <row r="43" spans="1:6" ht="15">
      <c r="A43" s="2" t="str">
        <f>_xlfn.XLOOKUP(B43, Sheet1!B:B, Sheet1!A:A, "Not Found")</f>
        <v>IP-014</v>
      </c>
      <c r="B43" s="2" t="s">
        <v>86</v>
      </c>
      <c r="C43" s="2" t="s">
        <v>298</v>
      </c>
      <c r="D43" s="2" t="s">
        <v>317</v>
      </c>
      <c r="E43" s="2" t="s">
        <v>318</v>
      </c>
      <c r="F43" s="2">
        <v>1</v>
      </c>
    </row>
    <row r="44" spans="1:6" ht="15">
      <c r="A44" s="2" t="str">
        <f>_xlfn.XLOOKUP(B44, Sheet1!B:B, Sheet1!A:A, "Not Found")</f>
        <v>IP-020</v>
      </c>
      <c r="B44" s="1" t="s">
        <v>119</v>
      </c>
      <c r="C44" s="2" t="s">
        <v>298</v>
      </c>
      <c r="D44" s="2" t="s">
        <v>317</v>
      </c>
      <c r="E44" s="2" t="s">
        <v>318</v>
      </c>
      <c r="F44" s="2">
        <v>3</v>
      </c>
    </row>
    <row r="45" spans="1:6" ht="15">
      <c r="A45" s="2" t="str">
        <f>_xlfn.XLOOKUP(B45, Sheet1!B:B, Sheet1!A:A, "Not Found")</f>
        <v>IP-009</v>
      </c>
      <c r="B45" s="2" t="s">
        <v>58</v>
      </c>
      <c r="C45" s="2" t="s">
        <v>298</v>
      </c>
      <c r="D45" s="2" t="s">
        <v>317</v>
      </c>
      <c r="E45" s="2" t="s">
        <v>318</v>
      </c>
      <c r="F45" s="2">
        <v>2</v>
      </c>
    </row>
    <row r="46" spans="1:6" ht="15">
      <c r="A46" s="2" t="str">
        <f>_xlfn.XLOOKUP(B46, Sheet1!B:B, Sheet1!A:A, "Not Found")</f>
        <v>IP-031</v>
      </c>
      <c r="B46" s="2" t="s">
        <v>177</v>
      </c>
      <c r="C46" s="2" t="s">
        <v>298</v>
      </c>
      <c r="D46" s="2" t="s">
        <v>317</v>
      </c>
      <c r="E46" s="2" t="s">
        <v>318</v>
      </c>
      <c r="F46" s="2">
        <v>4</v>
      </c>
    </row>
    <row r="47" spans="1:6" ht="15">
      <c r="A47" s="2" t="str">
        <f>_xlfn.XLOOKUP(B47, Sheet1!B:B, Sheet1!A:A, "Not Found")</f>
        <v>IP-005</v>
      </c>
      <c r="B47" s="2" t="s">
        <v>35</v>
      </c>
      <c r="C47" s="2" t="s">
        <v>298</v>
      </c>
      <c r="D47" s="2" t="s">
        <v>317</v>
      </c>
      <c r="E47" s="2" t="s">
        <v>318</v>
      </c>
      <c r="F47" s="2">
        <v>1</v>
      </c>
    </row>
    <row r="48" spans="1:6" ht="15">
      <c r="A48" s="2" t="str">
        <f>_xlfn.XLOOKUP(B48, Sheet1!B:B, Sheet1!A:A, "Not Found")</f>
        <v>IP-019</v>
      </c>
      <c r="B48" s="1" t="s">
        <v>114</v>
      </c>
      <c r="C48" s="2" t="s">
        <v>298</v>
      </c>
      <c r="D48" s="2" t="s">
        <v>317</v>
      </c>
      <c r="E48" s="2" t="s">
        <v>318</v>
      </c>
      <c r="F48" s="2">
        <v>1</v>
      </c>
    </row>
    <row r="49" spans="1:6" ht="15">
      <c r="A49" s="2" t="str">
        <f>_xlfn.XLOOKUP(B49, Sheet1!B:B, Sheet1!A:A, "Not Found")</f>
        <v>IP-003</v>
      </c>
      <c r="B49" s="2" t="s">
        <v>24</v>
      </c>
      <c r="C49" s="2" t="s">
        <v>298</v>
      </c>
      <c r="D49" s="2" t="s">
        <v>317</v>
      </c>
      <c r="E49" s="2" t="s">
        <v>318</v>
      </c>
      <c r="F49" s="2">
        <v>2</v>
      </c>
    </row>
    <row r="50" spans="1:6" ht="15">
      <c r="A50" s="2" t="str">
        <f>_xlfn.XLOOKUP(B50, Sheet1!B:B, Sheet1!A:A, "Not Found")</f>
        <v>IP-005</v>
      </c>
      <c r="B50" s="2" t="s">
        <v>35</v>
      </c>
      <c r="C50" s="2" t="s">
        <v>298</v>
      </c>
      <c r="D50" s="2" t="s">
        <v>319</v>
      </c>
      <c r="E50" s="2" t="s">
        <v>320</v>
      </c>
      <c r="F50" s="2">
        <v>6</v>
      </c>
    </row>
    <row r="51" spans="1:6" ht="15">
      <c r="A51" s="2" t="str">
        <f>_xlfn.XLOOKUP(B51, Sheet1!B:B, Sheet1!A:A, "Not Found")</f>
        <v>IP-031</v>
      </c>
      <c r="B51" s="2" t="s">
        <v>177</v>
      </c>
      <c r="C51" s="2" t="s">
        <v>298</v>
      </c>
      <c r="D51" s="2" t="s">
        <v>321</v>
      </c>
      <c r="E51" s="2" t="s">
        <v>322</v>
      </c>
      <c r="F51" s="2">
        <v>20</v>
      </c>
    </row>
    <row r="52" spans="1:6" ht="15">
      <c r="A52" s="2" t="str">
        <f>_xlfn.XLOOKUP(B52, Sheet1!B:B, Sheet1!A:A, "Not Found")</f>
        <v>IP-016</v>
      </c>
      <c r="B52" s="2" t="s">
        <v>97</v>
      </c>
      <c r="C52" s="2" t="s">
        <v>298</v>
      </c>
      <c r="D52" s="2" t="s">
        <v>321</v>
      </c>
      <c r="E52" s="2" t="s">
        <v>322</v>
      </c>
      <c r="F52" s="2">
        <v>10</v>
      </c>
    </row>
    <row r="53" spans="1:6" ht="15">
      <c r="A53" s="2" t="str">
        <f>_xlfn.XLOOKUP(B53, Sheet1!B:B, Sheet1!A:A, "Not Found")</f>
        <v>IP-013</v>
      </c>
      <c r="B53" s="2" t="s">
        <v>80</v>
      </c>
      <c r="C53" s="2" t="s">
        <v>298</v>
      </c>
      <c r="D53" s="2" t="s">
        <v>321</v>
      </c>
      <c r="E53" s="2" t="s">
        <v>322</v>
      </c>
      <c r="F53" s="2">
        <v>1</v>
      </c>
    </row>
    <row r="54" spans="1:6" ht="15">
      <c r="A54" s="2" t="str">
        <f>_xlfn.XLOOKUP(B54, Sheet1!B:B, Sheet1!A:A, "Not Found")</f>
        <v>IP-047</v>
      </c>
      <c r="B54" s="2" t="s">
        <v>260</v>
      </c>
      <c r="C54" s="2" t="s">
        <v>298</v>
      </c>
      <c r="D54" s="2" t="s">
        <v>321</v>
      </c>
      <c r="E54" s="2" t="s">
        <v>322</v>
      </c>
      <c r="F54" s="2">
        <v>1</v>
      </c>
    </row>
    <row r="55" spans="1:6" ht="15">
      <c r="A55" s="2" t="str">
        <f>_xlfn.XLOOKUP(B55, Sheet1!B:B, Sheet1!A:A, "Not Found")</f>
        <v>IP-005</v>
      </c>
      <c r="B55" s="2" t="s">
        <v>35</v>
      </c>
      <c r="C55" s="2" t="s">
        <v>298</v>
      </c>
      <c r="D55" s="2" t="s">
        <v>321</v>
      </c>
      <c r="E55" s="2" t="s">
        <v>322</v>
      </c>
      <c r="F55" s="2">
        <v>10</v>
      </c>
    </row>
    <row r="56" spans="1:6" ht="15">
      <c r="A56" s="2" t="str">
        <f>_xlfn.XLOOKUP(B56, Sheet1!B:B, Sheet1!A:A, "Not Found")</f>
        <v>IP-020</v>
      </c>
      <c r="B56" s="1" t="s">
        <v>119</v>
      </c>
      <c r="C56" s="2" t="s">
        <v>298</v>
      </c>
      <c r="D56" s="2" t="s">
        <v>321</v>
      </c>
      <c r="E56" s="2" t="s">
        <v>322</v>
      </c>
      <c r="F56" s="2">
        <v>5</v>
      </c>
    </row>
    <row r="57" spans="1:6" ht="15">
      <c r="A57" s="2" t="str">
        <f>_xlfn.XLOOKUP(B57, Sheet1!B:B, Sheet1!A:A, "Not Found")</f>
        <v>IP-019</v>
      </c>
      <c r="B57" s="1" t="s">
        <v>114</v>
      </c>
      <c r="C57" s="2" t="s">
        <v>298</v>
      </c>
      <c r="D57" s="2" t="s">
        <v>321</v>
      </c>
      <c r="E57" s="2" t="s">
        <v>322</v>
      </c>
      <c r="F57" s="2">
        <v>3</v>
      </c>
    </row>
    <row r="58" spans="1:6" ht="15">
      <c r="A58" s="2" t="str">
        <f>_xlfn.XLOOKUP(B58, Sheet1!B:B, Sheet1!A:A, "Not Found")</f>
        <v>IP-005</v>
      </c>
      <c r="B58" s="2" t="s">
        <v>35</v>
      </c>
      <c r="C58" s="2" t="s">
        <v>298</v>
      </c>
      <c r="D58" s="2" t="s">
        <v>323</v>
      </c>
      <c r="E58" s="2" t="s">
        <v>324</v>
      </c>
      <c r="F58" s="2">
        <v>8</v>
      </c>
    </row>
    <row r="59" spans="1:6" ht="15">
      <c r="A59" s="2" t="str">
        <f>_xlfn.XLOOKUP(B59, Sheet1!B:B, Sheet1!A:A, "Not Found")</f>
        <v>IP-020</v>
      </c>
      <c r="B59" s="2" t="s">
        <v>119</v>
      </c>
      <c r="C59" s="2" t="s">
        <v>298</v>
      </c>
      <c r="D59" s="2" t="s">
        <v>323</v>
      </c>
      <c r="E59" s="2" t="s">
        <v>324</v>
      </c>
      <c r="F59" s="2">
        <v>4</v>
      </c>
    </row>
    <row r="60" spans="1:6" ht="15">
      <c r="A60" s="2" t="str">
        <f>_xlfn.XLOOKUP(B60, Sheet1!B:B, Sheet1!A:A, "Not Found")</f>
        <v>IP-019</v>
      </c>
      <c r="B60" s="2" t="s">
        <v>114</v>
      </c>
      <c r="C60" s="2" t="s">
        <v>298</v>
      </c>
      <c r="D60" s="2" t="s">
        <v>323</v>
      </c>
      <c r="E60" s="2" t="s">
        <v>324</v>
      </c>
      <c r="F60" s="2">
        <v>6</v>
      </c>
    </row>
    <row r="61" spans="1:6" ht="15">
      <c r="A61" s="2" t="str">
        <f>_xlfn.XLOOKUP(B61, Sheet1!B:B, Sheet1!A:A, "Not Found")</f>
        <v>IP-014</v>
      </c>
      <c r="B61" s="2" t="s">
        <v>86</v>
      </c>
      <c r="C61" s="2" t="s">
        <v>298</v>
      </c>
      <c r="D61" s="2" t="s">
        <v>323</v>
      </c>
      <c r="E61" s="2" t="s">
        <v>324</v>
      </c>
      <c r="F61" s="2">
        <v>1</v>
      </c>
    </row>
    <row r="62" spans="1:6" ht="15">
      <c r="A62" s="2" t="str">
        <f>_xlfn.XLOOKUP(B62, Sheet1!B:B, Sheet1!A:A, "Not Found")</f>
        <v>IP-040</v>
      </c>
      <c r="B62" s="2" t="s">
        <v>225</v>
      </c>
      <c r="C62" s="2" t="s">
        <v>298</v>
      </c>
      <c r="D62" s="2" t="s">
        <v>323</v>
      </c>
      <c r="E62" s="2" t="s">
        <v>324</v>
      </c>
      <c r="F62" s="2">
        <v>1</v>
      </c>
    </row>
    <row r="63" spans="1:6" ht="15">
      <c r="A63" s="2" t="str">
        <f>_xlfn.XLOOKUP(B63, Sheet1!B:B, Sheet1!A:A, "Not Found")</f>
        <v>IP-010</v>
      </c>
      <c r="B63" s="1" t="s">
        <v>63</v>
      </c>
      <c r="C63" s="2" t="s">
        <v>298</v>
      </c>
      <c r="D63" s="2" t="s">
        <v>313</v>
      </c>
      <c r="E63" s="2" t="s">
        <v>314</v>
      </c>
      <c r="F63" s="2">
        <v>2</v>
      </c>
    </row>
    <row r="64" spans="1:6" ht="15">
      <c r="A64" s="2" t="str">
        <f>_xlfn.XLOOKUP(B64, Sheet1!B:B, Sheet1!A:A, "Not Found")</f>
        <v>IP-019</v>
      </c>
      <c r="B64" s="1" t="s">
        <v>114</v>
      </c>
      <c r="C64" s="2" t="s">
        <v>298</v>
      </c>
      <c r="D64" s="2" t="s">
        <v>313</v>
      </c>
      <c r="E64" s="2" t="s">
        <v>314</v>
      </c>
      <c r="F64" s="2">
        <v>2</v>
      </c>
    </row>
    <row r="65" spans="1:6" ht="15">
      <c r="A65" s="2" t="str">
        <f>_xlfn.XLOOKUP(B65, Sheet1!B:B, Sheet1!A:A, "Not Found")</f>
        <v>IP-031</v>
      </c>
      <c r="B65" s="2" t="s">
        <v>177</v>
      </c>
      <c r="C65" s="2" t="s">
        <v>298</v>
      </c>
      <c r="D65" s="2" t="s">
        <v>313</v>
      </c>
      <c r="E65" s="2" t="s">
        <v>314</v>
      </c>
      <c r="F65" s="2">
        <v>6</v>
      </c>
    </row>
    <row r="66" spans="1:6" ht="15">
      <c r="A66" s="2" t="str">
        <f>_xlfn.XLOOKUP(B66, Sheet1!B:B, Sheet1!A:A, "Not Found")</f>
        <v>IP-014</v>
      </c>
      <c r="B66" s="2" t="s">
        <v>86</v>
      </c>
      <c r="C66" s="2" t="s">
        <v>298</v>
      </c>
      <c r="D66" s="2" t="s">
        <v>313</v>
      </c>
      <c r="E66" s="2" t="s">
        <v>314</v>
      </c>
      <c r="F66" s="2">
        <v>1</v>
      </c>
    </row>
    <row r="67" spans="1:6" ht="15">
      <c r="A67" s="2" t="str">
        <f>_xlfn.XLOOKUP(B67, Sheet1!B:B, Sheet1!A:A, "Not Found")</f>
        <v>IP-005</v>
      </c>
      <c r="B67" s="2" t="s">
        <v>35</v>
      </c>
      <c r="C67" s="2" t="s">
        <v>298</v>
      </c>
      <c r="D67" s="2" t="s">
        <v>325</v>
      </c>
      <c r="E67" s="3" t="s">
        <v>326</v>
      </c>
      <c r="F67" s="2">
        <v>4</v>
      </c>
    </row>
    <row r="68" spans="1:6" ht="15">
      <c r="A68" s="2" t="str">
        <f>_xlfn.XLOOKUP(B68, Sheet1!B:B, Sheet1!A:A, "Not Found")</f>
        <v>IP-014</v>
      </c>
      <c r="B68" s="2" t="s">
        <v>86</v>
      </c>
      <c r="C68" s="2" t="s">
        <v>298</v>
      </c>
      <c r="D68" s="2" t="s">
        <v>325</v>
      </c>
      <c r="E68" s="3" t="s">
        <v>326</v>
      </c>
      <c r="F68" s="2">
        <v>1</v>
      </c>
    </row>
    <row r="69" spans="1:6" ht="15">
      <c r="A69" s="2" t="str">
        <f>_xlfn.XLOOKUP(B69, Sheet1!B:B, Sheet1!A:A, "Not Found")</f>
        <v>IP-019</v>
      </c>
      <c r="B69" s="2" t="s">
        <v>114</v>
      </c>
      <c r="C69" s="2" t="s">
        <v>298</v>
      </c>
      <c r="D69" s="2" t="s">
        <v>325</v>
      </c>
      <c r="E69" s="3" t="s">
        <v>326</v>
      </c>
      <c r="F69" s="2">
        <v>2</v>
      </c>
    </row>
    <row r="70" spans="1:6" ht="15">
      <c r="A70" s="2" t="str">
        <f>_xlfn.XLOOKUP(B70, Sheet1!B:B, Sheet1!A:A, "Not Found")</f>
        <v>IP-031</v>
      </c>
      <c r="B70" s="2" t="s">
        <v>177</v>
      </c>
      <c r="C70" s="2" t="s">
        <v>298</v>
      </c>
      <c r="D70" s="2" t="s">
        <v>325</v>
      </c>
      <c r="E70" s="3" t="s">
        <v>326</v>
      </c>
      <c r="F70" s="2">
        <v>20</v>
      </c>
    </row>
    <row r="71" spans="1:6" ht="15">
      <c r="A71" s="2" t="str">
        <f>_xlfn.XLOOKUP(B71, Sheet1!B:B, Sheet1!A:A, "Not Found")</f>
        <v>IP-016</v>
      </c>
      <c r="B71" s="2" t="s">
        <v>97</v>
      </c>
      <c r="C71" s="2" t="s">
        <v>298</v>
      </c>
      <c r="D71" s="2" t="s">
        <v>325</v>
      </c>
      <c r="E71" s="3" t="s">
        <v>326</v>
      </c>
      <c r="F71" s="2">
        <v>10</v>
      </c>
    </row>
    <row r="72" spans="1:6" ht="15">
      <c r="A72" s="2" t="str">
        <f>_xlfn.XLOOKUP(B72, Sheet1!B:B, Sheet1!A:A, "Not Found")</f>
        <v>IP-036</v>
      </c>
      <c r="B72" s="2" t="s">
        <v>203</v>
      </c>
      <c r="C72" s="2" t="s">
        <v>298</v>
      </c>
      <c r="D72" s="2" t="s">
        <v>319</v>
      </c>
      <c r="E72" s="2" t="s">
        <v>320</v>
      </c>
      <c r="F72" s="2">
        <v>1</v>
      </c>
    </row>
    <row r="73" spans="1:6" ht="15">
      <c r="A73" s="2" t="str">
        <f>_xlfn.XLOOKUP(B73, Sheet1!B:B, Sheet1!A:A, "Not Found")</f>
        <v>IP-019</v>
      </c>
      <c r="B73" s="2" t="s">
        <v>114</v>
      </c>
      <c r="C73" s="2" t="s">
        <v>298</v>
      </c>
      <c r="D73" s="2" t="s">
        <v>319</v>
      </c>
      <c r="E73" s="2" t="s">
        <v>320</v>
      </c>
      <c r="F73" s="2">
        <v>10</v>
      </c>
    </row>
    <row r="74" spans="1:6" ht="15">
      <c r="A74" s="2" t="str">
        <f>_xlfn.XLOOKUP(B74, Sheet1!B:B, Sheet1!A:A, "Not Found")</f>
        <v>IP-031</v>
      </c>
      <c r="B74" s="2" t="s">
        <v>177</v>
      </c>
      <c r="C74" s="2" t="s">
        <v>298</v>
      </c>
      <c r="D74" s="2" t="s">
        <v>319</v>
      </c>
      <c r="E74" s="2" t="s">
        <v>320</v>
      </c>
      <c r="F74" s="2">
        <v>2</v>
      </c>
    </row>
    <row r="75" spans="1:6" ht="15">
      <c r="A75" s="2" t="str">
        <f>_xlfn.XLOOKUP(B75, Sheet1!B:B, Sheet1!A:A, "Not Found")</f>
        <v>IP-020</v>
      </c>
      <c r="B75" s="2" t="s">
        <v>119</v>
      </c>
      <c r="C75" s="2" t="s">
        <v>298</v>
      </c>
      <c r="D75" s="2" t="s">
        <v>319</v>
      </c>
      <c r="E75" s="2" t="s">
        <v>320</v>
      </c>
      <c r="F75" s="2">
        <v>2</v>
      </c>
    </row>
    <row r="76" spans="1:6" ht="15">
      <c r="A76" s="2" t="str">
        <f>_xlfn.XLOOKUP(B76, Sheet1!B:B, Sheet1!A:A, "Not Found")</f>
        <v>IP-014</v>
      </c>
      <c r="B76" s="2" t="s">
        <v>86</v>
      </c>
      <c r="C76" s="2" t="s">
        <v>298</v>
      </c>
      <c r="D76" s="2" t="s">
        <v>319</v>
      </c>
      <c r="E76" s="2" t="s">
        <v>320</v>
      </c>
      <c r="F76" s="2">
        <v>1</v>
      </c>
    </row>
    <row r="77" spans="1:6" ht="15">
      <c r="A77" s="2" t="str">
        <f>_xlfn.XLOOKUP(B77, Sheet1!B:B, Sheet1!A:A, "Not Found")</f>
        <v>IP-020</v>
      </c>
      <c r="B77" s="2" t="s">
        <v>119</v>
      </c>
      <c r="C77" s="1" t="s">
        <v>298</v>
      </c>
      <c r="D77" s="2" t="s">
        <v>327</v>
      </c>
      <c r="E77" s="3" t="s">
        <v>328</v>
      </c>
      <c r="F77" s="2">
        <v>7</v>
      </c>
    </row>
    <row r="78" spans="1:6" ht="15">
      <c r="A78" s="2" t="str">
        <f>_xlfn.XLOOKUP(B78, Sheet1!B:B, Sheet1!A:A, "Not Found")</f>
        <v>IP-014</v>
      </c>
      <c r="B78" s="2" t="s">
        <v>86</v>
      </c>
      <c r="C78" s="1" t="s">
        <v>298</v>
      </c>
      <c r="D78" s="2" t="s">
        <v>327</v>
      </c>
      <c r="E78" s="3" t="s">
        <v>328</v>
      </c>
      <c r="F78" s="2">
        <v>2</v>
      </c>
    </row>
    <row r="79" spans="1:6" ht="15">
      <c r="A79" s="2" t="str">
        <f>_xlfn.XLOOKUP(B79, Sheet1!B:B, Sheet1!A:A, "Not Found")</f>
        <v>IP-016</v>
      </c>
      <c r="B79" s="2" t="s">
        <v>97</v>
      </c>
      <c r="C79" s="1" t="s">
        <v>298</v>
      </c>
      <c r="D79" s="2" t="s">
        <v>327</v>
      </c>
      <c r="E79" s="3" t="s">
        <v>328</v>
      </c>
      <c r="F79" s="2">
        <v>1</v>
      </c>
    </row>
    <row r="80" spans="1:6" ht="15">
      <c r="A80" s="2" t="str">
        <f>_xlfn.XLOOKUP(B80, Sheet1!B:B, Sheet1!A:A, "Not Found")</f>
        <v>IP-045</v>
      </c>
      <c r="B80" s="2" t="s">
        <v>250</v>
      </c>
      <c r="C80" s="1" t="s">
        <v>298</v>
      </c>
      <c r="D80" s="2" t="s">
        <v>327</v>
      </c>
      <c r="E80" s="3" t="s">
        <v>328</v>
      </c>
      <c r="F80" s="2">
        <v>1</v>
      </c>
    </row>
    <row r="81" spans="1:6" ht="15">
      <c r="A81" s="2" t="str">
        <f>_xlfn.XLOOKUP(B81, Sheet1!B:B, Sheet1!A:A, "Not Found")</f>
        <v>IP-007</v>
      </c>
      <c r="B81" s="2" t="s">
        <v>47</v>
      </c>
      <c r="C81" s="1" t="s">
        <v>298</v>
      </c>
      <c r="D81" s="2" t="s">
        <v>327</v>
      </c>
      <c r="E81" s="3" t="s">
        <v>328</v>
      </c>
      <c r="F81" s="2">
        <v>1</v>
      </c>
    </row>
    <row r="82" spans="1:6" ht="15">
      <c r="A82" s="2" t="str">
        <f>_xlfn.XLOOKUP(B82, Sheet1!B:B, Sheet1!A:A, "Not Found")</f>
        <v>IP-019</v>
      </c>
      <c r="B82" s="2" t="s">
        <v>114</v>
      </c>
      <c r="C82" s="1" t="s">
        <v>298</v>
      </c>
      <c r="D82" s="2" t="s">
        <v>327</v>
      </c>
      <c r="E82" s="3" t="s">
        <v>328</v>
      </c>
      <c r="F82" s="2">
        <v>3</v>
      </c>
    </row>
    <row r="83" spans="1:6" ht="15">
      <c r="A83" s="2" t="str">
        <f>_xlfn.XLOOKUP(B83, Sheet1!B:B, Sheet1!A:A, "Not Found")</f>
        <v>IP-010</v>
      </c>
      <c r="B83" s="2" t="s">
        <v>63</v>
      </c>
      <c r="C83" s="1" t="s">
        <v>298</v>
      </c>
      <c r="D83" s="2" t="s">
        <v>327</v>
      </c>
      <c r="E83" s="3" t="s">
        <v>328</v>
      </c>
      <c r="F83" s="2">
        <v>1</v>
      </c>
    </row>
    <row r="84" spans="1:6" ht="15">
      <c r="A84" s="2" t="str">
        <f>_xlfn.XLOOKUP(B84, Sheet1!B:B, Sheet1!A:A, "Not Found")</f>
        <v>IP-009</v>
      </c>
      <c r="B84" s="2" t="s">
        <v>58</v>
      </c>
      <c r="C84" s="1" t="s">
        <v>298</v>
      </c>
      <c r="D84" s="2" t="s">
        <v>327</v>
      </c>
      <c r="E84" s="3" t="s">
        <v>328</v>
      </c>
      <c r="F84" s="2">
        <v>2</v>
      </c>
    </row>
    <row r="85" spans="1:6" ht="15">
      <c r="A85" s="2" t="str">
        <f>_xlfn.XLOOKUP(B85, Sheet1!B:B, Sheet1!A:A, "Not Found")</f>
        <v>IP-007</v>
      </c>
      <c r="B85" s="2" t="s">
        <v>47</v>
      </c>
      <c r="C85" s="1" t="s">
        <v>298</v>
      </c>
      <c r="D85" s="2" t="s">
        <v>327</v>
      </c>
      <c r="E85" s="3" t="s">
        <v>328</v>
      </c>
      <c r="F85" s="2">
        <v>1</v>
      </c>
    </row>
    <row r="86" spans="1:6" ht="15">
      <c r="A86" s="2" t="str">
        <f>_xlfn.XLOOKUP(B86, Sheet1!B:B, Sheet1!A:A, "Not Found")</f>
        <v>IP-036</v>
      </c>
      <c r="B86" s="2" t="s">
        <v>203</v>
      </c>
      <c r="C86" s="1" t="s">
        <v>298</v>
      </c>
      <c r="D86" s="2" t="s">
        <v>327</v>
      </c>
      <c r="E86" s="3" t="s">
        <v>328</v>
      </c>
      <c r="F86" s="2">
        <v>1</v>
      </c>
    </row>
    <row r="87" spans="1:6" ht="15">
      <c r="A87" s="2" t="str">
        <f>_xlfn.XLOOKUP(B87, Sheet1!B:B, Sheet1!A:A, "Not Found")</f>
        <v>IP-035</v>
      </c>
      <c r="B87" s="2" t="s">
        <v>197</v>
      </c>
      <c r="C87" s="1" t="s">
        <v>298</v>
      </c>
      <c r="D87" s="2" t="s">
        <v>327</v>
      </c>
      <c r="E87" s="3" t="s">
        <v>328</v>
      </c>
      <c r="F87" s="2">
        <v>2</v>
      </c>
    </row>
    <row r="88" spans="1:6" ht="15">
      <c r="A88" s="2" t="str">
        <f>_xlfn.XLOOKUP(B88, Sheet1!B:B, Sheet1!A:A, "Not Found")</f>
        <v>IP-036</v>
      </c>
      <c r="B88" s="2" t="s">
        <v>203</v>
      </c>
      <c r="C88" s="1" t="s">
        <v>298</v>
      </c>
      <c r="D88" s="2" t="s">
        <v>327</v>
      </c>
      <c r="E88" s="3" t="s">
        <v>328</v>
      </c>
      <c r="F88" s="2">
        <v>1</v>
      </c>
    </row>
    <row r="89" spans="1:6" ht="15">
      <c r="A89" s="2" t="str">
        <f>_xlfn.XLOOKUP(B89, Sheet1!B:B, Sheet1!A:A, "Not Found")</f>
        <v>IP-005</v>
      </c>
      <c r="B89" s="2" t="s">
        <v>35</v>
      </c>
      <c r="C89" s="1" t="s">
        <v>298</v>
      </c>
      <c r="D89" s="2" t="s">
        <v>327</v>
      </c>
      <c r="E89" s="3" t="s">
        <v>328</v>
      </c>
      <c r="F89" s="2">
        <v>4</v>
      </c>
    </row>
    <row r="90" spans="1:6" ht="15">
      <c r="A90" s="2" t="str">
        <f>_xlfn.XLOOKUP(B90, Sheet1!B:B, Sheet1!A:A, "Not Found")</f>
        <v>IP-002</v>
      </c>
      <c r="B90" s="2" t="s">
        <v>18</v>
      </c>
      <c r="C90" s="1" t="s">
        <v>298</v>
      </c>
      <c r="D90" s="2" t="s">
        <v>327</v>
      </c>
      <c r="E90" s="3" t="s">
        <v>328</v>
      </c>
      <c r="F90" s="2">
        <v>1</v>
      </c>
    </row>
    <row r="91" spans="1:6" ht="15">
      <c r="A91" s="2" t="str">
        <f>_xlfn.XLOOKUP(B91, Sheet1!B:B, Sheet1!A:A, "Not Found")</f>
        <v>IP-019</v>
      </c>
      <c r="B91" s="2" t="s">
        <v>114</v>
      </c>
      <c r="C91" s="1" t="s">
        <v>298</v>
      </c>
      <c r="D91" s="2" t="s">
        <v>329</v>
      </c>
      <c r="E91" s="3" t="s">
        <v>330</v>
      </c>
      <c r="F91" s="2">
        <v>2</v>
      </c>
    </row>
    <row r="92" spans="1:6" ht="15">
      <c r="A92" s="2" t="str">
        <f>_xlfn.XLOOKUP(B92, Sheet1!B:B, Sheet1!A:A, "Not Found")</f>
        <v>IP-039</v>
      </c>
      <c r="B92" s="2" t="s">
        <v>220</v>
      </c>
      <c r="C92" s="1" t="s">
        <v>298</v>
      </c>
      <c r="D92" s="2" t="s">
        <v>329</v>
      </c>
      <c r="E92" s="3" t="s">
        <v>330</v>
      </c>
      <c r="F92" s="2">
        <v>2</v>
      </c>
    </row>
    <row r="93" spans="1:6" ht="15">
      <c r="A93" s="2" t="str">
        <f>_xlfn.XLOOKUP(B93, Sheet1!B:B, Sheet1!A:A, "Not Found")</f>
        <v>IP-005</v>
      </c>
      <c r="B93" s="2" t="s">
        <v>35</v>
      </c>
      <c r="C93" s="1" t="s">
        <v>298</v>
      </c>
      <c r="D93" s="2" t="s">
        <v>329</v>
      </c>
      <c r="E93" s="3" t="s">
        <v>330</v>
      </c>
      <c r="F93" s="2">
        <v>2</v>
      </c>
    </row>
    <row r="94" spans="1:6" ht="15">
      <c r="A94" s="2" t="str">
        <f>_xlfn.XLOOKUP(B94, Sheet1!B:B, Sheet1!A:A, "Not Found")</f>
        <v>IP-046</v>
      </c>
      <c r="B94" s="2" t="s">
        <v>255</v>
      </c>
      <c r="C94" s="1" t="s">
        <v>298</v>
      </c>
      <c r="D94" s="2" t="s">
        <v>329</v>
      </c>
      <c r="E94" s="3" t="s">
        <v>330</v>
      </c>
      <c r="F94" s="2">
        <v>1</v>
      </c>
    </row>
    <row r="95" spans="1:6" ht="15">
      <c r="A95" s="2" t="str">
        <f>_xlfn.XLOOKUP(B95, Sheet1!B:B, Sheet1!A:A, "Not Found")</f>
        <v>IP-040</v>
      </c>
      <c r="B95" s="2" t="s">
        <v>225</v>
      </c>
      <c r="C95" s="1" t="s">
        <v>298</v>
      </c>
      <c r="D95" s="2" t="s">
        <v>329</v>
      </c>
      <c r="E95" s="3" t="s">
        <v>330</v>
      </c>
      <c r="F95" s="2">
        <v>1</v>
      </c>
    </row>
    <row r="96" spans="1:6" ht="15">
      <c r="A96" s="2" t="str">
        <f>_xlfn.XLOOKUP(B96, Sheet1!B:B, Sheet1!A:A, "Not Found")</f>
        <v>IP-036</v>
      </c>
      <c r="B96" s="2" t="s">
        <v>203</v>
      </c>
      <c r="C96" s="1" t="s">
        <v>298</v>
      </c>
      <c r="D96" s="2" t="s">
        <v>329</v>
      </c>
      <c r="E96" s="3" t="s">
        <v>330</v>
      </c>
      <c r="F96" s="2">
        <v>1</v>
      </c>
    </row>
    <row r="97" spans="1:6" ht="15">
      <c r="A97" s="2" t="str">
        <f>_xlfn.XLOOKUP(B97, Sheet1!B:B, Sheet1!A:A, "Not Found")</f>
        <v>IP-019</v>
      </c>
      <c r="B97" s="2" t="s">
        <v>114</v>
      </c>
      <c r="C97" s="2" t="s">
        <v>298</v>
      </c>
      <c r="D97" s="2" t="s">
        <v>331</v>
      </c>
      <c r="E97" s="2" t="s">
        <v>332</v>
      </c>
      <c r="F97" s="2">
        <v>5</v>
      </c>
    </row>
    <row r="98" spans="1:6" ht="15">
      <c r="A98" s="2" t="str">
        <f>_xlfn.XLOOKUP(B98, Sheet1!B:B, Sheet1!A:A, "Not Found")</f>
        <v>IP-039</v>
      </c>
      <c r="B98" s="1" t="s">
        <v>220</v>
      </c>
      <c r="C98" s="2" t="s">
        <v>298</v>
      </c>
      <c r="D98" s="2" t="s">
        <v>299</v>
      </c>
      <c r="E98" s="2" t="s">
        <v>300</v>
      </c>
      <c r="F98" s="2">
        <v>1</v>
      </c>
    </row>
    <row r="99" spans="1:6" ht="15">
      <c r="A99" s="2" t="str">
        <f>_xlfn.XLOOKUP(B99, Sheet1!B:B, Sheet1!A:A, "Not Found")</f>
        <v>IP-041</v>
      </c>
      <c r="B99" s="2" t="s">
        <v>230</v>
      </c>
      <c r="C99" s="2" t="s">
        <v>298</v>
      </c>
      <c r="D99" s="2" t="s">
        <v>299</v>
      </c>
      <c r="E99" s="2" t="s">
        <v>300</v>
      </c>
      <c r="F99" s="2">
        <v>1</v>
      </c>
    </row>
    <row r="100" spans="1:6" ht="15">
      <c r="A100" s="2" t="str">
        <f>_xlfn.XLOOKUP(B100, Sheet1!B:B, Sheet1!A:A, "Not Found")</f>
        <v>IP-040</v>
      </c>
      <c r="B100" s="2" t="s">
        <v>225</v>
      </c>
      <c r="C100" s="2" t="s">
        <v>298</v>
      </c>
      <c r="D100" s="2" t="s">
        <v>299</v>
      </c>
      <c r="E100" s="2" t="s">
        <v>300</v>
      </c>
      <c r="F100" s="2">
        <v>2</v>
      </c>
    </row>
    <row r="101" spans="1:6" ht="15">
      <c r="A101" s="2" t="str">
        <f>_xlfn.XLOOKUP(B101, Sheet1!B:B, Sheet1!A:A, "Not Found")</f>
        <v>IP-037</v>
      </c>
      <c r="B101" s="2" t="s">
        <v>209</v>
      </c>
      <c r="C101" s="2" t="s">
        <v>298</v>
      </c>
      <c r="D101" s="2" t="s">
        <v>299</v>
      </c>
      <c r="E101" s="2" t="s">
        <v>300</v>
      </c>
      <c r="F101" s="2">
        <v>1</v>
      </c>
    </row>
    <row r="102" spans="1:6" ht="15">
      <c r="A102" s="2" t="str">
        <f>_xlfn.XLOOKUP(B102, Sheet1!B:B, Sheet1!A:A, "Not Found")</f>
        <v>IP-020</v>
      </c>
      <c r="B102" s="2" t="s">
        <v>119</v>
      </c>
      <c r="C102" s="2" t="s">
        <v>298</v>
      </c>
      <c r="D102" s="2" t="s">
        <v>299</v>
      </c>
      <c r="E102" s="2" t="s">
        <v>300</v>
      </c>
      <c r="F102" s="2">
        <v>1</v>
      </c>
    </row>
    <row r="103" spans="1:6" ht="15">
      <c r="A103" s="2" t="str">
        <f>_xlfn.XLOOKUP(B103, Sheet1!B:B, Sheet1!A:A, "Not Found")</f>
        <v>IP-018</v>
      </c>
      <c r="B103" s="2" t="s">
        <v>108</v>
      </c>
      <c r="C103" s="2" t="s">
        <v>298</v>
      </c>
      <c r="D103" s="2" t="s">
        <v>299</v>
      </c>
      <c r="E103" s="2" t="s">
        <v>300</v>
      </c>
      <c r="F103" s="2">
        <v>1</v>
      </c>
    </row>
    <row r="104" spans="1:6" ht="15">
      <c r="A104" s="2" t="str">
        <f>_xlfn.XLOOKUP(B104, Sheet1!B:B, Sheet1!A:A, "Not Found")</f>
        <v>IP-019</v>
      </c>
      <c r="B104" s="2" t="s">
        <v>114</v>
      </c>
      <c r="C104" s="2" t="s">
        <v>298</v>
      </c>
      <c r="D104" s="2" t="s">
        <v>299</v>
      </c>
      <c r="E104" s="2" t="s">
        <v>300</v>
      </c>
      <c r="F104" s="2">
        <v>1</v>
      </c>
    </row>
    <row r="105" spans="1:6" ht="15">
      <c r="A105" s="2" t="str">
        <f>_xlfn.XLOOKUP(B105, Sheet1!B:B, Sheet1!A:A, "Not Found")</f>
        <v>IP-052</v>
      </c>
      <c r="B105" s="2" t="s">
        <v>285</v>
      </c>
      <c r="C105" s="2" t="s">
        <v>298</v>
      </c>
      <c r="D105" s="2" t="s">
        <v>299</v>
      </c>
      <c r="E105" s="2" t="s">
        <v>300</v>
      </c>
      <c r="F105" s="2">
        <v>1</v>
      </c>
    </row>
    <row r="106" spans="1:6" ht="15">
      <c r="A106" s="2" t="str">
        <f>_xlfn.XLOOKUP(B106, Sheet1!B:B, Sheet1!A:A, "Not Found")</f>
        <v>IP-043</v>
      </c>
      <c r="B106" s="2" t="s">
        <v>240</v>
      </c>
      <c r="C106" s="2" t="s">
        <v>298</v>
      </c>
      <c r="D106" s="2" t="s">
        <v>299</v>
      </c>
      <c r="E106" s="2" t="s">
        <v>300</v>
      </c>
      <c r="F106" s="2">
        <v>1</v>
      </c>
    </row>
    <row r="107" spans="1:6" ht="15">
      <c r="A107" s="2" t="str">
        <f>_xlfn.XLOOKUP(B107, Sheet1!B:B, Sheet1!A:A, "Not Found")</f>
        <v>IP-036</v>
      </c>
      <c r="B107" s="2" t="s">
        <v>203</v>
      </c>
      <c r="C107" s="2" t="s">
        <v>298</v>
      </c>
      <c r="D107" s="2" t="s">
        <v>299</v>
      </c>
      <c r="E107" s="2" t="s">
        <v>300</v>
      </c>
      <c r="F107" s="2">
        <v>3</v>
      </c>
    </row>
    <row r="108" spans="1:6" ht="15">
      <c r="A108" s="2" t="str">
        <f>_xlfn.XLOOKUP(B108, Sheet1!B:B, Sheet1!A:A, "Not Found")</f>
        <v>IP-002</v>
      </c>
      <c r="B108" s="2" t="s">
        <v>18</v>
      </c>
      <c r="C108" s="2" t="s">
        <v>298</v>
      </c>
      <c r="D108" s="2" t="s">
        <v>299</v>
      </c>
      <c r="E108" s="2" t="s">
        <v>300</v>
      </c>
      <c r="F108" s="2">
        <v>1</v>
      </c>
    </row>
    <row r="109" spans="1:6" ht="15">
      <c r="A109" s="2" t="str">
        <f>_xlfn.XLOOKUP(B109, Sheet1!B:B, Sheet1!A:A, "Not Found")</f>
        <v>IP-039</v>
      </c>
      <c r="B109" s="2" t="s">
        <v>220</v>
      </c>
      <c r="C109" s="2" t="s">
        <v>298</v>
      </c>
      <c r="D109" s="2" t="s">
        <v>299</v>
      </c>
      <c r="E109" s="2" t="s">
        <v>300</v>
      </c>
      <c r="F109" s="2">
        <v>1</v>
      </c>
    </row>
    <row r="110" spans="1:6" ht="15">
      <c r="A110" s="2" t="str">
        <f>_xlfn.XLOOKUP(B110, Sheet1!B:B, Sheet1!A:A, "Not Found")</f>
        <v>IP-045</v>
      </c>
      <c r="B110" s="2" t="s">
        <v>250</v>
      </c>
      <c r="C110" s="2" t="s">
        <v>298</v>
      </c>
      <c r="D110" s="2" t="s">
        <v>333</v>
      </c>
      <c r="E110" s="2" t="s">
        <v>334</v>
      </c>
      <c r="F110" s="2">
        <v>9</v>
      </c>
    </row>
    <row r="111" spans="1:6" ht="15">
      <c r="A111" s="2" t="str">
        <f>_xlfn.XLOOKUP(B111, Sheet1!B:B, Sheet1!A:A, "Not Found")</f>
        <v>IP-014</v>
      </c>
      <c r="B111" s="2" t="s">
        <v>86</v>
      </c>
      <c r="C111" s="2" t="s">
        <v>298</v>
      </c>
      <c r="D111" s="2" t="s">
        <v>333</v>
      </c>
      <c r="E111" s="2" t="s">
        <v>335</v>
      </c>
      <c r="F111" s="2">
        <v>6</v>
      </c>
    </row>
    <row r="112" spans="1:6" ht="15">
      <c r="A112" s="2" t="str">
        <f>_xlfn.XLOOKUP(B112, Sheet1!B:B, Sheet1!A:A, "Not Found")</f>
        <v>IP-043</v>
      </c>
      <c r="B112" s="1" t="s">
        <v>240</v>
      </c>
      <c r="C112" s="2" t="s">
        <v>298</v>
      </c>
      <c r="D112" s="2" t="s">
        <v>333</v>
      </c>
      <c r="E112" s="2" t="s">
        <v>335</v>
      </c>
      <c r="F112" s="2">
        <v>10</v>
      </c>
    </row>
    <row r="113" spans="1:6" ht="15">
      <c r="A113" s="2" t="str">
        <f>_xlfn.XLOOKUP(B113, Sheet1!B:B, Sheet1!A:A, "Not Found")</f>
        <v>IP-020</v>
      </c>
      <c r="B113" s="1" t="s">
        <v>119</v>
      </c>
      <c r="C113" s="2" t="s">
        <v>298</v>
      </c>
      <c r="D113" s="2" t="s">
        <v>333</v>
      </c>
      <c r="E113" s="2" t="s">
        <v>335</v>
      </c>
      <c r="F113" s="2">
        <v>6</v>
      </c>
    </row>
    <row r="114" spans="1:6" ht="15">
      <c r="A114" s="2" t="str">
        <f>_xlfn.XLOOKUP(B114, Sheet1!B:B, Sheet1!A:A, "Not Found")</f>
        <v>IP-041</v>
      </c>
      <c r="B114" s="2" t="s">
        <v>230</v>
      </c>
      <c r="C114" s="2" t="s">
        <v>298</v>
      </c>
      <c r="D114" s="2" t="s">
        <v>333</v>
      </c>
      <c r="E114" s="2" t="s">
        <v>335</v>
      </c>
      <c r="F114" s="2">
        <v>2</v>
      </c>
    </row>
    <row r="115" spans="1:6" ht="15">
      <c r="A115" s="2" t="str">
        <f>_xlfn.XLOOKUP(B115, Sheet1!B:B, Sheet1!A:A, "Not Found")</f>
        <v>IP-031</v>
      </c>
      <c r="B115" s="2" t="s">
        <v>177</v>
      </c>
      <c r="C115" s="2" t="s">
        <v>298</v>
      </c>
      <c r="D115" s="2" t="s">
        <v>333</v>
      </c>
      <c r="E115" s="2" t="s">
        <v>335</v>
      </c>
      <c r="F115" s="2">
        <v>5</v>
      </c>
    </row>
    <row r="116" spans="1:6" ht="15">
      <c r="A116" s="2" t="str">
        <f>_xlfn.XLOOKUP(B116, Sheet1!B:B, Sheet1!A:A, "Not Found")</f>
        <v>IP-005</v>
      </c>
      <c r="B116" s="2" t="s">
        <v>35</v>
      </c>
      <c r="C116" s="2" t="s">
        <v>298</v>
      </c>
      <c r="D116" s="2" t="s">
        <v>333</v>
      </c>
      <c r="E116" s="2" t="s">
        <v>335</v>
      </c>
      <c r="F116" s="2">
        <v>3</v>
      </c>
    </row>
    <row r="117" spans="1:6" ht="15">
      <c r="A117" s="2" t="str">
        <f>_xlfn.XLOOKUP(B117, Sheet1!B:B, Sheet1!A:A, "Not Found")</f>
        <v>IP-042</v>
      </c>
      <c r="B117" s="2" t="s">
        <v>235</v>
      </c>
      <c r="C117" s="2" t="s">
        <v>298</v>
      </c>
      <c r="D117" s="2" t="s">
        <v>333</v>
      </c>
      <c r="E117" s="2" t="s">
        <v>335</v>
      </c>
      <c r="F117" s="2">
        <v>1</v>
      </c>
    </row>
    <row r="118" spans="1:6" ht="15">
      <c r="A118" s="2" t="str">
        <f>_xlfn.XLOOKUP(B118, Sheet1!B:B, Sheet1!A:A, "Not Found")</f>
        <v>IP-037</v>
      </c>
      <c r="B118" s="2" t="s">
        <v>209</v>
      </c>
      <c r="C118" s="2" t="s">
        <v>298</v>
      </c>
      <c r="D118" s="2" t="s">
        <v>333</v>
      </c>
      <c r="E118" s="2" t="s">
        <v>335</v>
      </c>
      <c r="F118" s="2">
        <v>1</v>
      </c>
    </row>
    <row r="119" spans="1:6" ht="15">
      <c r="A119" s="2" t="str">
        <f>_xlfn.XLOOKUP(B119, Sheet1!B:B, Sheet1!A:A, "Not Found")</f>
        <v>IP-038</v>
      </c>
      <c r="B119" s="2" t="s">
        <v>214</v>
      </c>
      <c r="C119" s="2" t="s">
        <v>298</v>
      </c>
      <c r="D119" s="2" t="s">
        <v>333</v>
      </c>
      <c r="E119" s="2" t="s">
        <v>335</v>
      </c>
      <c r="F119" s="2">
        <v>8</v>
      </c>
    </row>
    <row r="120" spans="1:6" ht="15">
      <c r="A120" s="2" t="str">
        <f>_xlfn.XLOOKUP(B120, Sheet1!B:B, Sheet1!A:A, "Not Found")</f>
        <v>IP-019</v>
      </c>
      <c r="B120" s="2" t="s">
        <v>114</v>
      </c>
      <c r="C120" s="2" t="s">
        <v>298</v>
      </c>
      <c r="D120" s="2" t="s">
        <v>333</v>
      </c>
      <c r="E120" s="2" t="s">
        <v>335</v>
      </c>
      <c r="F120" s="2">
        <v>1</v>
      </c>
    </row>
    <row r="121" spans="1:6" ht="15">
      <c r="A121" s="2" t="str">
        <f>_xlfn.XLOOKUP(B121, Sheet1!B:B, Sheet1!A:A, "Not Found")</f>
        <v>IP-017</v>
      </c>
      <c r="B121" s="2" t="s">
        <v>102</v>
      </c>
      <c r="C121" s="2" t="s">
        <v>298</v>
      </c>
      <c r="D121" s="2" t="s">
        <v>333</v>
      </c>
      <c r="E121" s="2" t="s">
        <v>335</v>
      </c>
      <c r="F121" s="2">
        <v>2</v>
      </c>
    </row>
    <row r="122" spans="1:6" ht="15">
      <c r="A122" s="2" t="str">
        <f>_xlfn.XLOOKUP(B122, Sheet1!B:B, Sheet1!A:A, "Not Found")</f>
        <v>IP-035</v>
      </c>
      <c r="B122" s="2" t="s">
        <v>197</v>
      </c>
      <c r="C122" s="2" t="s">
        <v>298</v>
      </c>
      <c r="D122" s="2" t="s">
        <v>333</v>
      </c>
      <c r="E122" s="2" t="s">
        <v>335</v>
      </c>
      <c r="F122" s="2">
        <v>1</v>
      </c>
    </row>
    <row r="123" spans="1:6" ht="15">
      <c r="A123" s="2" t="str">
        <f>_xlfn.XLOOKUP(B123, Sheet1!B:B, Sheet1!A:A, "Not Found")</f>
        <v>IP-032</v>
      </c>
      <c r="B123" s="2" t="s">
        <v>306</v>
      </c>
      <c r="C123" s="2" t="s">
        <v>298</v>
      </c>
      <c r="D123" s="2" t="s">
        <v>333</v>
      </c>
      <c r="E123" s="2" t="s">
        <v>335</v>
      </c>
      <c r="F123" s="2">
        <v>1</v>
      </c>
    </row>
    <row r="124" spans="1:6" ht="15">
      <c r="A124" s="2" t="str">
        <f>_xlfn.XLOOKUP(B124, Sheet1!B:B, Sheet1!A:A, "Not Found")</f>
        <v>IP-036</v>
      </c>
      <c r="B124" s="2" t="s">
        <v>203</v>
      </c>
      <c r="C124" s="2" t="s">
        <v>298</v>
      </c>
      <c r="D124" s="2" t="s">
        <v>333</v>
      </c>
      <c r="E124" s="2" t="s">
        <v>335</v>
      </c>
      <c r="F124" s="2">
        <v>6</v>
      </c>
    </row>
    <row r="125" spans="1:6" ht="15">
      <c r="A125" s="2" t="str">
        <f>_xlfn.XLOOKUP(B125, Sheet1!B:B, Sheet1!A:A, "Not Found")</f>
        <v>IP-033</v>
      </c>
      <c r="B125" s="2" t="s">
        <v>187</v>
      </c>
      <c r="C125" s="2" t="s">
        <v>298</v>
      </c>
      <c r="D125" s="2" t="s">
        <v>333</v>
      </c>
      <c r="E125" s="2" t="s">
        <v>335</v>
      </c>
      <c r="F125" s="2">
        <v>1</v>
      </c>
    </row>
    <row r="126" spans="1:6" ht="15">
      <c r="A126" s="2" t="str">
        <f>_xlfn.XLOOKUP(B126, Sheet1!B:B, Sheet1!A:A, "Not Found")</f>
        <v>IP-039</v>
      </c>
      <c r="B126" s="2" t="s">
        <v>220</v>
      </c>
      <c r="C126" s="2" t="s">
        <v>298</v>
      </c>
      <c r="D126" s="2" t="s">
        <v>333</v>
      </c>
      <c r="E126" s="2" t="s">
        <v>335</v>
      </c>
      <c r="F126" s="2">
        <v>1</v>
      </c>
    </row>
    <row r="127" spans="1:6" ht="15">
      <c r="A127" s="2" t="str">
        <f>_xlfn.XLOOKUP(B127, Sheet1!B:B, Sheet1!A:A, "Not Found")</f>
        <v>IP-012</v>
      </c>
      <c r="B127" s="2" t="s">
        <v>75</v>
      </c>
      <c r="C127" s="2" t="s">
        <v>298</v>
      </c>
      <c r="D127" s="2" t="s">
        <v>333</v>
      </c>
      <c r="E127" s="2" t="s">
        <v>335</v>
      </c>
      <c r="F127" s="2">
        <v>1</v>
      </c>
    </row>
    <row r="128" spans="1:6" ht="15">
      <c r="A128" s="2" t="str">
        <f>_xlfn.XLOOKUP(B128, Sheet1!B:B, Sheet1!A:A, "Not Found")</f>
        <v>IP-009</v>
      </c>
      <c r="B128" s="2" t="s">
        <v>58</v>
      </c>
      <c r="C128" s="2" t="s">
        <v>298</v>
      </c>
      <c r="D128" s="2" t="s">
        <v>333</v>
      </c>
      <c r="E128" s="2" t="s">
        <v>335</v>
      </c>
      <c r="F128" s="2">
        <v>5</v>
      </c>
    </row>
    <row r="129" spans="1:6" ht="15">
      <c r="A129" s="2" t="str">
        <f>_xlfn.XLOOKUP(B129, Sheet1!B:B, Sheet1!A:A, "Not Found")</f>
        <v>IP-006</v>
      </c>
      <c r="B129" s="2" t="s">
        <v>41</v>
      </c>
      <c r="C129" s="2" t="s">
        <v>298</v>
      </c>
      <c r="D129" s="2" t="s">
        <v>333</v>
      </c>
      <c r="E129" s="2" t="s">
        <v>335</v>
      </c>
      <c r="F129" s="2">
        <v>2</v>
      </c>
    </row>
    <row r="130" spans="1:6" ht="15">
      <c r="A130" s="2" t="str">
        <f>_xlfn.XLOOKUP(B130, Sheet1!B:B, Sheet1!A:A, "Not Found")</f>
        <v>IP-003</v>
      </c>
      <c r="B130" s="2" t="s">
        <v>24</v>
      </c>
      <c r="C130" s="2" t="s">
        <v>298</v>
      </c>
      <c r="D130" s="2" t="s">
        <v>333</v>
      </c>
      <c r="E130" s="2" t="s">
        <v>335</v>
      </c>
      <c r="F130" s="2">
        <v>2</v>
      </c>
    </row>
    <row r="131" spans="1:6" ht="15">
      <c r="A131" s="2" t="str">
        <f>_xlfn.XLOOKUP(B131, Sheet1!B:B, Sheet1!A:A, "Not Found")</f>
        <v>IP-015</v>
      </c>
      <c r="B131" s="2" t="s">
        <v>92</v>
      </c>
      <c r="C131" s="2" t="s">
        <v>298</v>
      </c>
      <c r="D131" s="2" t="s">
        <v>301</v>
      </c>
      <c r="E131" s="2" t="s">
        <v>336</v>
      </c>
      <c r="F131" s="2">
        <v>4</v>
      </c>
    </row>
    <row r="132" spans="1:6" ht="15">
      <c r="A132" s="2" t="str">
        <f>_xlfn.XLOOKUP(B132, Sheet1!B:B, Sheet1!A:A, "Not Found")</f>
        <v>IP-014</v>
      </c>
      <c r="B132" s="2" t="s">
        <v>86</v>
      </c>
      <c r="C132" s="2" t="s">
        <v>298</v>
      </c>
      <c r="D132" s="2" t="s">
        <v>301</v>
      </c>
      <c r="E132" s="2" t="s">
        <v>336</v>
      </c>
      <c r="F132" s="2">
        <v>19</v>
      </c>
    </row>
    <row r="133" spans="1:6" ht="15">
      <c r="A133" s="2" t="str">
        <f>_xlfn.XLOOKUP(B133, Sheet1!B:B, Sheet1!A:A, "Not Found")</f>
        <v>IP-039</v>
      </c>
      <c r="B133" s="2" t="s">
        <v>220</v>
      </c>
      <c r="C133" s="2" t="s">
        <v>298</v>
      </c>
      <c r="D133" s="2" t="s">
        <v>301</v>
      </c>
      <c r="E133" s="2" t="s">
        <v>336</v>
      </c>
      <c r="F133" s="2">
        <v>1</v>
      </c>
    </row>
    <row r="134" spans="1:6" ht="15">
      <c r="A134" s="2" t="str">
        <f>_xlfn.XLOOKUP(B134, Sheet1!B:B, Sheet1!A:A, "Not Found")</f>
        <v>IP-044</v>
      </c>
      <c r="B134" s="2" t="s">
        <v>245</v>
      </c>
      <c r="C134" s="2" t="s">
        <v>298</v>
      </c>
      <c r="D134" s="2" t="s">
        <v>301</v>
      </c>
      <c r="E134" s="2" t="s">
        <v>336</v>
      </c>
      <c r="F134" s="2">
        <v>10</v>
      </c>
    </row>
    <row r="135" spans="1:6" ht="15">
      <c r="A135" s="2" t="str">
        <f>_xlfn.XLOOKUP(B135, Sheet1!B:B, Sheet1!A:A, "Not Found")</f>
        <v>IP-036</v>
      </c>
      <c r="B135" s="2" t="s">
        <v>203</v>
      </c>
      <c r="C135" s="2" t="s">
        <v>298</v>
      </c>
      <c r="D135" s="2" t="s">
        <v>301</v>
      </c>
      <c r="E135" s="2" t="s">
        <v>336</v>
      </c>
      <c r="F135" s="2">
        <v>3</v>
      </c>
    </row>
    <row r="136" spans="1:6" ht="15">
      <c r="A136" s="2" t="str">
        <f>_xlfn.XLOOKUP(B136, Sheet1!B:B, Sheet1!A:A, "Not Found")</f>
        <v>IP-048</v>
      </c>
      <c r="B136" s="2" t="s">
        <v>265</v>
      </c>
      <c r="C136" s="2" t="s">
        <v>298</v>
      </c>
      <c r="D136" s="2" t="s">
        <v>301</v>
      </c>
      <c r="E136" s="2" t="s">
        <v>336</v>
      </c>
      <c r="F136" s="2">
        <v>1</v>
      </c>
    </row>
    <row r="137" spans="1:6" ht="15">
      <c r="A137" s="2" t="str">
        <f>_xlfn.XLOOKUP(B137, Sheet1!B:B, Sheet1!A:A, "Not Found")</f>
        <v>IP-009</v>
      </c>
      <c r="B137" s="2" t="s">
        <v>58</v>
      </c>
      <c r="C137" s="2" t="s">
        <v>298</v>
      </c>
      <c r="D137" s="2" t="s">
        <v>301</v>
      </c>
      <c r="E137" s="2" t="s">
        <v>336</v>
      </c>
      <c r="F137" s="2">
        <v>2</v>
      </c>
    </row>
    <row r="138" spans="1:6" ht="15">
      <c r="A138" s="2" t="str">
        <f>_xlfn.XLOOKUP(B138, Sheet1!B:B, Sheet1!A:A, "Not Found")</f>
        <v>IP-012</v>
      </c>
      <c r="B138" s="2" t="s">
        <v>75</v>
      </c>
      <c r="C138" s="2" t="s">
        <v>298</v>
      </c>
      <c r="D138" s="2" t="s">
        <v>301</v>
      </c>
      <c r="E138" s="2" t="s">
        <v>337</v>
      </c>
      <c r="F138" s="2">
        <v>1</v>
      </c>
    </row>
    <row r="139" spans="1:6" ht="15">
      <c r="A139" s="2" t="str">
        <f>_xlfn.XLOOKUP(B139, Sheet1!B:B, Sheet1!A:A, "Not Found")</f>
        <v>IP-049</v>
      </c>
      <c r="B139" s="3" t="s">
        <v>270</v>
      </c>
      <c r="C139" s="2" t="s">
        <v>298</v>
      </c>
      <c r="D139" s="2" t="s">
        <v>301</v>
      </c>
      <c r="E139" s="2" t="s">
        <v>337</v>
      </c>
      <c r="F139" s="2">
        <v>1</v>
      </c>
    </row>
    <row r="140" spans="1:6" ht="15">
      <c r="A140" s="2" t="str">
        <f>_xlfn.XLOOKUP(B140, Sheet1!B:B, Sheet1!A:A, "Not Found")</f>
        <v>IP-050</v>
      </c>
      <c r="B140" s="3" t="s">
        <v>338</v>
      </c>
      <c r="C140" s="2" t="s">
        <v>298</v>
      </c>
      <c r="D140" s="2" t="s">
        <v>301</v>
      </c>
      <c r="E140" s="2" t="s">
        <v>337</v>
      </c>
      <c r="F140" s="2">
        <v>2</v>
      </c>
    </row>
    <row r="141" spans="1:6" ht="15">
      <c r="A141" s="2" t="str">
        <f>_xlfn.XLOOKUP(B141, Sheet1!B:B, Sheet1!A:A, "Not Found")</f>
        <v>IP-051</v>
      </c>
      <c r="B141" s="3" t="s">
        <v>280</v>
      </c>
      <c r="C141" s="2" t="s">
        <v>298</v>
      </c>
      <c r="D141" s="2" t="s">
        <v>301</v>
      </c>
      <c r="E141" s="2" t="s">
        <v>337</v>
      </c>
      <c r="F141" s="2">
        <v>2</v>
      </c>
    </row>
    <row r="142" spans="1:6" ht="15">
      <c r="A142" s="2" t="str">
        <f>_xlfn.XLOOKUP(B142, Sheet1!B:B, Sheet1!A:A, "Not Found")</f>
        <v>IP-026</v>
      </c>
      <c r="B142" s="3" t="s">
        <v>151</v>
      </c>
      <c r="C142" s="2" t="s">
        <v>298</v>
      </c>
      <c r="D142" s="2" t="s">
        <v>301</v>
      </c>
      <c r="E142" s="2" t="s">
        <v>337</v>
      </c>
      <c r="F142" s="2">
        <v>1</v>
      </c>
    </row>
    <row r="143" spans="1:6" ht="15">
      <c r="A143" s="2" t="str">
        <f>_xlfn.XLOOKUP(B143, Sheet1!B:B, Sheet1!A:A, "Not Found")</f>
        <v>IP-029</v>
      </c>
      <c r="B143" s="3" t="s">
        <v>167</v>
      </c>
      <c r="C143" s="2" t="s">
        <v>298</v>
      </c>
      <c r="D143" s="2" t="s">
        <v>301</v>
      </c>
      <c r="E143" s="2" t="s">
        <v>337</v>
      </c>
      <c r="F143" s="2">
        <v>1</v>
      </c>
    </row>
    <row r="144" spans="1:6" ht="15">
      <c r="A144" s="2" t="str">
        <f>_xlfn.XLOOKUP(B144, Sheet1!B:B, Sheet1!A:A, "Not Found")</f>
        <v>IP-027</v>
      </c>
      <c r="B144" s="3" t="s">
        <v>156</v>
      </c>
      <c r="C144" s="2" t="s">
        <v>298</v>
      </c>
      <c r="D144" s="2" t="s">
        <v>301</v>
      </c>
      <c r="E144" s="2" t="s">
        <v>337</v>
      </c>
      <c r="F144" s="2">
        <v>1</v>
      </c>
    </row>
    <row r="145" spans="1:6" ht="15">
      <c r="A145" s="2" t="str">
        <f>_xlfn.XLOOKUP(B145, Sheet1!B:B, Sheet1!A:A, "Not Found")</f>
        <v>IP-028</v>
      </c>
      <c r="B145" s="3" t="s">
        <v>161</v>
      </c>
      <c r="C145" s="2" t="s">
        <v>298</v>
      </c>
      <c r="D145" s="2" t="s">
        <v>301</v>
      </c>
      <c r="E145" s="2" t="s">
        <v>337</v>
      </c>
      <c r="F145" s="2">
        <v>1</v>
      </c>
    </row>
    <row r="146" spans="1:6" ht="15">
      <c r="A146" s="2" t="str">
        <f>_xlfn.XLOOKUP(B146, Sheet1!B:B, Sheet1!A:A, "Not Found")</f>
        <v>IP-052</v>
      </c>
      <c r="B146" s="1" t="s">
        <v>285</v>
      </c>
      <c r="C146" s="2" t="s">
        <v>298</v>
      </c>
      <c r="D146" s="2" t="s">
        <v>301</v>
      </c>
      <c r="E146" s="2" t="s">
        <v>336</v>
      </c>
      <c r="F146" s="2">
        <v>1</v>
      </c>
    </row>
    <row r="147" spans="1:6" ht="15">
      <c r="A147" s="2" t="str">
        <f>_xlfn.XLOOKUP(B147, Sheet1!B:B, Sheet1!A:A, "Not Found")</f>
        <v>IP-005</v>
      </c>
      <c r="B147" s="2" t="s">
        <v>35</v>
      </c>
      <c r="C147" s="2" t="s">
        <v>298</v>
      </c>
      <c r="D147" s="5" t="s">
        <v>301</v>
      </c>
      <c r="E147" s="25" t="s">
        <v>339</v>
      </c>
      <c r="F147" s="2">
        <v>7</v>
      </c>
    </row>
    <row r="148" spans="1:6" ht="15">
      <c r="A148" s="2" t="str">
        <f>_xlfn.XLOOKUP(B148, Sheet1!B:B, Sheet1!A:A, "Not Found")</f>
        <v>IP-020</v>
      </c>
      <c r="B148" s="5" t="s">
        <v>119</v>
      </c>
      <c r="C148" s="2" t="s">
        <v>298</v>
      </c>
      <c r="D148" s="5" t="s">
        <v>301</v>
      </c>
      <c r="E148" s="25" t="s">
        <v>339</v>
      </c>
      <c r="F148" s="2">
        <v>6</v>
      </c>
    </row>
    <row r="149" spans="1:6" ht="15">
      <c r="A149" s="2" t="str">
        <f>_xlfn.XLOOKUP(B149, Sheet1!B:B, Sheet1!A:A, "Not Found")</f>
        <v>IP-048</v>
      </c>
      <c r="B149" s="5" t="s">
        <v>265</v>
      </c>
      <c r="C149" s="2" t="s">
        <v>298</v>
      </c>
      <c r="D149" s="5" t="s">
        <v>301</v>
      </c>
      <c r="E149" s="25" t="s">
        <v>339</v>
      </c>
      <c r="F149" s="2">
        <v>8</v>
      </c>
    </row>
    <row r="150" spans="1:6" ht="15">
      <c r="A150" s="2" t="str">
        <f>_xlfn.XLOOKUP(B150, Sheet1!B:B, Sheet1!A:A, "Not Found")</f>
        <v>IP-013</v>
      </c>
      <c r="B150" s="5" t="s">
        <v>80</v>
      </c>
      <c r="C150" s="2" t="s">
        <v>298</v>
      </c>
      <c r="D150" s="5" t="s">
        <v>301</v>
      </c>
      <c r="E150" s="25" t="s">
        <v>339</v>
      </c>
      <c r="F150" s="2">
        <v>2</v>
      </c>
    </row>
    <row r="151" spans="1:6" ht="15">
      <c r="A151" s="2" t="str">
        <f>_xlfn.XLOOKUP(B151, Sheet1!B:B, Sheet1!A:A, "Not Found")</f>
        <v>IP-032</v>
      </c>
      <c r="B151" s="5" t="s">
        <v>306</v>
      </c>
      <c r="C151" s="2" t="s">
        <v>298</v>
      </c>
      <c r="D151" s="5" t="s">
        <v>301</v>
      </c>
      <c r="E151" s="25" t="s">
        <v>339</v>
      </c>
      <c r="F151" s="2">
        <v>2</v>
      </c>
    </row>
    <row r="152" spans="1:6" ht="15">
      <c r="A152" s="2" t="str">
        <f>_xlfn.XLOOKUP(B152, Sheet1!B:B, Sheet1!A:A, "Not Found")</f>
        <v>IP-014</v>
      </c>
      <c r="B152" s="5" t="s">
        <v>86</v>
      </c>
      <c r="C152" s="2" t="s">
        <v>298</v>
      </c>
      <c r="D152" s="5" t="s">
        <v>301</v>
      </c>
      <c r="E152" s="25" t="s">
        <v>339</v>
      </c>
      <c r="F152" s="2">
        <v>1</v>
      </c>
    </row>
    <row r="153" spans="1:6" ht="15">
      <c r="A153" s="2" t="str">
        <f>_xlfn.XLOOKUP(B153, Sheet1!B:B, Sheet1!A:A, "Not Found")</f>
        <v>IP-015</v>
      </c>
      <c r="B153" s="5" t="s">
        <v>92</v>
      </c>
      <c r="C153" s="2" t="s">
        <v>298</v>
      </c>
      <c r="D153" s="5" t="s">
        <v>301</v>
      </c>
      <c r="E153" s="25" t="s">
        <v>339</v>
      </c>
      <c r="F153" s="2">
        <v>3</v>
      </c>
    </row>
    <row r="154" spans="1:6" ht="15">
      <c r="A154" s="2" t="str">
        <f>_xlfn.XLOOKUP(B154, Sheet1!B:B, Sheet1!A:A, "Not Found")</f>
        <v>IP-044</v>
      </c>
      <c r="B154" s="5" t="s">
        <v>245</v>
      </c>
      <c r="C154" s="2" t="s">
        <v>298</v>
      </c>
      <c r="D154" s="5" t="s">
        <v>301</v>
      </c>
      <c r="E154" s="25" t="s">
        <v>339</v>
      </c>
      <c r="F154" s="2">
        <v>1</v>
      </c>
    </row>
    <row r="155" spans="1:6" s="29" customFormat="1" ht="15">
      <c r="A155" s="29" t="str">
        <f>_xlfn.XLOOKUP(B155, Sheet1!B:B, Sheet1!A:A, "Not Found")</f>
        <v>IP-053</v>
      </c>
      <c r="B155" s="29" t="s">
        <v>290</v>
      </c>
      <c r="C155" s="29" t="s">
        <v>298</v>
      </c>
      <c r="D155" s="29" t="s">
        <v>301</v>
      </c>
      <c r="E155" s="26" t="s">
        <v>339</v>
      </c>
      <c r="F155" s="29">
        <v>1</v>
      </c>
    </row>
    <row r="156" spans="1:6" ht="15">
      <c r="A156" s="2" t="str">
        <f>_xlfn.XLOOKUP(B156, Sheet1!B:B, Sheet1!A:A, "Not Found")</f>
        <v>IP-043</v>
      </c>
      <c r="B156" s="1" t="s">
        <v>240</v>
      </c>
      <c r="C156" s="2" t="s">
        <v>298</v>
      </c>
      <c r="D156" s="5" t="s">
        <v>325</v>
      </c>
      <c r="E156" s="3" t="s">
        <v>326</v>
      </c>
      <c r="F156" s="2">
        <v>1</v>
      </c>
    </row>
    <row r="157" spans="1:6" ht="15">
      <c r="A157" s="2" t="str">
        <f>_xlfn.XLOOKUP(B157, Sheet1!B:B, Sheet1!A:A, "Not Found")</f>
        <v>IP-013</v>
      </c>
      <c r="B157" s="5" t="s">
        <v>80</v>
      </c>
      <c r="C157" s="2" t="s">
        <v>298</v>
      </c>
      <c r="D157" s="5" t="s">
        <v>325</v>
      </c>
      <c r="E157" s="5" t="s">
        <v>326</v>
      </c>
      <c r="F157" s="2">
        <v>1</v>
      </c>
    </row>
    <row r="158" spans="1:6" ht="15">
      <c r="A158" s="2" t="str">
        <f>_xlfn.XLOOKUP(B158, Sheet1!B:B, Sheet1!A:A, "Not Found")</f>
        <v>IP-019</v>
      </c>
      <c r="B158" s="2" t="s">
        <v>114</v>
      </c>
      <c r="C158" s="2" t="s">
        <v>298</v>
      </c>
      <c r="D158" s="5" t="s">
        <v>301</v>
      </c>
      <c r="E158" s="1" t="s">
        <v>336</v>
      </c>
      <c r="F158" s="2">
        <v>2</v>
      </c>
    </row>
    <row r="159" spans="1:6" ht="15">
      <c r="A159" s="2" t="str">
        <f>_xlfn.XLOOKUP(B159, Sheet1!B:B, Sheet1!A:A, "Not Found")</f>
        <v>IP-019</v>
      </c>
      <c r="B159" s="2" t="s">
        <v>114</v>
      </c>
      <c r="C159" s="2" t="s">
        <v>298</v>
      </c>
      <c r="D159" s="5" t="s">
        <v>319</v>
      </c>
      <c r="E159" s="5" t="s">
        <v>320</v>
      </c>
      <c r="F159" s="2">
        <v>5</v>
      </c>
    </row>
    <row r="160" spans="1:6" ht="15">
      <c r="A160" s="2" t="str">
        <f>_xlfn.XLOOKUP(B160, Sheet1!B:B, Sheet1!A:A, "Not Found")</f>
        <v>IP-008</v>
      </c>
      <c r="B160" s="2" t="s">
        <v>53</v>
      </c>
      <c r="C160" s="2" t="s">
        <v>298</v>
      </c>
      <c r="D160" s="5" t="s">
        <v>325</v>
      </c>
      <c r="E160" s="5" t="s">
        <v>326</v>
      </c>
      <c r="F160" s="2">
        <v>1</v>
      </c>
    </row>
    <row r="161" spans="1:6" ht="15">
      <c r="A161" s="2" t="str">
        <f>_xlfn.XLOOKUP(B161, Sheet1!B:B, Sheet1!A:A, "Not Found")</f>
        <v>IP-047</v>
      </c>
      <c r="B161" s="2" t="s">
        <v>260</v>
      </c>
      <c r="C161" s="2" t="s">
        <v>298</v>
      </c>
      <c r="D161" s="2" t="s">
        <v>325</v>
      </c>
      <c r="E161" s="2" t="s">
        <v>326</v>
      </c>
      <c r="F161" s="2">
        <v>2</v>
      </c>
    </row>
    <row r="162" spans="1:6" ht="15">
      <c r="A162" s="2" t="str">
        <f>_xlfn.XLOOKUP(B162, Sheet1!B:B, Sheet1!A:A, "Not Found")</f>
        <v>IP-032</v>
      </c>
      <c r="B162" s="5" t="s">
        <v>306</v>
      </c>
      <c r="C162" s="2" t="s">
        <v>298</v>
      </c>
      <c r="D162" s="2" t="s">
        <v>325</v>
      </c>
      <c r="E162" s="2" t="s">
        <v>326</v>
      </c>
      <c r="F162" s="2">
        <v>1</v>
      </c>
    </row>
    <row r="163" spans="1:6" ht="15">
      <c r="A163" s="2" t="str">
        <f>_xlfn.XLOOKUP(B163, Sheet1!B:B, Sheet1!A:A, "Not Found")</f>
        <v>IP-015</v>
      </c>
      <c r="B163" s="5" t="s">
        <v>92</v>
      </c>
      <c r="C163" s="2" t="s">
        <v>298</v>
      </c>
      <c r="D163" s="2" t="s">
        <v>325</v>
      </c>
      <c r="E163" s="2" t="s">
        <v>326</v>
      </c>
      <c r="F163" s="2">
        <v>1</v>
      </c>
    </row>
    <row r="164" spans="1:6" ht="15">
      <c r="A164" s="2" t="str">
        <f>_xlfn.XLOOKUP(B164, Sheet1!B:B, Sheet1!A:A, "Not Found")</f>
        <v>IP-005</v>
      </c>
      <c r="B164" s="2" t="s">
        <v>35</v>
      </c>
      <c r="C164" s="2" t="s">
        <v>298</v>
      </c>
      <c r="D164" s="2" t="s">
        <v>319</v>
      </c>
      <c r="E164" s="2" t="s">
        <v>320</v>
      </c>
      <c r="F164" s="2">
        <v>1</v>
      </c>
    </row>
    <row r="165" spans="1:6" ht="15"/>
  </sheetData>
  <sortState xmlns:xlrd2="http://schemas.microsoft.com/office/spreadsheetml/2017/richdata2" ref="B3:C5">
    <sortCondition ref="B3:B5"/>
  </sortState>
  <conditionalFormatting sqref="B30">
    <cfRule type="duplicateValues" dxfId="87" priority="34"/>
  </conditionalFormatting>
  <conditionalFormatting sqref="B31">
    <cfRule type="duplicateValues" dxfId="86" priority="33"/>
  </conditionalFormatting>
  <conditionalFormatting sqref="B32">
    <cfRule type="duplicateValues" dxfId="85" priority="32"/>
  </conditionalFormatting>
  <conditionalFormatting sqref="B33">
    <cfRule type="duplicateValues" dxfId="84" priority="31"/>
  </conditionalFormatting>
  <conditionalFormatting sqref="B37">
    <cfRule type="duplicateValues" dxfId="83" priority="70"/>
  </conditionalFormatting>
  <conditionalFormatting sqref="B38">
    <cfRule type="duplicateValues" dxfId="82" priority="69"/>
  </conditionalFormatting>
  <conditionalFormatting sqref="B39">
    <cfRule type="duplicateValues" dxfId="81" priority="68"/>
  </conditionalFormatting>
  <conditionalFormatting sqref="B40">
    <cfRule type="duplicateValues" dxfId="80" priority="67"/>
  </conditionalFormatting>
  <conditionalFormatting sqref="B41">
    <cfRule type="duplicateValues" dxfId="79" priority="50"/>
  </conditionalFormatting>
  <conditionalFormatting sqref="B42">
    <cfRule type="duplicateValues" dxfId="78" priority="49"/>
  </conditionalFormatting>
  <conditionalFormatting sqref="B43">
    <cfRule type="duplicateValues" dxfId="77" priority="30"/>
    <cfRule type="duplicateValues" dxfId="76" priority="48"/>
  </conditionalFormatting>
  <conditionalFormatting sqref="B44">
    <cfRule type="duplicateValues" dxfId="75" priority="47"/>
  </conditionalFormatting>
  <conditionalFormatting sqref="B45">
    <cfRule type="duplicateValues" dxfId="74" priority="29"/>
  </conditionalFormatting>
  <conditionalFormatting sqref="B46">
    <cfRule type="duplicateValues" dxfId="73" priority="28"/>
  </conditionalFormatting>
  <conditionalFormatting sqref="B47">
    <cfRule type="duplicateValues" dxfId="72" priority="27"/>
  </conditionalFormatting>
  <conditionalFormatting sqref="B48">
    <cfRule type="duplicateValues" dxfId="71" priority="26"/>
    <cfRule type="duplicateValues" dxfId="70" priority="90"/>
  </conditionalFormatting>
  <conditionalFormatting sqref="B49">
    <cfRule type="duplicateValues" dxfId="69" priority="25"/>
    <cfRule type="duplicateValues" dxfId="68" priority="89"/>
  </conditionalFormatting>
  <conditionalFormatting sqref="B50">
    <cfRule type="duplicateValues" dxfId="67" priority="66"/>
    <cfRule type="duplicateValues" dxfId="66" priority="88"/>
  </conditionalFormatting>
  <conditionalFormatting sqref="B51">
    <cfRule type="duplicateValues" dxfId="65" priority="24"/>
    <cfRule type="duplicateValues" dxfId="64" priority="87"/>
  </conditionalFormatting>
  <conditionalFormatting sqref="B52">
    <cfRule type="duplicateValues" dxfId="63" priority="23"/>
    <cfRule type="duplicateValues" dxfId="62" priority="65"/>
  </conditionalFormatting>
  <conditionalFormatting sqref="B53">
    <cfRule type="duplicateValues" dxfId="61" priority="22"/>
    <cfRule type="duplicateValues" dxfId="60" priority="64"/>
  </conditionalFormatting>
  <conditionalFormatting sqref="B54">
    <cfRule type="duplicateValues" dxfId="59" priority="21"/>
    <cfRule type="duplicateValues" dxfId="58" priority="46"/>
    <cfRule type="duplicateValues" dxfId="57" priority="63"/>
  </conditionalFormatting>
  <conditionalFormatting sqref="B55">
    <cfRule type="duplicateValues" dxfId="56" priority="62"/>
  </conditionalFormatting>
  <conditionalFormatting sqref="B56">
    <cfRule type="duplicateValues" dxfId="55" priority="45"/>
    <cfRule type="duplicateValues" dxfId="54" priority="61"/>
  </conditionalFormatting>
  <conditionalFormatting sqref="B57">
    <cfRule type="duplicateValues" dxfId="53" priority="20"/>
    <cfRule type="duplicateValues" dxfId="52" priority="44"/>
  </conditionalFormatting>
  <conditionalFormatting sqref="B58">
    <cfRule type="duplicateValues" dxfId="51" priority="43"/>
    <cfRule type="duplicateValues" dxfId="50" priority="60"/>
  </conditionalFormatting>
  <conditionalFormatting sqref="B59">
    <cfRule type="duplicateValues" dxfId="49" priority="42"/>
    <cfRule type="duplicateValues" dxfId="48" priority="59"/>
  </conditionalFormatting>
  <conditionalFormatting sqref="B60">
    <cfRule type="duplicateValues" dxfId="47" priority="41"/>
    <cfRule type="duplicateValues" dxfId="46" priority="58"/>
  </conditionalFormatting>
  <conditionalFormatting sqref="B61">
    <cfRule type="duplicateValues" dxfId="45" priority="57"/>
    <cfRule type="duplicateValues" dxfId="44" priority="86"/>
  </conditionalFormatting>
  <conditionalFormatting sqref="B62">
    <cfRule type="duplicateValues" dxfId="43" priority="40"/>
  </conditionalFormatting>
  <conditionalFormatting sqref="B63">
    <cfRule type="duplicateValues" dxfId="42" priority="39"/>
    <cfRule type="duplicateValues" dxfId="41" priority="85"/>
  </conditionalFormatting>
  <conditionalFormatting sqref="B64">
    <cfRule type="duplicateValues" dxfId="40" priority="19"/>
    <cfRule type="duplicateValues" dxfId="39" priority="38"/>
    <cfRule type="duplicateValues" dxfId="38" priority="56"/>
    <cfRule type="duplicateValues" dxfId="37" priority="84"/>
  </conditionalFormatting>
  <conditionalFormatting sqref="B65">
    <cfRule type="duplicateValues" dxfId="36" priority="37"/>
    <cfRule type="duplicateValues" dxfId="35" priority="83"/>
  </conditionalFormatting>
  <conditionalFormatting sqref="B66">
    <cfRule type="duplicateValues" dxfId="34" priority="82"/>
  </conditionalFormatting>
  <conditionalFormatting sqref="B67">
    <cfRule type="duplicateValues" dxfId="33" priority="81"/>
  </conditionalFormatting>
  <conditionalFormatting sqref="B68">
    <cfRule type="duplicateValues" dxfId="32" priority="36"/>
  </conditionalFormatting>
  <conditionalFormatting sqref="B69">
    <cfRule type="duplicateValues" dxfId="31" priority="80"/>
  </conditionalFormatting>
  <conditionalFormatting sqref="B70">
    <cfRule type="duplicateValues" dxfId="30" priority="79"/>
  </conditionalFormatting>
  <conditionalFormatting sqref="B71">
    <cfRule type="duplicateValues" dxfId="29" priority="55"/>
    <cfRule type="duplicateValues" dxfId="28" priority="78"/>
  </conditionalFormatting>
  <conditionalFormatting sqref="B72">
    <cfRule type="duplicateValues" dxfId="27" priority="77"/>
  </conditionalFormatting>
  <conditionalFormatting sqref="B75">
    <cfRule type="duplicateValues" dxfId="26" priority="35"/>
    <cfRule type="duplicateValues" dxfId="25" priority="76"/>
  </conditionalFormatting>
  <conditionalFormatting sqref="B82">
    <cfRule type="duplicateValues" dxfId="24" priority="71"/>
  </conditionalFormatting>
  <conditionalFormatting sqref="B112">
    <cfRule type="duplicateValues" dxfId="23" priority="18"/>
  </conditionalFormatting>
  <conditionalFormatting sqref="B113">
    <cfRule type="duplicateValues" dxfId="22" priority="17"/>
  </conditionalFormatting>
  <conditionalFormatting sqref="B114">
    <cfRule type="duplicateValues" dxfId="21" priority="16"/>
  </conditionalFormatting>
  <conditionalFormatting sqref="B115">
    <cfRule type="duplicateValues" dxfId="20" priority="15"/>
  </conditionalFormatting>
  <conditionalFormatting sqref="B119">
    <cfRule type="duplicateValues" dxfId="19" priority="54"/>
  </conditionalFormatting>
  <conditionalFormatting sqref="B120">
    <cfRule type="duplicateValues" dxfId="18" priority="53"/>
  </conditionalFormatting>
  <conditionalFormatting sqref="B121">
    <cfRule type="duplicateValues" dxfId="17" priority="52"/>
  </conditionalFormatting>
  <conditionalFormatting sqref="B122">
    <cfRule type="duplicateValues" dxfId="16" priority="51"/>
  </conditionalFormatting>
  <conditionalFormatting sqref="B151">
    <cfRule type="duplicateValues" dxfId="15" priority="74"/>
  </conditionalFormatting>
  <conditionalFormatting sqref="B152">
    <cfRule type="duplicateValues" dxfId="14" priority="73"/>
  </conditionalFormatting>
  <conditionalFormatting sqref="B153">
    <cfRule type="duplicateValues" dxfId="13" priority="14"/>
  </conditionalFormatting>
  <conditionalFormatting sqref="B146">
    <cfRule type="duplicateValues" dxfId="12" priority="13"/>
  </conditionalFormatting>
  <conditionalFormatting sqref="B147">
    <cfRule type="duplicateValues" dxfId="11" priority="12"/>
  </conditionalFormatting>
  <conditionalFormatting sqref="B156">
    <cfRule type="duplicateValues" dxfId="10" priority="11"/>
  </conditionalFormatting>
  <conditionalFormatting sqref="B161">
    <cfRule type="duplicateValues" dxfId="9" priority="8"/>
    <cfRule type="duplicateValues" dxfId="8" priority="9"/>
    <cfRule type="duplicateValues" dxfId="7" priority="10"/>
  </conditionalFormatting>
  <conditionalFormatting sqref="B162">
    <cfRule type="duplicateValues" dxfId="6" priority="7"/>
  </conditionalFormatting>
  <conditionalFormatting sqref="B163">
    <cfRule type="duplicateValues" dxfId="5" priority="6"/>
  </conditionalFormatting>
  <conditionalFormatting sqref="B164">
    <cfRule type="duplicateValues" dxfId="4" priority="5"/>
  </conditionalFormatting>
  <conditionalFormatting sqref="B98">
    <cfRule type="duplicateValues" dxfId="3" priority="4"/>
  </conditionalFormatting>
  <conditionalFormatting sqref="B99">
    <cfRule type="duplicateValues" dxfId="2" priority="3"/>
  </conditionalFormatting>
  <conditionalFormatting sqref="B88">
    <cfRule type="duplicateValues" dxfId="1" priority="2"/>
  </conditionalFormatting>
  <conditionalFormatting sqref="B137">
    <cfRule type="duplicateValues" dxfId="0" priority="1"/>
  </conditionalFormatting>
  <dataValidations count="3">
    <dataValidation allowBlank="1" showInputMessage="1" showErrorMessage="1" sqref="B1 D161:D1048576 D155 D2:D95 D97:D146" xr:uid="{8270B7E8-CE95-4076-B244-68DB0D08C67D}"/>
    <dataValidation type="list" allowBlank="1" showInputMessage="1" showErrorMessage="1" sqref="C2:C76 C97:C1048576" xr:uid="{07615479-6E95-4411-9C7A-E1A73BA6CC63}">
      <formula1>"Building,Gate,Roadside,Residential,Infrastructure,Facilities,Car park"</formula1>
    </dataValidation>
    <dataValidation type="list" allowBlank="1" showInputMessage="1" showErrorMessage="1" sqref="B2:B87 B100:B104 B89:B97 B106:B136 B138:B1048576" xr:uid="{85CC0FB4-A239-4651-9BAE-2398735118C9}">
      <formula1>plants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Hawra Markhoos</dc:creator>
  <cp:keywords/>
  <dc:description/>
  <cp:lastModifiedBy>Landscape</cp:lastModifiedBy>
  <cp:revision/>
  <dcterms:created xsi:type="dcterms:W3CDTF">2015-06-05T18:17:20Z</dcterms:created>
  <dcterms:modified xsi:type="dcterms:W3CDTF">2025-10-22T09:38:36Z</dcterms:modified>
  <cp:category/>
  <cp:contentStatus/>
</cp:coreProperties>
</file>