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57" documentId="8_{663FF9C3-06A9-4452-83FF-2366E21643C8}" xr6:coauthVersionLast="47" xr6:coauthVersionMax="47" xr10:uidLastSave="{D51A9F75-1609-44E0-8F8C-0B38AD534F35}"/>
  <bookViews>
    <workbookView xWindow="-120" yWindow="-120" windowWidth="29040" windowHeight="15720" firstSheet="15" activeTab="18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_xlchart.v1.0" hidden="1">STRG!$CG$6</definedName>
    <definedName name="_xlchart.v1.1" hidden="1">STRG!$CG$7</definedName>
    <definedName name="_xlchart.v1.2" hidden="1">STRG!$CH$5:$CS$5</definedName>
    <definedName name="_xlchart.v1.3" hidden="1">STRG!$CH$6:$CS$6</definedName>
    <definedName name="_xlchart.v1.4" hidden="1">STRG!$CH$7:$CS$7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" i="58" l="1" a="1"/>
  <c r="BP7" i="58" s="1"/>
  <c r="AT7" i="58" a="1"/>
  <c r="AT7" i="58" s="1"/>
  <c r="AR7" i="58" a="1"/>
  <c r="AR7" i="58" s="1"/>
  <c r="AS120" i="140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V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G50" i="36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AV36" i="138" s="1"/>
  <c r="Z4" i="138" a="1"/>
  <c r="H4" i="138" a="1"/>
  <c r="AL36" i="138" s="1"/>
  <c r="K4" i="138" a="1"/>
  <c r="AO36" i="138" s="1"/>
  <c r="J4" i="138" a="1"/>
  <c r="AN36" i="138" s="1"/>
  <c r="AD4" i="138" a="1"/>
  <c r="V4" i="138" a="1"/>
  <c r="X4" i="138" a="1"/>
  <c r="AB4" i="138" a="1"/>
  <c r="O4" i="138" a="1"/>
  <c r="AS36" i="138" s="1"/>
  <c r="AC4" i="138" a="1"/>
  <c r="N4" i="138" a="1"/>
  <c r="AR36" i="138" s="1"/>
  <c r="AA4" i="138" a="1"/>
  <c r="Q4" i="138" a="1"/>
  <c r="AU36" i="138" s="1"/>
  <c r="AF4" i="138" a="1"/>
  <c r="M4" i="138" a="1"/>
  <c r="AQ36" i="138" s="1"/>
  <c r="W4" i="138" a="1"/>
  <c r="L4" i="138" a="1"/>
  <c r="AP36" i="138" s="1"/>
  <c r="G4" i="138" a="1"/>
  <c r="AK36" i="138" s="1"/>
  <c r="P4" i="138" a="1"/>
  <c r="AT36" i="138" s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M37" i="138" l="1"/>
  <c r="BC37" i="138" s="1"/>
  <c r="AM36" i="138"/>
  <c r="AK84" i="138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BE49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3" i="138"/>
  <c r="BY24" i="138"/>
  <c r="BY25" i="138"/>
  <c r="BY26" i="138"/>
  <c r="BY27" i="138"/>
  <c r="BY28" i="138"/>
  <c r="BY29" i="138"/>
  <c r="BY31" i="138"/>
  <c r="BY30" i="138"/>
  <c r="BY32" i="138"/>
  <c r="BY33" i="138"/>
  <c r="BY34" i="138"/>
  <c r="BY35" i="138"/>
  <c r="BH39" i="138"/>
  <c r="BQ39" i="138" a="1"/>
  <c r="BQ39" i="138" s="1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BJ49" i="138" l="1"/>
  <c r="BH4" i="138"/>
  <c r="AM187" i="138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BY22" i="138" l="1"/>
  <c r="CC22" i="138"/>
  <c r="BY20" i="138"/>
  <c r="BY21" i="138"/>
  <c r="CC20" i="138"/>
  <c r="CC21" i="138"/>
  <c r="AN71" i="138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A21" i="138" l="1"/>
  <c r="CA20" i="138"/>
  <c r="CD20" i="138" s="1"/>
  <c r="CW8" i="138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CB20" i="138" l="1"/>
  <c r="AP78" i="138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AT55" i="137" l="1"/>
  <c r="AT55" i="136"/>
  <c r="AT55" i="135"/>
  <c r="AT55" i="73"/>
  <c r="AT55" i="134"/>
  <c r="X55" i="73"/>
  <c r="X55" i="136"/>
  <c r="BP55" i="137"/>
  <c r="BP55" i="136"/>
  <c r="BP55" i="135"/>
  <c r="BP55" i="73"/>
  <c r="BP55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<sst xmlns="http://schemas.openxmlformats.org/spreadsheetml/2006/main" count="8228" uniqueCount="503">
  <si>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</si>
  <si>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</si>
  <si>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</si>
  <si>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</si>
  <si>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</si>
  <si>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</si>
  <si>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</si>
  <si>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</si>
  <si>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</si>
  <si>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</si>
  <si>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</si>
  <si>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</si>
  <si>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</si>
  <si>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</si>
  <si>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</si>
  <si>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</si>
  <si>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</si>
  <si>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</si>
  <si>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</si>
  <si>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</si>
  <si>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</si>
  <si>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</si>
  <si>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</si>
  <si>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</si>
  <si>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</si>
  <si>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</si>
  <si>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</si>
  <si>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</si>
  <si>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</si>
  <si>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</si>
  <si>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</si>
  <si>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</si>
  <si>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</si>
  <si>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</si>
  <si>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</si>
  <si>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</si>
  <si>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</si>
  <si>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</si>
  <si>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</si>
  <si>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</si>
  <si>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</si>
  <si>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</si>
  <si>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</si>
  <si>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</si>
  <si>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</si>
  <si>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</si>
  <si>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</si>
  <si>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</si>
  <si>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</si>
  <si>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</si>
  <si>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</si>
  <si>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</si>
  <si>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</si>
  <si>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</si>
  <si>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</si>
  <si>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</si>
  <si>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</si>
  <si>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</si>
  <si>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</si>
  <si>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</si>
  <si>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</si>
  <si>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</si>
  <si>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</si>
  <si>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</si>
  <si>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</si>
  <si>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</si>
  <si>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</si>
  <si>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</si>
  <si>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</si>
  <si>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</si>
  <si>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</si>
  <si>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</si>
  <si>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</si>
  <si>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</si>
  <si>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</si>
  <si>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</si>
  <si>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</si>
  <si>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</si>
  <si>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</si>
  <si>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</si>
  <si>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</si>
  <si>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</si>
  <si>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</si>
  <si>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</si>
  <si>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</si>
  <si>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</si>
  <si>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</si>
  <si>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</si>
  <si>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</si>
  <si>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</si>
  <si>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</si>
  <si>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</si>
  <si>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</si>
  <si>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</si>
  <si>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</si>
  <si>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</si>
  <si>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</si>
  <si>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</si>
  <si>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</si>
  <si>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</si>
  <si>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</si>
  <si>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</si>
  <si>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</si>
  <si>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</si>
  <si>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</si>
  <si>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</si>
  <si>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</si>
  <si>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</si>
  <si>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</si>
  <si>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</si>
  <si>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</si>
  <si>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</si>
  <si>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</si>
  <si>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</si>
  <si>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</si>
  <si>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</si>
  <si>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</si>
  <si>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</si>
  <si>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</si>
  <si>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</si>
  <si>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</si>
  <si>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</si>
  <si>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</si>
  <si>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</si>
  <si>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</si>
  <si>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</si>
  <si>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</si>
  <si>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</si>
  <si>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</si>
  <si>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</si>
  <si>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</si>
  <si>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</si>
  <si>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</si>
  <si>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</si>
  <si>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</si>
  <si>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</si>
  <si>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</si>
  <si>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</si>
  <si>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</si>
  <si>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</si>
  <si>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</si>
  <si>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</si>
  <si>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</si>
  <si>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</si>
  <si>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</si>
  <si>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</si>
  <si>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</si>
  <si>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</si>
  <si>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</si>
  <si>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</si>
  <si>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</si>
  <si>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</si>
  <si>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</si>
  <si>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</si>
  <si>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</si>
  <si>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</si>
  <si>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</si>
  <si>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</si>
  <si>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</si>
  <si>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</si>
  <si>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</si>
  <si>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</si>
  <si>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</si>
  <si>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</si>
  <si>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</si>
  <si>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</si>
  <si>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</si>
  <si>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</si>
  <si>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</si>
  <si>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</si>
  <si>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</si>
  <si>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</si>
  <si>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</si>
  <si>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</si>
  <si>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</si>
  <si>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</si>
  <si>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</si>
  <si>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</si>
  <si>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</si>
  <si>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</si>
  <si>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</si>
  <si>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</si>
  <si>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</si>
  <si>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</si>
  <si>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</si>
  <si>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</si>
  <si>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</si>
  <si>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</si>
  <si>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</si>
  <si>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</si>
  <si>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</si>
  <si>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</si>
  <si>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</si>
  <si>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</si>
  <si>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</si>
  <si>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</si>
  <si>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</si>
  <si>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</si>
  <si>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</si>
  <si>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</si>
  <si>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</si>
  <si>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</si>
  <si>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</si>
  <si>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</si>
  <si>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</si>
  <si>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</si>
  <si>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</si>
  <si>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</si>
  <si>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</si>
  <si>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</si>
  <si>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</si>
  <si>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</si>
  <si>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</si>
  <si>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</si>
  <si>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</si>
  <si>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</si>
  <si>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</si>
  <si>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</si>
  <si>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</si>
  <si>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</si>
  <si>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</si>
  <si>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</si>
  <si>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</si>
  <si>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</si>
  <si>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</si>
  <si>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</si>
  <si>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</si>
  <si>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</si>
  <si>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</si>
  <si>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</si>
  <si>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</si>
  <si>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</si>
  <si>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</si>
  <si>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</si>
  <si>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</si>
  <si>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</si>
  <si>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</si>
  <si>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</si>
  <si>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</si>
  <si>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</si>
  <si>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</si>
  <si>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</si>
  <si>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</si>
  <si>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</si>
  <si>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</si>
  <si>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</si>
  <si>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</si>
  <si>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</si>
  <si>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</si>
  <si>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</si>
  <si>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</si>
  <si>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</si>
  <si>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</si>
  <si>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</si>
  <si>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</si>
  <si>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</si>
  <si>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</si>
  <si>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</si>
  <si>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</si>
  <si>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</si>
  <si>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</si>
  <si>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</si>
  <si>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</si>
  <si>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</si>
  <si>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</si>
  <si>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</si>
  <si>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</si>
  <si>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</si>
  <si>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</si>
  <si>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</si>
  <si>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</si>
  <si>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</si>
  <si>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</si>
  <si>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</si>
  <si>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</si>
  <si>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</si>
  <si>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</si>
  <si>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</si>
  <si>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</si>
  <si>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</si>
  <si>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</si>
  <si>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</si>
  <si>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</si>
  <si>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</si>
  <si>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</si>
  <si>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</si>
  <si>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</si>
  <si>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</si>
  <si>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</si>
  <si>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</si>
  <si>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</si>
  <si>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</si>
  <si>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</si>
  <si>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</si>
  <si>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</si>
  <si>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</si>
  <si>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</si>
  <si>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</si>
  <si>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</si>
  <si>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</si>
  <si>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</si>
  <si>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</si>
  <si>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</si>
  <si>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</si>
  <si>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</si>
  <si>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</si>
  <si>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</si>
  <si>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</si>
  <si>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</si>
  <si>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</si>
  <si>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</si>
  <si>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</si>
  <si>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</si>
  <si>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</si>
  <si>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</si>
  <si>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</si>
  <si>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</si>
  <si>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</si>
  <si>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</si>
  <si>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</si>
  <si>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</si>
  <si>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</si>
  <si>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</si>
  <si>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</si>
  <si>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</si>
  <si>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</si>
  <si>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</si>
  <si>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</si>
  <si>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</si>
  <si>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</si>
  <si>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</si>
  <si>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</si>
  <si>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</si>
  <si>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</si>
  <si>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</si>
  <si>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</si>
  <si>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</si>
  <si>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</si>
  <si>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</si>
  <si>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</si>
  <si>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</si>
  <si>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</si>
  <si>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</si>
  <si>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</si>
  <si>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</si>
  <si>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</si>
  <si>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</si>
  <si>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</si>
  <si>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</si>
  <si>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</si>
  <si>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</si>
  <si>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</si>
  <si>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</si>
  <si>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</si>
  <si>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</si>
  <si>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</si>
  <si>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</si>
  <si>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</si>
  <si>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</si>
  <si>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</si>
  <si>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</si>
  <si>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</si>
  <si>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</si>
  <si>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</si>
  <si>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</si>
  <si>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</si>
  <si>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</si>
  <si>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</si>
  <si>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</si>
  <si>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</si>
  <si>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</si>
  <si>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</si>
  <si>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</si>
  <si>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</si>
  <si>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</si>
  <si>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</si>
  <si>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</si>
  <si>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</si>
  <si>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</si>
  <si>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</si>
  <si>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</si>
  <si>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</si>
  <si>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</si>
  <si>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</si>
  <si>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</si>
  <si>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</si>
  <si>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</si>
  <si>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</si>
  <si>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</si>
  <si>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</si>
  <si>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</si>
  <si>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</si>
  <si>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</si>
  <si>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</si>
  <si>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</si>
  <si>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</si>
  <si>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</si>
  <si>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</si>
  <si>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</si>
  <si>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</si>
  <si>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</si>
  <si>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</si>
  <si>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</si>
  <si>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</si>
  <si>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</si>
  <si>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</si>
  <si>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</si>
  <si>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</si>
  <si>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</si>
  <si>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</si>
  <si>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</si>
  <si>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</si>
  <si>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</si>
  <si>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</si>
  <si>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</si>
  <si>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</si>
  <si>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</si>
  <si>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</si>
  <si>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</si>
  <si>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</si>
  <si>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</si>
  <si>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</si>
  <si>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</si>
  <si>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</si>
  <si>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</si>
  <si>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</si>
  <si>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</si>
  <si>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</si>
  <si>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</si>
  <si>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</si>
  <si>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</si>
  <si>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</si>
  <si>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</si>
  <si>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</si>
  <si>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</si>
  <si>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</si>
  <si>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</si>
  <si>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</si>
  <si>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</si>
  <si>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</si>
  <si>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</si>
  <si>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</si>
  <si>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</si>
  <si>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</si>
  <si>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</si>
  <si>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</si>
  <si>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</si>
  <si>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</si>
  <si>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</si>
  <si>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</si>
  <si>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</si>
  <si>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</si>
  <si>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</si>
  <si>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</si>
  <si>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</si>
  <si>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</si>
  <si>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</si>
  <si>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</si>
  <si>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</si>
  <si>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</si>
  <si>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</si>
  <si>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</si>
  <si>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</si>
  <si>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</si>
  <si>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</si>
  <si>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</si>
  <si>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</si>
  <si>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</si>
  <si>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</si>
  <si>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</si>
  <si>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</si>
  <si>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</si>
  <si>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</si>
  <si>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</si>
  <si>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</si>
  <si>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</si>
  <si>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</si>
  <si>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</si>
  <si>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</si>
  <si>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</si>
  <si>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</si>
  <si>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</si>
  <si>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</si>
  <si>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</si>
  <si>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</si>
  <si>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</si>
  <si>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</si>
  <si>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</si>
  <si>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</si>
  <si>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</si>
  <si>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</si>
  <si>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</si>
  <si>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</si>
  <si>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</si>
  <si>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</si>
  <si>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</si>
  <si>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</si>
  <si>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</si>
  <si>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</si>
  <si>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</si>
  <si>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</si>
  <si>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digunakan untuk memperhalus nama indikator</t>
  </si>
  <si>
    <t>Penormalan Siaga 1 Gangguan 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</si>
</sst>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8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6" fontId="2" fillId="0" borderId="0"/>
    <xf numFmtId="0" fontId="2" fillId="0" borderId="0"/>
    <xf numFmtId="176" fontId="2" fillId="0" borderId="0"/>
    <xf numFmtId="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6" fontId="2" fillId="0" borderId="0"/>
    <xf numFmtId="6" fontId="2" fillId="0" borderId="0"/>
    <xf numFmtId="6" fontId="2" fillId="0" borderId="0"/>
    <xf numFmtId="6" fontId="2" fillId="0" borderId="0"/>
    <xf numFmtId="0" fontId="70" fillId="0" borderId="66">
      <alignment horizontal="center"/>
    </xf>
    <xf numFmtId="42" fontId="2" fillId="0" borderId="0"/>
    <xf numFmtId="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43" fontId="21" fillId="0" borderId="0" applyFont="0" applyFill="0" applyBorder="0" applyAlignment="0" applyProtection="0"/>
    <xf numFmtId="0" fontId="27" fillId="30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70" fillId="0" borderId="66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2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61" fillId="30" borderId="115" applyNumberFormat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9" fillId="83" borderId="106" applyNumberFormat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112">
      <alignment horizontal="left" vertical="center"/>
    </xf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72" fillId="0" borderId="107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116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2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22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870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170" fontId="0" fillId="0" borderId="105" xfId="7181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41" fontId="9" fillId="0" borderId="0" xfId="6595" applyFont="1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0" fillId="0" borderId="66" xfId="6595" applyNumberFormat="1" applyFont="1" applyBorder="1" applyAlignment="1">
      <alignment horizont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0" fontId="0" fillId="55" borderId="0" xfId="0" applyFill="1"/>
    <xf numFmtId="245" fontId="0" fillId="0" borderId="0" xfId="0" applyNumberFormat="1"/>
    <xf numFmtId="41" fontId="9" fillId="0" borderId="0" xfId="6595" applyFont="1" applyBorder="1" applyAlignment="1">
      <alignment horizontal="center" vertical="center"/>
    </xf>
    <xf numFmtId="176" fontId="86" fillId="0" borderId="0" xfId="1051" applyNumberFormat="1" applyFont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41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left"/>
    </xf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  <xf numFmtId="0" fontId="0" fillId="91" borderId="0" xfId="0" applyFill="1"/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110" xfId="0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88" borderId="111" xfId="0" applyFont="1" applyFill="1" applyBorder="1" applyAlignment="1">
      <alignment horizontal="left" vertical="center"/>
    </xf>
    <xf numFmtId="0" fontId="15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15" fillId="0" borderId="66" xfId="0" applyFont="1" applyBorder="1" applyAlignment="1">
      <alignment horizontal="center" vertical="center"/>
    </xf>
    <xf numFmtId="0" fontId="15" fillId="0" borderId="111" xfId="0" applyFont="1" applyBorder="1" applyAlignment="1">
      <alignment horizontal="left" vertical="center"/>
    </xf>
    <xf numFmtId="0" fontId="15" fillId="0" borderId="86" xfId="0" applyFont="1" applyBorder="1" applyAlignment="1">
      <alignment horizontal="left" vertical="center"/>
    </xf>
    <xf numFmtId="0" fontId="0" fillId="0" borderId="131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0" fillId="0" borderId="13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0" borderId="13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132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3" applyNumberFormat="1" applyFont="1" applyFill="1" applyBorder="1" applyAlignment="1">
      <alignment horizontal="center" vertical="center" wrapText="1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176" fontId="12" fillId="91" borderId="60" xfId="1051" applyNumberFormat="1" applyFont="1" applyFill="1" applyBorder="1" applyAlignment="1">
      <alignment horizontal="center" vertical="center" wrapText="1"/>
    </xf>
    <xf numFmtId="176" fontId="12" fillId="91" borderId="89" xfId="1051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9" fillId="55" borderId="0" xfId="0" applyFont="1" applyFill="1" applyAlignment="1">
      <alignment horizontal="left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243" fontId="84" fillId="89" borderId="0" xfId="0" applyNumberFormat="1" applyFont="1" applyFill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6" fillId="0" borderId="0" xfId="0" applyFont="1" applyAlignment="1">
      <alignment horizontal="right" vertical="center"/>
    </xf>
    <xf numFmtId="0" fontId="179" fillId="0" borderId="0" xfId="0" applyFont="1" applyAlignment="1">
      <alignment horizontal="left"/>
    </xf>
    <xf numFmtId="2" fontId="191" fillId="0" borderId="0" xfId="0" applyNumberFormat="1" applyFont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  <xf numFmtId="2" fontId="191" fillId="0" borderId="0" xfId="0" applyNumberFormat="1" applyFont="1" applyAlignment="1">
      <alignment vertical="center"/>
    </xf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0.95052631578947366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4.9473684210526336E-2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5.2631578947368416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50FD29-BAD9-474C-B867-78CDB3A4412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593043C-DE19-475B-BFE5-5F01AC24581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0C285B9-E52D-4F6F-9155-91A982FA417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B15728-0770-4374-86F4-3B686C837B2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0C61214-7042-42B5-93AC-D21B1A7E3D0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C26EF8B-8870-4847-A4D0-E97BD82BA7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1DE8461-B128-4D2B-AD01-EF813E8A763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BDDFE29-DC0F-4CF4-8AA1-443602C673C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E9822A7-DBBA-4143-8A90-F3F835F708C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17C5FFB-828B-4A34-A6E2-A372993827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4424759-6221-4691-9CCE-E3DB8ECA7F1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BF85520-5DFB-46F2-8A86-DAEDF507018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6B802BF-C49A-416D-BF57-87C20EF2975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510CCAA-4425-44B2-BC3D-E3723D63857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1C4D05-678C-43D2-99E3-A2070D97089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B068631-3CD7-4326-84DC-D64E5FCE4D4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9080FAB-AAE8-4BEF-8105-BFC2696FD0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13409CF-83BD-4284-8F3C-AD7CFE6B972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229EEC2-E667-41D1-8C6A-C06DD87CC0A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EF94D5E-23BE-432E-A59F-5C24751E1E4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B2DECAE-EE66-4518-9823-1AA10CCBDF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A3BBA82-7EED-4827-B335-D53BD5F5CAD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FC672D7-22A5-4178-8F24-B78CA330FB9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90F685E-8FE9-4AFB-81DC-8B74925E4A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5E10574-1C66-4442-ABC4-C663F003DAB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98707BC-9F55-42DC-9BC0-1ADBB35195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75EB18D-A0F1-493E-B267-F23B9C54EB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F1B5A9D4-6504-447E-AA3C-0131395F3F1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274B1F3-ECB6-46E3-B34D-DAC970028E9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99EE439-19A4-4882-9CA8-D6128F0D02B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C4A6E8FB-A00E-4368-BB1A-0591E7CF29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8D42E1E1-E51D-4204-A5FC-FB4E9752576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5129D12A-563E-46B3-9930-6AFC1A752A2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290F1B2F-57B6-40E3-B81C-D5E445AD0D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F9D0F51-17F3-4810-9BED-CC4D94455D6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7BE53A6F-4C85-48A6-A9B2-21909F0C1C7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6D072FC7-C57D-4850-A0F0-6852B7D9FCF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E7650115-8746-45C5-870E-DBAC2BACEDC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11FDB2EC-66DA-4DE5-9412-97F923890F5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5.2631578947368418E-2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5.2631578947368416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94.736842105263165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3.7894736842105265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5.2631578947368416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5.2631578947368416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6B0804A-E35C-445B-BD36-15841F5284CB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A2BABFA-7719-4C71-A779-1DBFADEBD8A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5719B9E-EC21-42AD-A009-1324C56107D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8B88E3F-2F67-49DF-B11B-10C495714B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37E518D-1381-48E3-8977-A25B0926A04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6E365A4-17A5-4F4C-90ED-C7A811DB439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8D94504-FC5F-47E5-81B6-AD6D9B9DDA7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8AFF011-78CC-424E-92BB-D1E7F9F3282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9C07A10-DBAD-4F9F-B49C-0BE005400E7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D810E13-2195-457F-B485-C0FA937A7C8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734F23B-7E2E-4E2A-8426-28868F02F1F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FFDAD65-0887-4AE3-AA9C-A5E1684E8A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C2F3DDD-BEC2-42E6-8A2D-3CC10533F4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5108B35-A95F-48F5-8DEC-6E3508A1C2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B074236-AD02-45BB-A145-949DDAB728C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0F9A142-BEBC-4486-AF6B-BCF4E83E349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08523EE-7A19-4FEB-85DA-6C71FF878EB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EE48C07-2005-4A2C-9439-982FB7871BB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1F0EF41-1174-47DE-81F7-85E46A679A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B424539-E6EC-4F1F-BF03-D1D37518EF6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922E564-7382-47FD-A916-E353FCE7282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C59EE29-1A8B-47FD-8DC3-7079EBADF34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C4AD0F0-2F92-4C37-88D7-39F2C6CB21C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803B181-34E2-4CFB-8A1F-C45AD07FA20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697AA66-314E-44A9-9AA4-A1FC1EFB4CF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E92B397-0E3F-44C3-BF73-A8ED499FB73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4C75E510-85FD-4676-AACD-337F572CB71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97C4708-9491-49A7-94CD-CE68C5FF5DA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07A67F8-EEC9-4DB2-808F-DAD02360D72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F0C705F-5315-4BF4-BB04-63DD75F84F4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C64086B-4229-46DD-AC47-45E9E0FD94E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E15437AE-5C04-4E0D-B49D-1AB7CD92D5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BA7801B9-4CFC-4E83-8A3B-B4663E129B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26797C6-28AA-4364-AB7D-0B6D225275C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56B6CA20-AC53-42D2-91C2-609864992BC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360FE3D-C00F-4491-AB83-B8BFED70F2A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3F1949A-867D-4CBF-AE69-3F861C3A5E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416CFE7-CA05-4AA3-BD85-D254643A6D7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732FEC9E-CD0E-4165-836D-6F11A9DCA95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5.2631578947368418E-2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39.549999999999997</c:v>
                </c:pt>
                <c:pt idx="3">
                  <c:v>58.86</c:v>
                </c:pt>
                <c:pt idx="4">
                  <c:v>71.11</c:v>
                </c:pt>
                <c:pt idx="5">
                  <c:v>99.43</c:v>
                </c:pt>
                <c:pt idx="6">
                  <c:v>100</c:v>
                </c:pt>
                <c:pt idx="7">
                  <c:v>93.28</c:v>
                </c:pt>
                <c:pt idx="8">
                  <c:v>96</c:v>
                </c:pt>
                <c:pt idx="9">
                  <c:v>90.3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lineChart>
        <c:grouping val="standar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ln w="762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83088"/>
        <c:axId val="101188368"/>
      </c:line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108.86000000000003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A8A9D62-1D7C-4C00-8918-327D443AFFFF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1.1399999999999721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109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0</c:v>
                </c:pt>
                <c:pt idx="5">
                  <c:v>107.50008333333334</c:v>
                </c:pt>
                <c:pt idx="6">
                  <c:v>101.64986251145737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100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110</c:v>
                </c:pt>
                <c:pt idx="29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99.307270683016284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95.108297790199245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54.007078507078511</c:v>
                </c:pt>
                <c:pt idx="19">
                  <c:v>50.308495491219738</c:v>
                </c:pt>
                <c:pt idx="20">
                  <c:v>74.479166666666657</c:v>
                </c:pt>
                <c:pt idx="21">
                  <c:v>0</c:v>
                </c:pt>
                <c:pt idx="22">
                  <c:v>50</c:v>
                </c:pt>
                <c:pt idx="23">
                  <c:v>91.496459694989127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6047CB-3C4B-45A9-8108-B35AFDD7CADB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5A2A058-05E3-4601-8A23-F00F8B4A692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10663CF-5938-4045-8114-3C0584CEAF7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BC1233B-BF15-4804-8C2B-3A624496E17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BE71E3F-EF34-4FA1-906E-2F03DFA682B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42340F8-AE6E-47FD-8FF0-4FA5A74E1C8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0F58F7D-E4B2-4E3E-B061-AE02936D932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F865B20-B6F3-4372-8333-0C2BC65176E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D7A6D4D-9ED9-40B1-A809-3B7156DBE9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9625C91-6B14-4907-B863-99627015BD0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A7BBB76-E805-4BCC-BD61-B831BB38E84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1AED946-82FE-43CD-B103-3B5704CD0BF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EBEE093-230F-4450-A62D-77BBA77B7DA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56FC4A-FCEA-41B4-87EC-FDB2C4D45E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330DD09-3BF9-4FBB-BC33-D737DBFB890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6642F75-B96E-4506-9C35-18A83ECC60D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E4F486B-E9F2-41EB-B0A9-57536C62FD5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CF7E0A5-EA13-44DD-9971-3D219CD2054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5165B5A-FB6E-4213-B45D-00A8A25A016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962286A-4B75-4317-A122-ABE9402F4B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7FC00F9-79CF-4DE1-9512-B82EA89F10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BBFC473-C62A-428B-AC22-BD7135426F8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A29021E-493C-493A-B637-614AE297CD4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A833012-33C5-482E-9FF0-9D4C8099361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D0EB5FB4-8671-4FDE-8F0D-A91BC02063F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DE2703B-15E6-46A2-90E8-0125156A8E7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1E7E9D84-73C7-42FA-B394-F8D1F434A01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57135D4-19E7-4CB3-83D8-35973FEF06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2487BCF-3B52-4DD6-A9E2-04BE9E49481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623D2FF4-BC5B-428B-AEA9-3B6FE9BA3EF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0.69272931698371565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4.891702209800755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45.992921492921489</c:v>
                </c:pt>
                <c:pt idx="19">
                  <c:v>49.691504508780262</c:v>
                </c:pt>
                <c:pt idx="20">
                  <c:v>25.520833333333343</c:v>
                </c:pt>
                <c:pt idx="21">
                  <c:v>0</c:v>
                </c:pt>
                <c:pt idx="22">
                  <c:v>50</c:v>
                </c:pt>
                <c:pt idx="23">
                  <c:v>8.5035403050108727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99,3 </c:v>
                  </c:pt>
                  <c:pt idx="1">
                    <c:v> 110,0 </c:v>
                  </c:pt>
                  <c:pt idx="2">
                    <c:v> 110,0 </c:v>
                  </c:pt>
                  <c:pt idx="3">
                    <c:v> 110,0 </c:v>
                  </c:pt>
                  <c:pt idx="4">
                    <c:v> 95,1 </c:v>
                  </c:pt>
                  <c:pt idx="5">
                    <c:v> 107,5 </c:v>
                  </c:pt>
                  <c:pt idx="6">
                    <c:v> 101,6 </c:v>
                  </c:pt>
                  <c:pt idx="7">
                    <c:v> 110,0 </c:v>
                  </c:pt>
                  <c:pt idx="8">
                    <c:v> 110,0 </c:v>
                  </c:pt>
                  <c:pt idx="9">
                    <c:v> 110,0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54,0 </c:v>
                  </c:pt>
                  <c:pt idx="19">
                    <c:v> 50,3 </c:v>
                  </c:pt>
                  <c:pt idx="20">
                    <c:v> 74,5 </c:v>
                  </c:pt>
                  <c:pt idx="21">
                    <c:v> 100,0 </c:v>
                  </c:pt>
                  <c:pt idx="22">
                    <c:v> 50,0 </c:v>
                  </c:pt>
                  <c:pt idx="23">
                    <c:v> 91,5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110,0 </c:v>
                  </c:pt>
                  <c:pt idx="29">
                    <c:v> 100,0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23</c:v>
                </c:pt>
                <c:pt idx="1">
                  <c:v>2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788832580451034"/>
          <c:y val="8.2563143001498102E-3"/>
          <c:w val="0.49374165325866615"/>
          <c:h val="0.9552283554176334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7"/>
                <c:pt idx="0">
                  <c:v>Penjualan Tenaga Listrik</c:v>
                </c:pt>
                <c:pt idx="1">
                  <c:v>Susut Distribusi Tanpa E-min (sesuai kewenangan)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Penambahan Jumlah Pelanggan Rumah Tangga Lisdes</c:v>
                </c:pt>
                <c:pt idx="6">
                  <c:v>Peningkatan kWh Penjualan dari Pelanggan Rumah Tangga Lisdes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99.307270683016284</c:v>
                </c:pt>
                <c:pt idx="1">
                  <c:v>95.108297790199245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7"/>
                <c:pt idx="0">
                  <c:v>Penjualan Tenaga Listrik</c:v>
                </c:pt>
                <c:pt idx="1">
                  <c:v>Susut Distribusi Tanpa E-min (sesuai kewenangan)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Penambahan Jumlah Pelanggan Rumah Tangga Lisdes</c:v>
                </c:pt>
                <c:pt idx="6">
                  <c:v>Peningkatan kWh Penjualan dari Pelanggan Rumah Tangga Lisdes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54.007078507078511</c:v>
                </c:pt>
                <c:pt idx="3">
                  <c:v>50.308495491219738</c:v>
                </c:pt>
                <c:pt idx="4">
                  <c:v>74.479166666666657</c:v>
                </c:pt>
                <c:pt idx="5">
                  <c:v>50</c:v>
                </c:pt>
                <c:pt idx="6">
                  <c:v>91.496459694989127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7"/>
                <c:pt idx="0">
                  <c:v>Penjualan Tenaga Listrik</c:v>
                </c:pt>
                <c:pt idx="1">
                  <c:v>Susut Distribusi Tanpa E-min (sesuai kewenangan)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Penambahan Jumlah Pelanggan Rumah Tangga Lisdes</c:v>
                </c:pt>
                <c:pt idx="6">
                  <c:v>Peningkatan kWh Penjualan dari Pelanggan Rumah Tangga Lisdes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0.69272931698371565</c:v>
                </c:pt>
                <c:pt idx="1">
                  <c:v>4.891702209800755</c:v>
                </c:pt>
                <c:pt idx="2">
                  <c:v>45.992921492921489</c:v>
                </c:pt>
                <c:pt idx="3">
                  <c:v>49.691504508780262</c:v>
                </c:pt>
                <c:pt idx="4">
                  <c:v>25.520833333333343</c:v>
                </c:pt>
                <c:pt idx="5">
                  <c:v>50</c:v>
                </c:pt>
                <c:pt idx="6">
                  <c:v>8.5035403050108727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95,52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19</xdr:col>
      <xdr:colOff>542123</xdr:colOff>
      <xdr:row>126</xdr:row>
      <xdr:rowOff>106384</xdr:rowOff>
    </xdr:from>
    <xdr:to>
      <xdr:col>24</xdr:col>
      <xdr:colOff>204666</xdr:colOff>
      <xdr:row>139</xdr:row>
      <xdr:rowOff>45523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554182</xdr:colOff>
      <xdr:row>126</xdr:row>
      <xdr:rowOff>179294</xdr:rowOff>
    </xdr:from>
    <xdr:to>
      <xdr:col>34</xdr:col>
      <xdr:colOff>296884</xdr:colOff>
      <xdr:row>159</xdr:row>
      <xdr:rowOff>29442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729" t="e">
        <f>"NILAI KINERJA UP3 TOLITOLI S.D "&amp;[0]!A&amp;" 2023"</f>
        <v>#REF!</v>
      </c>
      <c r="C2" s="729"/>
      <c r="D2" s="729"/>
      <c r="E2" s="729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731" t="e">
        <f>"NKO S.D "&amp;[0]!A</f>
        <v>#REF!</v>
      </c>
      <c r="E4" s="731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732">
        <f>VLOOKUP(B5,$G$5:$I$9,3,FALSE)</f>
        <v>105.5</v>
      </c>
      <c r="E5" s="733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732">
        <f>VLOOKUP(B6,$G$5:$I$9,3,FALSE)</f>
        <v>103.42</v>
      </c>
      <c r="E6" s="733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732">
        <f>VLOOKUP(B7,$G$5:$I$9,3,FALSE)</f>
        <v>99.85</v>
      </c>
      <c r="E7" s="733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732">
        <f>VLOOKUP(B8,$G$5:$I$9,3,FALSE)</f>
        <v>99.73</v>
      </c>
      <c r="E8" s="733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732">
        <f>VLOOKUP(B9,$G$5:$I$9,3,FALSE)</f>
        <v>98.94</v>
      </c>
      <c r="E9" s="733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730">
        <f>'UP3'!J70</f>
        <v>102.84</v>
      </c>
      <c r="E10" s="730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734" t="s">
        <v>47</v>
      </c>
      <c r="C36" s="734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>
        <f>'UP3'!G50</f>
        <v>95</v>
      </c>
      <c r="D20" s="132">
        <f>'UP3'!H50</f>
        <v>90.3</v>
      </c>
      <c r="E20" s="132">
        <f>D20/C20</f>
        <v>0.95052631578947366</v>
      </c>
      <c r="F20" s="134">
        <f t="shared" si="2"/>
        <v>0.95052631578947366</v>
      </c>
      <c r="G20" s="134">
        <f t="shared" si="1"/>
        <v>4.9473684210526336E-2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38" t="s">
        <v>72</v>
      </c>
      <c r="C2" s="735" t="s">
        <v>73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7"/>
      <c r="P2" s="232"/>
    </row>
    <row r="3" spans="2:16">
      <c r="B3" s="739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44" t="s">
        <v>8</v>
      </c>
      <c r="B4" s="746" t="s">
        <v>9</v>
      </c>
      <c r="C4" s="747"/>
      <c r="D4" s="744" t="s">
        <v>93</v>
      </c>
      <c r="F4" s="740" t="s">
        <v>94</v>
      </c>
      <c r="G4" s="741"/>
      <c r="H4" s="741"/>
      <c r="I4" s="741"/>
      <c r="J4" s="742"/>
      <c r="L4" s="740" t="s">
        <v>95</v>
      </c>
      <c r="M4" s="741"/>
      <c r="N4" s="741"/>
      <c r="O4" s="741"/>
      <c r="P4" s="742"/>
      <c r="R4" s="740" t="s">
        <v>96</v>
      </c>
      <c r="S4" s="741"/>
      <c r="T4" s="741"/>
      <c r="U4" s="741"/>
      <c r="V4" s="742"/>
      <c r="X4" s="740" t="s">
        <v>97</v>
      </c>
      <c r="Y4" s="741"/>
      <c r="Z4" s="741"/>
      <c r="AA4" s="741"/>
      <c r="AB4" s="742"/>
      <c r="AD4" s="740" t="s">
        <v>98</v>
      </c>
      <c r="AE4" s="741"/>
      <c r="AF4" s="741"/>
      <c r="AG4" s="741"/>
      <c r="AH4" s="742"/>
    </row>
    <row r="5" spans="1:34" ht="19.149999999999999" customHeight="1">
      <c r="A5" s="745"/>
      <c r="B5" s="748"/>
      <c r="C5" s="749"/>
      <c r="D5" s="745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>
        <f>VLOOKUP($B$28,T.UP3!$B$4:$T$69,MATCH(DETAIL!$F$4,T.UP3!$B$5:$T$5,0),FALSE)</f>
        <v>95</v>
      </c>
      <c r="H28" s="98">
        <f>VLOOKUP($B$28,'R.UP3'!$B$4:$S$54,MATCH(DETAIL!$F$4,'R.UP3'!$B$5:$S$5,0),FALSE)</f>
        <v>100</v>
      </c>
      <c r="I28" s="157">
        <f>IF(OR(G28="N/A",H28="N/A"),"N/A",IF(AND(G28=0,H28=0),0,(2-H28/G28)*100))</f>
        <v>94.736842105263165</v>
      </c>
      <c r="J28" s="103">
        <f t="shared" ref="J28:J33" si="0">IF(OR(I28="N/A",I28&lt;0),0,IF(I28&gt;110,F28*110/100,F28*I28/100))</f>
        <v>0</v>
      </c>
      <c r="L28" s="188">
        <f>IF(N28="N/A",0,T.UP3!$F$50)</f>
        <v>0</v>
      </c>
      <c r="M28" s="90">
        <f>VLOOKUP($B$28,T.UP3!$B$4:$T$69,MATCH(DETAIL!$L$4,T.UP3!$B$5:$T$5,0),FALSE)</f>
        <v>95</v>
      </c>
      <c r="N28" s="98">
        <f>VLOOKUP($B$28,'R.UP3'!$B$4:$S$54,MATCH(DETAIL!$L$4,'R.UP3'!$B$5:$S$5,0),FALSE)</f>
        <v>100</v>
      </c>
      <c r="O28" s="157">
        <f>IF(OR(M28="N/A",N28="N/A"),"N/A",IF(AND(M28=0,N28=0),0,(2-N28/M28)*100))</f>
        <v>94.736842105263165</v>
      </c>
      <c r="P28" s="103">
        <f t="shared" ref="P28:P33" si="1">IF(OR(O28="N/A",O28&lt;0),0,IF(O28&gt;110,L28*110/100,L28*O28/100))</f>
        <v>0</v>
      </c>
      <c r="R28" s="188">
        <f>IF(T28="N/A",0,T.UP3!$F$50)</f>
        <v>0</v>
      </c>
      <c r="S28" s="90">
        <f>VLOOKUP($B$28,T.UP3!$B$4:$T$69,MATCH(DETAIL!$R$4,T.UP3!$B$5:$T$5,0),FALSE)</f>
        <v>95</v>
      </c>
      <c r="T28" s="98">
        <f>VLOOKUP($B$28,'R.UP3'!$B$4:$S$54,MATCH(DETAIL!$R$4,'R.UP3'!$B$5:$S$5,0),FALSE)</f>
        <v>39.549999999999997</v>
      </c>
      <c r="U28" s="157">
        <f>IF(OR(S28="N/A",T28="N/A"),"N/A",IF(AND(S28=0,T28=0),0,(2-T28/S28)*100))</f>
        <v>158.36842105263159</v>
      </c>
      <c r="V28" s="103">
        <f t="shared" ref="V28:V33" si="2">IF(OR(U28="N/A",U28&lt;0),0,IF(U28&gt;110,R28*110/100,R28*U28/100))</f>
        <v>0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743"/>
      <c r="B45" s="743"/>
      <c r="C45" s="743"/>
      <c r="D45" s="743"/>
      <c r="E45" s="743"/>
      <c r="F45" s="743"/>
      <c r="G45" s="743"/>
      <c r="H45" s="743"/>
      <c r="I45" s="743"/>
      <c r="J45" s="743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4">
      <iconSet iconSet="3ArrowsGray" showValue="0">
        <cfvo type="percent" val="0"/>
        <cfvo type="num" val="2"/>
        <cfvo type="num" val="3"/>
      </iconSet>
    </cfRule>
    <cfRule type="iconSet" priority="2015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2">
      <iconSet iconSet="3ArrowsGray" showValue="0">
        <cfvo type="percent" val="0"/>
        <cfvo type="num" val="2"/>
        <cfvo type="num" val="3"/>
      </iconSet>
    </cfRule>
    <cfRule type="iconSet" priority="2013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49">
      <iconSet iconSet="3ArrowsGray" showValue="0">
        <cfvo type="percent" val="0"/>
        <cfvo type="num" val="2"/>
        <cfvo type="num" val="3"/>
      </iconSet>
    </cfRule>
    <cfRule type="iconSet" priority="650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05">
      <iconSet>
        <cfvo type="percent" val="0"/>
        <cfvo type="num" val="70"/>
        <cfvo type="num" val="90"/>
      </iconSet>
    </cfRule>
    <cfRule type="iconSet" priority="2006">
      <iconSet>
        <cfvo type="percent" val="0"/>
        <cfvo type="num" val="95"/>
        <cfvo type="num" val="100"/>
      </iconSet>
    </cfRule>
    <cfRule type="iconSet" priority="2007">
      <iconSet>
        <cfvo type="percent" val="0"/>
        <cfvo type="num" val="95"/>
        <cfvo type="num" val="100"/>
      </iconSet>
    </cfRule>
    <cfRule type="iconSet" priority="2008">
      <iconSet>
        <cfvo type="percent" val="0"/>
        <cfvo type="num" val="95"/>
        <cfvo type="num" val="100"/>
      </iconSet>
    </cfRule>
    <cfRule type="iconSet" priority="2009">
      <iconSet>
        <cfvo type="percent" val="0"/>
        <cfvo type="num" val="70"/>
        <cfvo type="num" val="90"/>
      </iconSet>
    </cfRule>
    <cfRule type="iconSet" priority="2010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</conditionalFormatting>
  <conditionalFormatting sqref="I9">
    <cfRule type="iconSet" priority="1850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2">
      <iconSet>
        <cfvo type="percent" val="0"/>
        <cfvo type="num" val="70"/>
        <cfvo type="num" val="90"/>
      </iconSet>
    </cfRule>
    <cfRule type="iconSet" priority="1853">
      <iconSet>
        <cfvo type="percent" val="0"/>
        <cfvo type="num" val="95"/>
        <cfvo type="num" val="100"/>
      </iconSet>
    </cfRule>
    <cfRule type="iconSet" priority="1854">
      <iconSet>
        <cfvo type="percent" val="0"/>
        <cfvo type="num" val="95"/>
        <cfvo type="num" val="100"/>
      </iconSet>
    </cfRule>
    <cfRule type="iconSet" priority="1855">
      <iconSet>
        <cfvo type="percent" val="0"/>
        <cfvo type="num" val="95"/>
        <cfvo type="num" val="100"/>
      </iconSet>
    </cfRule>
    <cfRule type="iconSet" priority="1856">
      <iconSet>
        <cfvo type="percent" val="0"/>
        <cfvo type="num" val="70"/>
        <cfvo type="num" val="90"/>
      </iconSet>
    </cfRule>
    <cfRule type="iconSet" priority="1857">
      <iconSet>
        <cfvo type="percent" val="0"/>
        <cfvo type="num" val="70"/>
        <cfvo type="num" val="9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1994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8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  <cfRule type="iconSet" priority="2001">
      <iconSet>
        <cfvo type="percent" val="0"/>
        <cfvo type="num" val="70"/>
        <cfvo type="num" val="90"/>
      </iconSet>
    </cfRule>
    <cfRule type="iconSet" priority="2002">
      <iconSet>
        <cfvo type="percent" val="0"/>
        <cfvo type="num" val="95"/>
        <cfvo type="num" val="100"/>
      </iconSet>
    </cfRule>
  </conditionalFormatting>
  <conditionalFormatting sqref="I12">
    <cfRule type="iconSet" priority="1985">
      <iconSet>
        <cfvo type="percent" val="0"/>
        <cfvo type="num" val="95"/>
        <cfvo type="num" val="100"/>
      </iconSet>
    </cfRule>
    <cfRule type="iconSet" priority="1986">
      <iconSet>
        <cfvo type="percent" val="0"/>
        <cfvo type="num" val="70"/>
        <cfvo type="num" val="90"/>
      </iconSet>
    </cfRule>
    <cfRule type="iconSet" priority="1987">
      <iconSet>
        <cfvo type="percent" val="0"/>
        <cfvo type="num" val="70"/>
        <cfvo type="num" val="90"/>
      </iconSet>
    </cfRule>
    <cfRule type="iconSet" priority="1988">
      <iconSet>
        <cfvo type="percent" val="0"/>
        <cfvo type="num" val="95"/>
        <cfvo type="num" val="100"/>
      </iconSet>
    </cfRule>
    <cfRule type="iconSet" priority="1989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  <cfRule type="iconSet" priority="1991">
      <iconSet>
        <cfvo type="percent" val="0"/>
        <cfvo type="num" val="70"/>
        <cfvo type="num" val="90"/>
      </iconSet>
    </cfRule>
    <cfRule type="iconSet" priority="1992">
      <iconSet>
        <cfvo type="percent" val="0"/>
        <cfvo type="num" val="70"/>
        <cfvo type="num" val="90"/>
      </iconSet>
    </cfRule>
    <cfRule type="iconSet" priority="1993">
      <iconSet>
        <cfvo type="percent" val="0"/>
        <cfvo type="num" val="95"/>
        <cfvo type="num" val="100"/>
      </iconSet>
    </cfRule>
  </conditionalFormatting>
  <conditionalFormatting sqref="I13">
    <cfRule type="iconSet" priority="1976">
      <iconSet>
        <cfvo type="percent" val="0"/>
        <cfvo type="num" val="95"/>
        <cfvo type="num" val="100"/>
      </iconSet>
    </cfRule>
    <cfRule type="iconSet" priority="1977">
      <iconSet>
        <cfvo type="percent" val="0"/>
        <cfvo type="num" val="70"/>
        <cfvo type="num" val="90"/>
      </iconSet>
    </cfRule>
    <cfRule type="iconSet" priority="1978">
      <iconSet>
        <cfvo type="percent" val="0"/>
        <cfvo type="num" val="70"/>
        <cfvo type="num" val="90"/>
      </iconSet>
    </cfRule>
    <cfRule type="iconSet" priority="1979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81">
      <iconSet>
        <cfvo type="percent" val="0"/>
        <cfvo type="num" val="95"/>
        <cfvo type="num" val="100"/>
      </iconSet>
    </cfRule>
    <cfRule type="iconSet" priority="1982">
      <iconSet>
        <cfvo type="percent" val="0"/>
        <cfvo type="num" val="70"/>
        <cfvo type="num" val="90"/>
      </iconSet>
    </cfRule>
    <cfRule type="iconSet" priority="1983">
      <iconSet>
        <cfvo type="percent" val="0"/>
        <cfvo type="num" val="70"/>
        <cfvo type="num" val="90"/>
      </iconSet>
    </cfRule>
    <cfRule type="iconSet" priority="1984">
      <iconSet>
        <cfvo type="percent" val="0"/>
        <cfvo type="num" val="95"/>
        <cfvo type="num" val="100"/>
      </iconSet>
    </cfRule>
  </conditionalFormatting>
  <conditionalFormatting sqref="I14">
    <cfRule type="iconSet" priority="1967">
      <iconSet>
        <cfvo type="percent" val="0"/>
        <cfvo type="num" val="95"/>
        <cfvo type="num" val="100"/>
      </iconSet>
    </cfRule>
    <cfRule type="iconSet" priority="1968">
      <iconSet>
        <cfvo type="percent" val="0"/>
        <cfvo type="num" val="70"/>
        <cfvo type="num" val="90"/>
      </iconSet>
    </cfRule>
    <cfRule type="iconSet" priority="1969">
      <iconSet>
        <cfvo type="percent" val="0"/>
        <cfvo type="num" val="70"/>
        <cfvo type="num" val="90"/>
      </iconSet>
    </cfRule>
    <cfRule type="iconSet" priority="1970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2">
      <iconSet>
        <cfvo type="percent" val="0"/>
        <cfvo type="num" val="95"/>
        <cfvo type="num" val="100"/>
      </iconSet>
    </cfRule>
    <cfRule type="iconSet" priority="1973">
      <iconSet>
        <cfvo type="percent" val="0"/>
        <cfvo type="num" val="70"/>
        <cfvo type="num" val="90"/>
      </iconSet>
    </cfRule>
    <cfRule type="iconSet" priority="1974">
      <iconSet>
        <cfvo type="percent" val="0"/>
        <cfvo type="num" val="70"/>
        <cfvo type="num" val="90"/>
      </iconSet>
    </cfRule>
    <cfRule type="iconSet" priority="1975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5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</conditionalFormatting>
  <conditionalFormatting sqref="I17"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56">
      <iconSet>
        <cfvo type="percent" val="0"/>
        <cfvo type="num" val="70"/>
        <cfvo type="num" val="90"/>
      </iconSet>
    </cfRule>
    <cfRule type="iconSet" priority="1957">
      <iconSet>
        <cfvo type="percent" val="0"/>
        <cfvo type="num" val="95"/>
        <cfvo type="num" val="10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79">
      <iconSet>
        <cfvo type="percent" val="0"/>
        <cfvo type="num" val="95"/>
        <cfvo type="num" val="100"/>
      </iconSet>
    </cfRule>
    <cfRule type="iconSet" priority="2080">
      <iconSet>
        <cfvo type="percent" val="0"/>
        <cfvo type="num" val="70"/>
        <cfvo type="num" val="90"/>
      </iconSet>
    </cfRule>
    <cfRule type="iconSet" priority="2081">
      <iconSet>
        <cfvo type="percent" val="0"/>
        <cfvo type="num" val="70"/>
        <cfvo type="num" val="90"/>
      </iconSet>
    </cfRule>
    <cfRule type="iconSet" priority="2082">
      <iconSet>
        <cfvo type="percent" val="0"/>
        <cfvo type="num" val="95"/>
        <cfvo type="num" val="100"/>
      </iconSet>
    </cfRule>
    <cfRule type="iconSet" priority="2083">
      <iconSet>
        <cfvo type="percent" val="0"/>
        <cfvo type="num" val="95"/>
        <cfvo type="num" val="100"/>
      </iconSet>
    </cfRule>
    <cfRule type="iconSet" priority="2084">
      <iconSet>
        <cfvo type="percent" val="0"/>
        <cfvo type="num" val="70"/>
        <cfvo type="num" val="90"/>
      </iconSet>
    </cfRule>
    <cfRule type="iconSet" priority="2085">
      <iconSet>
        <cfvo type="percent" val="0"/>
        <cfvo type="num" val="70"/>
        <cfvo type="num" val="90"/>
      </iconSet>
    </cfRule>
    <cfRule type="iconSet" priority="2086">
      <iconSet>
        <cfvo type="percent" val="0"/>
        <cfvo type="num" val="95"/>
        <cfvo type="num" val="100"/>
      </iconSet>
    </cfRule>
    <cfRule type="iconSet" priority="2087">
      <iconSet>
        <cfvo type="percent" val="0"/>
        <cfvo type="num" val="95"/>
        <cfvo type="num" val="100"/>
      </iconSet>
    </cfRule>
    <cfRule type="iconSet" priority="2088">
      <iconSet>
        <cfvo type="percent" val="0"/>
        <cfvo type="num" val="70"/>
        <cfvo type="num" val="90"/>
      </iconSet>
    </cfRule>
    <cfRule type="iconSet" priority="2089">
      <iconSet>
        <cfvo type="percent" val="0"/>
        <cfvo type="num" val="70"/>
        <cfvo type="num" val="90"/>
      </iconSet>
    </cfRule>
    <cfRule type="iconSet" priority="2090">
      <iconSet>
        <cfvo type="percent" val="0"/>
        <cfvo type="num" val="95"/>
        <cfvo type="num" val="100"/>
      </iconSet>
    </cfRule>
    <cfRule type="iconSet" priority="2091">
      <iconSet>
        <cfvo type="percent" val="0"/>
        <cfvo type="num" val="95"/>
        <cfvo type="num" val="100"/>
      </iconSet>
    </cfRule>
    <cfRule type="iconSet" priority="2092">
      <iconSet>
        <cfvo type="percent" val="0"/>
        <cfvo type="num" val="70"/>
        <cfvo type="num" val="90"/>
      </iconSet>
    </cfRule>
    <cfRule type="iconSet" priority="2093">
      <iconSet>
        <cfvo type="percent" val="0"/>
        <cfvo type="num" val="70"/>
        <cfvo type="num" val="90"/>
      </iconSet>
    </cfRule>
    <cfRule type="iconSet" priority="2094">
      <iconSet>
        <cfvo type="percent" val="0"/>
        <cfvo type="num" val="95"/>
        <cfvo type="num" val="100"/>
      </iconSet>
    </cfRule>
    <cfRule type="iconSet" priority="2095">
      <iconSet>
        <cfvo type="percent" val="0"/>
        <cfvo type="num" val="95"/>
        <cfvo type="num" val="100"/>
      </iconSet>
    </cfRule>
    <cfRule type="iconSet" priority="2096">
      <iconSet>
        <cfvo type="percent" val="0"/>
        <cfvo type="num" val="70"/>
        <cfvo type="num" val="90"/>
      </iconSet>
    </cfRule>
    <cfRule type="iconSet" priority="2097">
      <iconSet>
        <cfvo type="percent" val="0"/>
        <cfvo type="num" val="70"/>
        <cfvo type="num" val="90"/>
      </iconSet>
    </cfRule>
    <cfRule type="iconSet" priority="2098">
      <iconSet>
        <cfvo type="percent" val="0"/>
        <cfvo type="num" val="95"/>
        <cfvo type="num" val="100"/>
      </iconSet>
    </cfRule>
    <cfRule type="iconSet" priority="2099">
      <iconSet>
        <cfvo type="percent" val="0"/>
        <cfvo type="num" val="95"/>
        <cfvo type="num" val="100"/>
      </iconSet>
    </cfRule>
    <cfRule type="iconSet" priority="2100">
      <iconSet>
        <cfvo type="percent" val="0"/>
        <cfvo type="num" val="70"/>
        <cfvo type="num" val="90"/>
      </iconSet>
    </cfRule>
    <cfRule type="iconSet" priority="2101">
      <iconSet>
        <cfvo type="percent" val="0"/>
        <cfvo type="num" val="70"/>
        <cfvo type="num" val="90"/>
      </iconSet>
    </cfRule>
    <cfRule type="iconSet" priority="2102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104">
      <iconSet>
        <cfvo type="percent" val="0"/>
        <cfvo type="num" val="70"/>
        <cfvo type="num" val="90"/>
      </iconSet>
    </cfRule>
    <cfRule type="iconSet" priority="2105">
      <iconSet>
        <cfvo type="percent" val="0"/>
        <cfvo type="num" val="70"/>
        <cfvo type="num" val="90"/>
      </iconSet>
    </cfRule>
    <cfRule type="iconSet" priority="2106">
      <iconSet>
        <cfvo type="percent" val="0"/>
        <cfvo type="num" val="95"/>
        <cfvo type="num" val="100"/>
      </iconSet>
    </cfRule>
    <cfRule type="iconSet" priority="2107">
      <iconSet>
        <cfvo type="percent" val="0"/>
        <cfvo type="num" val="95"/>
        <cfvo type="num" val="100"/>
      </iconSet>
    </cfRule>
  </conditionalFormatting>
  <conditionalFormatting sqref="I20">
    <cfRule type="iconSet" priority="1931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7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9">
      <iconSet>
        <cfvo type="percent" val="0"/>
        <cfvo type="num" val="95"/>
        <cfvo type="num" val="100"/>
      </iconSet>
    </cfRule>
  </conditionalFormatting>
  <conditionalFormatting sqref="I21">
    <cfRule type="iconSet" priority="1922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5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</conditionalFormatting>
  <conditionalFormatting sqref="I22"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6">
      <iconSet>
        <cfvo type="percent" val="0"/>
        <cfvo type="num" val="95"/>
        <cfvo type="num" val="100"/>
      </iconSet>
    </cfRule>
    <cfRule type="iconSet" priority="1917">
      <iconSet>
        <cfvo type="percent" val="0"/>
        <cfvo type="num" val="95"/>
        <cfvo type="num" val="100"/>
      </iconSet>
    </cfRule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20">
      <iconSet>
        <cfvo type="percent" val="0"/>
        <cfvo type="num" val="70"/>
        <cfvo type="num" val="90"/>
      </iconSet>
    </cfRule>
    <cfRule type="iconSet" priority="1921">
      <iconSet>
        <cfvo type="percent" val="0"/>
        <cfvo type="num" val="95"/>
        <cfvo type="num" val="100"/>
      </iconSet>
    </cfRule>
  </conditionalFormatting>
  <conditionalFormatting sqref="I23"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7">
      <iconSet>
        <cfvo type="percent" val="0"/>
        <cfvo type="num" val="95"/>
        <cfvo type="num" val="100"/>
      </iconSet>
    </cfRule>
    <cfRule type="iconSet" priority="1908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</conditionalFormatting>
  <conditionalFormatting sqref="I24">
    <cfRule type="iconSet" priority="1895">
      <iconSet>
        <cfvo type="percent" val="0"/>
        <cfvo type="num" val="95"/>
        <cfvo type="num" val="100"/>
      </iconSet>
    </cfRule>
    <cfRule type="iconSet" priority="1896">
      <iconSet>
        <cfvo type="percent" val="0"/>
        <cfvo type="num" val="70"/>
        <cfvo type="num" val="90"/>
      </iconSet>
    </cfRule>
    <cfRule type="iconSet" priority="1897">
      <iconSet>
        <cfvo type="percent" val="0"/>
        <cfvo type="num" val="70"/>
        <cfvo type="num" val="90"/>
      </iconSet>
    </cfRule>
    <cfRule type="iconSet" priority="1898">
      <iconSet>
        <cfvo type="percent" val="0"/>
        <cfvo type="num" val="95"/>
        <cfvo type="num" val="100"/>
      </iconSet>
    </cfRule>
    <cfRule type="iconSet" priority="1899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903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86">
      <iconSet>
        <cfvo type="percent" val="0"/>
        <cfvo type="num" val="95"/>
        <cfvo type="num" val="100"/>
      </iconSet>
    </cfRule>
    <cfRule type="iconSet" priority="1887">
      <iconSet>
        <cfvo type="percent" val="0"/>
        <cfvo type="num" val="70"/>
        <cfvo type="num" val="90"/>
      </iconSet>
    </cfRule>
    <cfRule type="iconSet" priority="1888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1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93">
      <iconSet>
        <cfvo type="percent" val="0"/>
        <cfvo type="num" val="70"/>
        <cfvo type="num" val="90"/>
      </iconSet>
    </cfRule>
    <cfRule type="iconSet" priority="1894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7">
      <iconSet>
        <cfvo type="percent" val="0"/>
        <cfvo type="num" val="95"/>
        <cfvo type="num" val="100"/>
      </iconSet>
    </cfRule>
    <cfRule type="iconSet" priority="1878">
      <iconSet>
        <cfvo type="percent" val="0"/>
        <cfvo type="num" val="70"/>
        <cfvo type="num" val="90"/>
      </iconSet>
    </cfRule>
    <cfRule type="iconSet" priority="1879">
      <iconSet>
        <cfvo type="percent" val="0"/>
        <cfvo type="num" val="70"/>
        <cfvo type="num" val="90"/>
      </iconSet>
    </cfRule>
    <cfRule type="iconSet" priority="1880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2">
      <iconSet>
        <cfvo type="percent" val="0"/>
        <cfvo type="num" val="95"/>
        <cfvo type="num" val="100"/>
      </iconSet>
    </cfRule>
    <cfRule type="iconSet" priority="1883">
      <iconSet>
        <cfvo type="percent" val="0"/>
        <cfvo type="num" val="70"/>
        <cfvo type="num" val="90"/>
      </iconSet>
    </cfRule>
    <cfRule type="iconSet" priority="1884">
      <iconSet>
        <cfvo type="percent" val="0"/>
        <cfvo type="num" val="70"/>
        <cfvo type="num" val="90"/>
      </iconSet>
    </cfRule>
    <cfRule type="iconSet" priority="1885">
      <iconSet>
        <cfvo type="percent" val="0"/>
        <cfvo type="num" val="95"/>
        <cfvo type="num" val="10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</conditionalFormatting>
  <conditionalFormatting sqref="I37">
    <cfRule type="iconSet" priority="2137">
      <iconSet>
        <cfvo type="percent" val="0"/>
        <cfvo type="num" val="95"/>
        <cfvo type="num" val="100"/>
      </iconSet>
    </cfRule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</conditionalFormatting>
  <conditionalFormatting sqref="I37:I38"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08">
      <iconSet>
        <cfvo type="percent" val="0"/>
        <cfvo type="num" val="95"/>
        <cfvo type="num" val="100"/>
      </iconSet>
    </cfRule>
    <cfRule type="iconSet" priority="2109">
      <iconSet>
        <cfvo type="percent" val="0"/>
        <cfvo type="num" val="70"/>
        <cfvo type="num" val="90"/>
      </iconSet>
    </cfRule>
    <cfRule type="iconSet" priority="2110">
      <iconSet>
        <cfvo type="percent" val="0"/>
        <cfvo type="num" val="70"/>
        <cfvo type="num" val="90"/>
      </iconSet>
    </cfRule>
    <cfRule type="iconSet" priority="2111">
      <iconSet>
        <cfvo type="percent" val="0"/>
        <cfvo type="num" val="95"/>
        <cfvo type="num" val="100"/>
      </iconSet>
    </cfRule>
    <cfRule type="iconSet" priority="2113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15">
      <iconSet>
        <cfvo type="percent" val="0"/>
        <cfvo type="num" val="70"/>
        <cfvo type="num" val="90"/>
      </iconSet>
    </cfRule>
    <cfRule type="iconSet" priority="2116">
      <iconSet>
        <cfvo type="percent" val="0"/>
        <cfvo type="num" val="95"/>
        <cfvo type="num" val="100"/>
      </iconSet>
    </cfRule>
    <cfRule type="iconSet" priority="2117">
      <iconSet>
        <cfvo type="percent" val="0"/>
        <cfvo type="num" val="95"/>
        <cfvo type="num" val="100"/>
      </iconSet>
    </cfRule>
    <cfRule type="iconSet" priority="2118">
      <iconSet>
        <cfvo type="percent" val="0"/>
        <cfvo type="num" val="70"/>
        <cfvo type="num" val="90"/>
      </iconSet>
    </cfRule>
    <cfRule type="iconSet" priority="2119">
      <iconSet>
        <cfvo type="percent" val="0"/>
        <cfvo type="num" val="70"/>
        <cfvo type="num" val="90"/>
      </iconSet>
    </cfRule>
    <cfRule type="iconSet" priority="2120">
      <iconSet>
        <cfvo type="percent" val="0"/>
        <cfvo type="num" val="95"/>
        <cfvo type="num" val="100"/>
      </iconSet>
    </cfRule>
    <cfRule type="iconSet" priority="2121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23">
      <iconSet>
        <cfvo type="percent" val="0"/>
        <cfvo type="num" val="70"/>
        <cfvo type="num" val="90"/>
      </iconSet>
    </cfRule>
    <cfRule type="iconSet" priority="2124">
      <iconSet>
        <cfvo type="percent" val="0"/>
        <cfvo type="num" val="95"/>
        <cfvo type="num" val="100"/>
      </iconSet>
    </cfRule>
    <cfRule type="iconSet" priority="2133">
      <iconSet>
        <cfvo type="percent" val="0"/>
        <cfvo type="num" val="95"/>
        <cfvo type="num" val="100"/>
      </iconSet>
    </cfRule>
    <cfRule type="iconSet" priority="213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</conditionalFormatting>
  <conditionalFormatting sqref="I39">
    <cfRule type="iconSet" priority="2050">
      <iconSet>
        <cfvo type="percent" val="0"/>
        <cfvo type="num" val="95"/>
        <cfvo type="num" val="100"/>
      </iconSet>
    </cfRule>
    <cfRule type="iconSet" priority="2051">
      <iconSet>
        <cfvo type="percent" val="0"/>
        <cfvo type="num" val="70"/>
        <cfvo type="num" val="90"/>
      </iconSet>
    </cfRule>
    <cfRule type="iconSet" priority="2052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4">
      <iconSet>
        <cfvo type="percent" val="0"/>
        <cfvo type="num" val="95"/>
        <cfvo type="num" val="100"/>
      </iconSet>
    </cfRule>
    <cfRule type="iconSet" priority="2055">
      <iconSet>
        <cfvo type="percent" val="0"/>
        <cfvo type="num" val="70"/>
        <cfvo type="num" val="90"/>
      </iconSet>
    </cfRule>
    <cfRule type="iconSet" priority="2056">
      <iconSet>
        <cfvo type="percent" val="0"/>
        <cfvo type="num" val="70"/>
        <cfvo type="num" val="9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60">
      <iconSet>
        <cfvo type="percent" val="0"/>
        <cfvo type="num" val="70"/>
        <cfvo type="num" val="90"/>
      </iconSet>
    </cfRule>
    <cfRule type="iconSet" priority="2061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70">
      <iconSet>
        <cfvo type="percent" val="0"/>
        <cfvo type="num" val="95"/>
        <cfvo type="num" val="100"/>
      </iconSet>
    </cfRule>
    <cfRule type="iconSet" priority="2071">
      <iconSet>
        <cfvo type="percent" val="0"/>
        <cfvo type="num" val="70"/>
        <cfvo type="num" val="90"/>
      </iconSet>
    </cfRule>
    <cfRule type="iconSet" priority="2072">
      <iconSet>
        <cfvo type="percent" val="0"/>
        <cfvo type="num" val="70"/>
        <cfvo type="num" val="90"/>
      </iconSet>
    </cfRule>
    <cfRule type="iconSet" priority="2073">
      <iconSet>
        <cfvo type="percent" val="0"/>
        <cfvo type="num" val="95"/>
        <cfvo type="num" val="100"/>
      </iconSet>
    </cfRule>
    <cfRule type="iconSet" priority="2074">
      <iconSet>
        <cfvo type="percent" val="0"/>
        <cfvo type="num" val="95"/>
        <cfvo type="num" val="100"/>
      </iconSet>
    </cfRule>
    <cfRule type="iconSet" priority="2075">
      <iconSet>
        <cfvo type="percent" val="0"/>
        <cfvo type="num" val="70"/>
        <cfvo type="num" val="90"/>
      </iconSet>
    </cfRule>
    <cfRule type="iconSet" priority="2076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142">
      <iconSet>
        <cfvo type="percent" val="0"/>
        <cfvo type="num" val="95"/>
        <cfvo type="num" val="100"/>
      </iconSet>
    </cfRule>
  </conditionalFormatting>
  <conditionalFormatting sqref="I40"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</conditionalFormatting>
  <conditionalFormatting sqref="O9"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8">
      <iconSet>
        <cfvo type="percent" val="0"/>
        <cfvo type="num" val="95"/>
        <cfvo type="num" val="100"/>
      </iconSet>
    </cfRule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</conditionalFormatting>
  <conditionalFormatting sqref="O12">
    <cfRule type="iconSet" priority="1109">
      <iconSet>
        <cfvo type="percent" val="0"/>
        <cfvo type="num" val="95"/>
        <cfvo type="num" val="100"/>
      </iconSet>
    </cfRule>
    <cfRule type="iconSet" priority="1110">
      <iconSet>
        <cfvo type="percent" val="0"/>
        <cfvo type="num" val="70"/>
        <cfvo type="num" val="90"/>
      </iconSet>
    </cfRule>
    <cfRule type="iconSet" priority="1111">
      <iconSet>
        <cfvo type="percent" val="0"/>
        <cfvo type="num" val="70"/>
        <cfvo type="num" val="90"/>
      </iconSet>
    </cfRule>
    <cfRule type="iconSet" priority="1112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</conditionalFormatting>
  <conditionalFormatting sqref="O13">
    <cfRule type="iconSet" priority="1100">
      <iconSet>
        <cfvo type="percent" val="0"/>
        <cfvo type="num" val="95"/>
        <cfvo type="num" val="100"/>
      </iconSet>
    </cfRule>
    <cfRule type="iconSet" priority="1101">
      <iconSet>
        <cfvo type="percent" val="0"/>
        <cfvo type="num" val="70"/>
        <cfvo type="num" val="90"/>
      </iconSet>
    </cfRule>
    <cfRule type="iconSet" priority="1102">
      <iconSet>
        <cfvo type="percent" val="0"/>
        <cfvo type="num" val="70"/>
        <cfvo type="num" val="9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  <cfRule type="iconSet" priority="1105">
      <iconSet>
        <cfvo type="percent" val="0"/>
        <cfvo type="num" val="95"/>
        <cfvo type="num" val="100"/>
      </iconSet>
    </cfRule>
    <cfRule type="iconSet" priority="1106">
      <iconSet>
        <cfvo type="percent" val="0"/>
        <cfvo type="num" val="70"/>
        <cfvo type="num" val="90"/>
      </iconSet>
    </cfRule>
    <cfRule type="iconSet" priority="1107">
      <iconSet>
        <cfvo type="percent" val="0"/>
        <cfvo type="num" val="70"/>
        <cfvo type="num" val="90"/>
      </iconSet>
    </cfRule>
    <cfRule type="iconSet" priority="1108">
      <iconSet>
        <cfvo type="percent" val="0"/>
        <cfvo type="num" val="95"/>
        <cfvo type="num" val="100"/>
      </iconSet>
    </cfRule>
  </conditionalFormatting>
  <conditionalFormatting sqref="O14">
    <cfRule type="iconSet" priority="1091">
      <iconSet>
        <cfvo type="percent" val="0"/>
        <cfvo type="num" val="95"/>
        <cfvo type="num" val="100"/>
      </iconSet>
    </cfRule>
    <cfRule type="iconSet" priority="1092">
      <iconSet>
        <cfvo type="percent" val="0"/>
        <cfvo type="num" val="70"/>
        <cfvo type="num" val="90"/>
      </iconSet>
    </cfRule>
    <cfRule type="iconSet" priority="1093">
      <iconSet>
        <cfvo type="percent" val="0"/>
        <cfvo type="num" val="70"/>
        <cfvo type="num" val="90"/>
      </iconSet>
    </cfRule>
    <cfRule type="iconSet" priority="1094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6">
      <iconSet>
        <cfvo type="percent" val="0"/>
        <cfvo type="num" val="95"/>
        <cfvo type="num" val="100"/>
      </iconSet>
    </cfRule>
    <cfRule type="iconSet" priority="1097">
      <iconSet>
        <cfvo type="percent" val="0"/>
        <cfvo type="num" val="70"/>
        <cfvo type="num" val="90"/>
      </iconSet>
    </cfRule>
    <cfRule type="iconSet" priority="1098">
      <iconSet>
        <cfvo type="percent" val="0"/>
        <cfvo type="num" val="70"/>
        <cfvo type="num" val="90"/>
      </iconSet>
    </cfRule>
    <cfRule type="iconSet" priority="1099">
      <iconSet>
        <cfvo type="percent" val="0"/>
        <cfvo type="num" val="95"/>
        <cfvo type="num" val="100"/>
      </iconSet>
    </cfRule>
  </conditionalFormatting>
  <conditionalFormatting sqref="O16">
    <cfRule type="iconSet" priority="1082">
      <iconSet>
        <cfvo type="percent" val="0"/>
        <cfvo type="num" val="95"/>
        <cfvo type="num" val="100"/>
      </iconSet>
    </cfRule>
    <cfRule type="iconSet" priority="1083">
      <iconSet>
        <cfvo type="percent" val="0"/>
        <cfvo type="num" val="70"/>
        <cfvo type="num" val="90"/>
      </iconSet>
    </cfRule>
    <cfRule type="iconSet" priority="1084">
      <iconSet>
        <cfvo type="percent" val="0"/>
        <cfvo type="num" val="70"/>
        <cfvo type="num" val="90"/>
      </iconSet>
    </cfRule>
    <cfRule type="iconSet" priority="1085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7">
      <iconSet>
        <cfvo type="percent" val="0"/>
        <cfvo type="num" val="95"/>
        <cfvo type="num" val="100"/>
      </iconSet>
    </cfRule>
    <cfRule type="iconSet" priority="1088">
      <iconSet>
        <cfvo type="percent" val="0"/>
        <cfvo type="num" val="70"/>
        <cfvo type="num" val="90"/>
      </iconSet>
    </cfRule>
    <cfRule type="iconSet" priority="1089">
      <iconSet>
        <cfvo type="percent" val="0"/>
        <cfvo type="num" val="70"/>
        <cfvo type="num" val="90"/>
      </iconSet>
    </cfRule>
    <cfRule type="iconSet" priority="1090">
      <iconSet>
        <cfvo type="percent" val="0"/>
        <cfvo type="num" val="95"/>
        <cfvo type="num" val="100"/>
      </iconSet>
    </cfRule>
  </conditionalFormatting>
  <conditionalFormatting sqref="O17">
    <cfRule type="iconSet" priority="1073">
      <iconSet>
        <cfvo type="percent" val="0"/>
        <cfvo type="num" val="95"/>
        <cfvo type="num" val="100"/>
      </iconSet>
    </cfRule>
    <cfRule type="iconSet" priority="1074">
      <iconSet>
        <cfvo type="percent" val="0"/>
        <cfvo type="num" val="70"/>
        <cfvo type="num" val="90"/>
      </iconSet>
    </cfRule>
    <cfRule type="iconSet" priority="1075">
      <iconSet>
        <cfvo type="percent" val="0"/>
        <cfvo type="num" val="70"/>
        <cfvo type="num" val="90"/>
      </iconSet>
    </cfRule>
    <cfRule type="iconSet" priority="1076">
      <iconSet>
        <cfvo type="percent" val="0"/>
        <cfvo type="num" val="95"/>
        <cfvo type="num" val="100"/>
      </iconSet>
    </cfRule>
    <cfRule type="iconSet" priority="1077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  <cfRule type="iconSet" priority="1079">
      <iconSet>
        <cfvo type="percent" val="0"/>
        <cfvo type="num" val="70"/>
        <cfvo type="num" val="90"/>
      </iconSet>
    </cfRule>
    <cfRule type="iconSet" priority="1080">
      <iconSet>
        <cfvo type="percent" val="0"/>
        <cfvo type="num" val="70"/>
        <cfvo type="num" val="90"/>
      </iconSet>
    </cfRule>
    <cfRule type="iconSet" priority="1081">
      <iconSet>
        <cfvo type="percent" val="0"/>
        <cfvo type="num" val="95"/>
        <cfvo type="num" val="100"/>
      </iconSet>
    </cfRule>
  </conditionalFormatting>
  <conditionalFormatting sqref="O18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70">
      <iconSet>
        <cfvo type="percent" val="0"/>
        <cfvo type="num" val="70"/>
        <cfvo type="num" val="90"/>
      </iconSet>
    </cfRule>
    <cfRule type="iconSet" priority="1071">
      <iconSet>
        <cfvo type="percent" val="0"/>
        <cfvo type="num" val="70"/>
        <cfvo type="num" val="90"/>
      </iconSet>
    </cfRule>
    <cfRule type="iconSet" priority="1072">
      <iconSet>
        <cfvo type="percent" val="0"/>
        <cfvo type="num" val="95"/>
        <cfvo type="num" val="100"/>
      </iconSet>
    </cfRule>
  </conditionalFormatting>
  <conditionalFormatting sqref="O19"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1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</conditionalFormatting>
  <conditionalFormatting sqref="O20"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95"/>
        <cfvo type="num" val="10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43">
      <iconSet>
        <cfvo type="percent" val="0"/>
        <cfvo type="num" val="70"/>
        <cfvo type="num" val="90"/>
      </iconSet>
    </cfRule>
    <cfRule type="iconSet" priority="1044">
      <iconSet>
        <cfvo type="percent" val="0"/>
        <cfvo type="num" val="70"/>
        <cfvo type="num" val="90"/>
      </iconSet>
    </cfRule>
    <cfRule type="iconSet" priority="1045">
      <iconSet>
        <cfvo type="percent" val="0"/>
        <cfvo type="num" val="95"/>
        <cfvo type="num" val="100"/>
      </iconSet>
    </cfRule>
  </conditionalFormatting>
  <conditionalFormatting sqref="O23">
    <cfRule type="iconSet" priority="1028">
      <iconSet>
        <cfvo type="percent" val="0"/>
        <cfvo type="num" val="95"/>
        <cfvo type="num" val="100"/>
      </iconSet>
    </cfRule>
    <cfRule type="iconSet" priority="1029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31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3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70"/>
        <cfvo type="num" val="9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0">
      <iconSet>
        <cfvo type="percent" val="0"/>
        <cfvo type="num" val="70"/>
        <cfvo type="num" val="90"/>
      </iconSet>
    </cfRule>
    <cfRule type="iconSet" priority="1021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  <cfRule type="iconSet" priority="1024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6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0">
      <iconSet>
        <cfvo type="percent" val="0"/>
        <cfvo type="num" val="95"/>
        <cfvo type="num" val="100"/>
      </iconSet>
    </cfRule>
    <cfRule type="iconSet" priority="1011">
      <iconSet>
        <cfvo type="percent" val="0"/>
        <cfvo type="num" val="70"/>
        <cfvo type="num" val="90"/>
      </iconSet>
    </cfRule>
    <cfRule type="iconSet" priority="1012">
      <iconSet>
        <cfvo type="percent" val="0"/>
        <cfvo type="num" val="70"/>
        <cfvo type="num" val="90"/>
      </iconSet>
    </cfRule>
    <cfRule type="iconSet" priority="1013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1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8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</conditionalFormatting>
  <conditionalFormatting sqref="O31:O33">
    <cfRule type="iconSet" priority="992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6">
      <iconSet>
        <cfvo type="percent" val="0"/>
        <cfvo type="num" val="95"/>
        <cfvo type="num" val="100"/>
      </iconSet>
    </cfRule>
    <cfRule type="iconSet" priority="997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1000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70"/>
        <cfvo type="num" val="90"/>
      </iconSet>
    </cfRule>
    <cfRule type="iconSet" priority="986">
      <iconSet>
        <cfvo type="percent" val="0"/>
        <cfvo type="num" val="95"/>
        <cfvo type="num" val="10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9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7">
      <iconSet>
        <cfvo type="percent" val="0"/>
        <cfvo type="num" val="95"/>
        <cfvo type="num" val="100"/>
      </iconSet>
    </cfRule>
    <cfRule type="iconSet" priority="1258">
      <iconSet>
        <cfvo type="percent" val="0"/>
        <cfvo type="num" val="70"/>
        <cfvo type="num" val="90"/>
      </iconSet>
    </cfRule>
    <cfRule type="iconSet" priority="1259">
      <iconSet>
        <cfvo type="percent" val="0"/>
        <cfvo type="num" val="70"/>
        <cfvo type="num" val="90"/>
      </iconSet>
    </cfRule>
    <cfRule type="iconSet" priority="1260">
      <iconSet>
        <cfvo type="percent" val="0"/>
        <cfvo type="num" val="95"/>
        <cfvo type="num" val="100"/>
      </iconSet>
    </cfRule>
  </conditionalFormatting>
  <conditionalFormatting sqref="O37:O38">
    <cfRule type="iconSet" priority="1245">
      <iconSet>
        <cfvo type="percent" val="0"/>
        <cfvo type="num" val="95"/>
        <cfvo type="num" val="100"/>
      </iconSet>
    </cfRule>
    <cfRule type="iconSet" priority="1246">
      <iconSet>
        <cfvo type="percent" val="0"/>
        <cfvo type="num" val="70"/>
        <cfvo type="num" val="90"/>
      </iconSet>
    </cfRule>
    <cfRule type="iconSet" priority="1247">
      <iconSet>
        <cfvo type="percent" val="0"/>
        <cfvo type="num" val="70"/>
        <cfvo type="num" val="90"/>
      </iconSet>
    </cfRule>
    <cfRule type="iconSet" priority="1248">
      <iconSet>
        <cfvo type="percent" val="0"/>
        <cfvo type="num" val="95"/>
        <cfvo type="num" val="100"/>
      </iconSet>
    </cfRule>
    <cfRule type="iconSet" priority="1249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51">
      <iconSet>
        <cfvo type="percent" val="0"/>
        <cfvo type="num" val="70"/>
        <cfvo type="num" val="90"/>
      </iconSet>
    </cfRule>
    <cfRule type="iconSet" priority="1252">
      <iconSet>
        <cfvo type="percent" val="0"/>
        <cfvo type="num" val="95"/>
        <cfvo type="num" val="10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228">
      <iconSet>
        <cfvo type="percent" val="0"/>
        <cfvo type="num" val="95"/>
        <cfvo type="num" val="100"/>
      </iconSet>
    </cfRule>
    <cfRule type="iconSet" priority="1229">
      <iconSet>
        <cfvo type="percent" val="0"/>
        <cfvo type="num" val="70"/>
        <cfvo type="num" val="90"/>
      </iconSet>
    </cfRule>
    <cfRule type="iconSet" priority="1230">
      <iconSet>
        <cfvo type="percent" val="0"/>
        <cfvo type="num" val="70"/>
        <cfvo type="num" val="90"/>
      </iconSet>
    </cfRule>
    <cfRule type="iconSet" priority="1231">
      <iconSet>
        <cfvo type="percent" val="0"/>
        <cfvo type="num" val="95"/>
        <cfvo type="num" val="100"/>
      </iconSet>
    </cfRule>
    <cfRule type="iconSet" priority="1233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  <cfRule type="iconSet" priority="1237">
      <iconSet>
        <cfvo type="percent" val="0"/>
        <cfvo type="num" val="95"/>
        <cfvo type="num" val="100"/>
      </iconSet>
    </cfRule>
    <cfRule type="iconSet" priority="1238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40">
      <iconSet>
        <cfvo type="percent" val="0"/>
        <cfvo type="num" val="95"/>
        <cfvo type="num" val="100"/>
      </iconSet>
    </cfRule>
    <cfRule type="iconSet" priority="1241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43">
      <iconSet>
        <cfvo type="percent" val="0"/>
        <cfvo type="num" val="70"/>
        <cfvo type="num" val="90"/>
      </iconSet>
    </cfRule>
    <cfRule type="iconSet" priority="1244">
      <iconSet>
        <cfvo type="percent" val="0"/>
        <cfvo type="num" val="95"/>
        <cfvo type="num" val="100"/>
      </iconSet>
    </cfRule>
    <cfRule type="iconSet" priority="1253">
      <iconSet>
        <cfvo type="percent" val="0"/>
        <cfvo type="num" val="95"/>
        <cfvo type="num" val="100"/>
      </iconSet>
    </cfRule>
    <cfRule type="iconSet" priority="1254">
      <iconSet>
        <cfvo type="percent" val="0"/>
        <cfvo type="num" val="70"/>
        <cfvo type="num" val="90"/>
      </iconSet>
    </cfRule>
    <cfRule type="iconSet" priority="1255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</conditionalFormatting>
  <conditionalFormatting sqref="O39"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5">
      <iconSet>
        <cfvo type="percent" val="0"/>
        <cfvo type="num" val="95"/>
        <cfvo type="num" val="10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3">
      <iconSet>
        <cfvo type="percent" val="0"/>
        <cfvo type="num" val="95"/>
        <cfvo type="num" val="100"/>
      </iconSet>
    </cfRule>
    <cfRule type="iconSet" priority="1194">
      <iconSet>
        <cfvo type="percent" val="0"/>
        <cfvo type="num" val="95"/>
        <cfvo type="num" val="100"/>
      </iconSet>
    </cfRule>
    <cfRule type="iconSet" priority="1195">
      <iconSet>
        <cfvo type="percent" val="0"/>
        <cfvo type="num" val="70"/>
        <cfvo type="num" val="9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</conditionalFormatting>
  <conditionalFormatting sqref="O40"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7">
      <iconSet>
        <cfvo type="percent" val="0"/>
        <cfvo type="num" val="70"/>
        <cfvo type="num" val="90"/>
      </iconSet>
    </cfRule>
    <cfRule type="iconSet" priority="838">
      <iconSet>
        <cfvo type="percent" val="0"/>
        <cfvo type="num" val="95"/>
        <cfvo type="num" val="100"/>
      </iconSet>
    </cfRule>
    <cfRule type="iconSet" priority="839">
      <iconSet>
        <cfvo type="percent" val="0"/>
        <cfvo type="num" val="95"/>
        <cfvo type="num" val="100"/>
      </iconSet>
    </cfRule>
    <cfRule type="iconSet" priority="840">
      <iconSet>
        <cfvo type="percent" val="0"/>
        <cfvo type="num" val="95"/>
        <cfvo type="num" val="100"/>
      </iconSet>
    </cfRule>
    <cfRule type="iconSet" priority="841">
      <iconSet>
        <cfvo type="percent" val="0"/>
        <cfvo type="num" val="70"/>
        <cfvo type="num" val="90"/>
      </iconSet>
    </cfRule>
    <cfRule type="iconSet" priority="842">
      <iconSet>
        <cfvo type="percent" val="0"/>
        <cfvo type="num" val="70"/>
        <cfvo type="num" val="90"/>
      </iconSet>
    </cfRule>
    <cfRule type="iconSet" priority="843">
      <iconSet>
        <cfvo type="percent" val="0"/>
        <cfvo type="num" val="95"/>
        <cfvo type="num" val="100"/>
      </iconSet>
    </cfRule>
  </conditionalFormatting>
  <conditionalFormatting sqref="U9"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</conditionalFormatting>
  <conditionalFormatting sqref="U10">
    <cfRule type="iconSet" priority="826">
      <iconSet>
        <cfvo type="percent" val="0"/>
        <cfvo type="num" val="95"/>
        <cfvo type="num" val="100"/>
      </iconSet>
    </cfRule>
    <cfRule type="iconSet" priority="827">
      <iconSet>
        <cfvo type="percent" val="0"/>
        <cfvo type="num" val="70"/>
        <cfvo type="num" val="90"/>
      </iconSet>
    </cfRule>
    <cfRule type="iconSet" priority="828">
      <iconSet>
        <cfvo type="percent" val="0"/>
        <cfvo type="num" val="70"/>
        <cfvo type="num" val="90"/>
      </iconSet>
    </cfRule>
    <cfRule type="iconSet" priority="829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  <cfRule type="iconSet" priority="831">
      <iconSet>
        <cfvo type="percent" val="0"/>
        <cfvo type="num" val="95"/>
        <cfvo type="num" val="100"/>
      </iconSet>
    </cfRule>
    <cfRule type="iconSet" priority="832">
      <iconSet>
        <cfvo type="percent" val="0"/>
        <cfvo type="num" val="70"/>
        <cfvo type="num" val="9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95"/>
        <cfvo type="num" val="100"/>
      </iconSet>
    </cfRule>
  </conditionalFormatting>
  <conditionalFormatting sqref="U12"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24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</conditionalFormatting>
  <conditionalFormatting sqref="U13"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</conditionalFormatting>
  <conditionalFormatting sqref="U14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70"/>
        <cfvo type="num" val="90"/>
      </iconSet>
    </cfRule>
    <cfRule type="iconSet" priority="801">
      <iconSet>
        <cfvo type="percent" val="0"/>
        <cfvo type="num" val="70"/>
        <cfvo type="num" val="90"/>
      </iconSet>
    </cfRule>
    <cfRule type="iconSet" priority="802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4">
      <iconSet>
        <cfvo type="percent" val="0"/>
        <cfvo type="num" val="95"/>
        <cfvo type="num" val="100"/>
      </iconSet>
    </cfRule>
    <cfRule type="iconSet" priority="805">
      <iconSet>
        <cfvo type="percent" val="0"/>
        <cfvo type="num" val="70"/>
        <cfvo type="num" val="9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95"/>
        <cfvo type="num" val="100"/>
      </iconSet>
    </cfRule>
  </conditionalFormatting>
  <conditionalFormatting sqref="U16">
    <cfRule type="iconSet" priority="790">
      <iconSet>
        <cfvo type="percent" val="0"/>
        <cfvo type="num" val="95"/>
        <cfvo type="num" val="100"/>
      </iconSet>
    </cfRule>
    <cfRule type="iconSet" priority="791">
      <iconSet>
        <cfvo type="percent" val="0"/>
        <cfvo type="num" val="70"/>
        <cfvo type="num" val="90"/>
      </iconSet>
    </cfRule>
    <cfRule type="iconSet" priority="792">
      <iconSet>
        <cfvo type="percent" val="0"/>
        <cfvo type="num" val="70"/>
        <cfvo type="num" val="90"/>
      </iconSet>
    </cfRule>
    <cfRule type="iconSet" priority="793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5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95"/>
        <cfvo type="num" val="100"/>
      </iconSet>
    </cfRule>
  </conditionalFormatting>
  <conditionalFormatting sqref="U17">
    <cfRule type="iconSet" priority="781">
      <iconSet>
        <cfvo type="percent" val="0"/>
        <cfvo type="num" val="95"/>
        <cfvo type="num" val="100"/>
      </iconSet>
    </cfRule>
    <cfRule type="iconSet" priority="782">
      <iconSet>
        <cfvo type="percent" val="0"/>
        <cfvo type="num" val="70"/>
        <cfvo type="num" val="90"/>
      </iconSet>
    </cfRule>
    <cfRule type="iconSet" priority="783">
      <iconSet>
        <cfvo type="percent" val="0"/>
        <cfvo type="num" val="70"/>
        <cfvo type="num" val="90"/>
      </iconSet>
    </cfRule>
    <cfRule type="iconSet" priority="784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6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</conditionalFormatting>
  <conditionalFormatting sqref="U1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U19">
    <cfRule type="iconSet" priority="907">
      <iconSet>
        <cfvo type="percent" val="0"/>
        <cfvo type="num" val="95"/>
        <cfvo type="num" val="100"/>
      </iconSet>
    </cfRule>
    <cfRule type="iconSet" priority="908">
      <iconSet>
        <cfvo type="percent" val="0"/>
        <cfvo type="num" val="70"/>
        <cfvo type="num" val="90"/>
      </iconSet>
    </cfRule>
    <cfRule type="iconSet" priority="909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</conditionalFormatting>
  <conditionalFormatting sqref="U20">
    <cfRule type="iconSet" priority="763">
      <iconSet>
        <cfvo type="percent" val="0"/>
        <cfvo type="num" val="95"/>
        <cfvo type="num" val="100"/>
      </iconSet>
    </cfRule>
    <cfRule type="iconSet" priority="764">
      <iconSet>
        <cfvo type="percent" val="0"/>
        <cfvo type="num" val="70"/>
        <cfvo type="num" val="90"/>
      </iconSet>
    </cfRule>
    <cfRule type="iconSet" priority="765">
      <iconSet>
        <cfvo type="percent" val="0"/>
        <cfvo type="num" val="70"/>
        <cfvo type="num" val="90"/>
      </iconSet>
    </cfRule>
    <cfRule type="iconSet" priority="766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8">
      <iconSet>
        <cfvo type="percent" val="0"/>
        <cfvo type="num" val="95"/>
        <cfvo type="num" val="100"/>
      </iconSet>
    </cfRule>
    <cfRule type="iconSet" priority="769">
      <iconSet>
        <cfvo type="percent" val="0"/>
        <cfvo type="num" val="70"/>
        <cfvo type="num" val="90"/>
      </iconSet>
    </cfRule>
    <cfRule type="iconSet" priority="770">
      <iconSet>
        <cfvo type="percent" val="0"/>
        <cfvo type="num" val="70"/>
        <cfvo type="num" val="90"/>
      </iconSet>
    </cfRule>
    <cfRule type="iconSet" priority="771">
      <iconSet>
        <cfvo type="percent" val="0"/>
        <cfvo type="num" val="95"/>
        <cfvo type="num" val="100"/>
      </iconSet>
    </cfRule>
  </conditionalFormatting>
  <conditionalFormatting sqref="U21">
    <cfRule type="iconSet" priority="754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70"/>
        <cfvo type="num" val="90"/>
      </iconSet>
    </cfRule>
    <cfRule type="iconSet" priority="757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9">
      <iconSet>
        <cfvo type="percent" val="0"/>
        <cfvo type="num" val="95"/>
        <cfvo type="num" val="100"/>
      </iconSet>
    </cfRule>
    <cfRule type="iconSet" priority="760">
      <iconSet>
        <cfvo type="percent" val="0"/>
        <cfvo type="num" val="70"/>
        <cfvo type="num" val="90"/>
      </iconSet>
    </cfRule>
    <cfRule type="iconSet" priority="761">
      <iconSet>
        <cfvo type="percent" val="0"/>
        <cfvo type="num" val="70"/>
        <cfvo type="num" val="9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51">
      <iconSet>
        <cfvo type="percent" val="0"/>
        <cfvo type="num" val="70"/>
        <cfvo type="num" val="9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</conditionalFormatting>
  <conditionalFormatting sqref="U23">
    <cfRule type="iconSet" priority="736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95"/>
        <cfvo type="num" val="10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</conditionalFormatting>
  <conditionalFormatting sqref="U24"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26">
      <iconSet>
        <cfvo type="percent" val="0"/>
        <cfvo type="num" val="95"/>
        <cfvo type="num" val="10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2">
      <iconSet>
        <cfvo type="percent" val="0"/>
        <cfvo type="num" val="95"/>
        <cfvo type="num" val="10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</conditionalFormatting>
  <conditionalFormatting sqref="U31:U33">
    <cfRule type="iconSet" priority="700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</conditionalFormatting>
  <conditionalFormatting sqref="U37">
    <cfRule type="iconSet" priority="965">
      <iconSet>
        <cfvo type="percent" val="0"/>
        <cfvo type="num" val="95"/>
        <cfvo type="num" val="100"/>
      </iconSet>
    </cfRule>
    <cfRule type="iconSet" priority="966">
      <iconSet>
        <cfvo type="percent" val="0"/>
        <cfvo type="num" val="70"/>
        <cfvo type="num" val="9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53">
      <iconSet>
        <cfvo type="percent" val="0"/>
        <cfvo type="num" val="95"/>
        <cfvo type="num" val="100"/>
      </iconSet>
    </cfRule>
    <cfRule type="iconSet" priority="954">
      <iconSet>
        <cfvo type="percent" val="0"/>
        <cfvo type="num" val="70"/>
        <cfvo type="num" val="9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U39"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</conditionalFormatting>
  <conditionalFormatting sqref="U40">
    <cfRule type="iconSet" priority="587">
      <iconSet>
        <cfvo type="percent" val="0"/>
        <cfvo type="num" val="95"/>
        <cfvo type="num" val="100"/>
      </iconSet>
    </cfRule>
    <cfRule type="iconSet" priority="588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70"/>
        <cfvo type="num" val="9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95"/>
        <cfvo type="num" val="10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70"/>
        <cfvo type="num" val="90"/>
      </iconSet>
    </cfRule>
    <cfRule type="iconSet" priority="594">
      <iconSet>
        <cfvo type="percent" val="0"/>
        <cfvo type="num" val="95"/>
        <cfvo type="num" val="100"/>
      </iconSet>
    </cfRule>
    <cfRule type="iconSet" priority="595">
      <iconSet>
        <cfvo type="percent" val="0"/>
        <cfvo type="num" val="95"/>
        <cfvo type="num" val="100"/>
      </iconSet>
    </cfRule>
    <cfRule type="iconSet" priority="596">
      <iconSet>
        <cfvo type="percent" val="0"/>
        <cfvo type="num" val="70"/>
        <cfvo type="num" val="90"/>
      </iconSet>
    </cfRule>
    <cfRule type="iconSet" priority="597">
      <iconSet>
        <cfvo type="percent" val="0"/>
        <cfvo type="num" val="70"/>
        <cfvo type="num" val="90"/>
      </iconSet>
    </cfRule>
    <cfRule type="iconSet" priority="598">
      <iconSet>
        <cfvo type="percent" val="0"/>
        <cfvo type="num" val="95"/>
        <cfvo type="num" val="100"/>
      </iconSet>
    </cfRule>
    <cfRule type="iconSet" priority="599">
      <iconSet>
        <cfvo type="percent" val="0"/>
        <cfvo type="num" val="95"/>
        <cfvo type="num" val="100"/>
      </iconSet>
    </cfRule>
    <cfRule type="iconSet" priority="600">
      <iconSet>
        <cfvo type="percent" val="0"/>
        <cfvo type="num" val="70"/>
        <cfvo type="num" val="90"/>
      </iconSet>
    </cfRule>
    <cfRule type="iconSet" priority="601">
      <iconSet>
        <cfvo type="percent" val="0"/>
        <cfvo type="num" val="70"/>
        <cfvo type="num" val="90"/>
      </iconSet>
    </cfRule>
    <cfRule type="iconSet" priority="602">
      <iconSet>
        <cfvo type="percent" val="0"/>
        <cfvo type="num" val="95"/>
        <cfvo type="num" val="10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12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6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1">
      <iconSet>
        <cfvo type="percent" val="0"/>
        <cfvo type="num" val="95"/>
        <cfvo type="num" val="10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33">
      <iconSet>
        <cfvo type="percent" val="0"/>
        <cfvo type="num" val="95"/>
        <cfvo type="num" val="100"/>
      </iconSet>
    </cfRule>
  </conditionalFormatting>
  <conditionalFormatting sqref="AA10">
    <cfRule type="iconSet" priority="469">
      <iconSet>
        <cfvo type="percent" val="0"/>
        <cfvo type="num" val="95"/>
        <cfvo type="num" val="100"/>
      </iconSet>
    </cfRule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</conditionalFormatting>
  <conditionalFormatting sqref="AA12"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95"/>
        <cfvo type="num" val="100"/>
      </iconSet>
    </cfRule>
    <cfRule type="iconSet" priority="466">
      <iconSet>
        <cfvo type="percent" val="0"/>
        <cfvo type="num" val="70"/>
        <cfvo type="num" val="9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</conditionalFormatting>
  <conditionalFormatting sqref="AA14"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95"/>
        <cfvo type="num" val="100"/>
      </iconSet>
    </cfRule>
    <cfRule type="iconSet" priority="448">
      <iconSet>
        <cfvo type="percent" val="0"/>
        <cfvo type="num" val="70"/>
        <cfvo type="num" val="9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</conditionalFormatting>
  <conditionalFormatting sqref="AA16"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70"/>
        <cfvo type="num" val="90"/>
      </iconSet>
    </cfRule>
    <cfRule type="iconSet" priority="441">
      <iconSet>
        <cfvo type="percent" val="0"/>
        <cfvo type="num" val="95"/>
        <cfvo type="num" val="100"/>
      </iconSet>
    </cfRule>
  </conditionalFormatting>
  <conditionalFormatting sqref="AA17"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70"/>
        <cfvo type="num" val="9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A18">
    <cfRule type="iconSet" priority="415">
      <iconSet>
        <cfvo type="percent" val="0"/>
        <cfvo type="num" val="95"/>
        <cfvo type="num" val="100"/>
      </iconSet>
    </cfRule>
    <cfRule type="iconSet" priority="416">
      <iconSet>
        <cfvo type="percent" val="0"/>
        <cfvo type="num" val="70"/>
        <cfvo type="num" val="90"/>
      </iconSet>
    </cfRule>
    <cfRule type="iconSet" priority="417">
      <iconSet>
        <cfvo type="percent" val="0"/>
        <cfvo type="num" val="70"/>
        <cfvo type="num" val="90"/>
      </iconSet>
    </cfRule>
    <cfRule type="iconSet" priority="418">
      <iconSet>
        <cfvo type="percent" val="0"/>
        <cfvo type="num" val="95"/>
        <cfvo type="num" val="100"/>
      </iconSet>
    </cfRule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70"/>
        <cfvo type="num" val="90"/>
      </iconSet>
    </cfRule>
    <cfRule type="iconSet" priority="423">
      <iconSet>
        <cfvo type="percent" val="0"/>
        <cfvo type="num" val="95"/>
        <cfvo type="num" val="100"/>
      </iconSet>
    </cfRule>
  </conditionalFormatting>
  <conditionalFormatting sqref="AA19"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29">
      <iconSet>
        <cfvo type="percent" val="0"/>
        <cfvo type="num" val="95"/>
        <cfvo type="num" val="100"/>
      </iconSet>
    </cfRule>
    <cfRule type="iconSet" priority="530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2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4">
      <iconSet>
        <cfvo type="percent" val="0"/>
        <cfvo type="num" val="95"/>
        <cfvo type="num" val="100"/>
      </iconSet>
    </cfRule>
    <cfRule type="iconSet" priority="535">
      <iconSet>
        <cfvo type="percent" val="0"/>
        <cfvo type="num" val="70"/>
        <cfvo type="num" val="90"/>
      </iconSet>
    </cfRule>
    <cfRule type="iconSet" priority="536">
      <iconSet>
        <cfvo type="percent" val="0"/>
        <cfvo type="num" val="70"/>
        <cfvo type="num" val="90"/>
      </iconSet>
    </cfRule>
    <cfRule type="iconSet" priority="537">
      <iconSet>
        <cfvo type="percent" val="0"/>
        <cfvo type="num" val="95"/>
        <cfvo type="num" val="100"/>
      </iconSet>
    </cfRule>
    <cfRule type="iconSet" priority="538">
      <iconSet>
        <cfvo type="percent" val="0"/>
        <cfvo type="num" val="95"/>
        <cfvo type="num" val="100"/>
      </iconSet>
    </cfRule>
    <cfRule type="iconSet" priority="539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70"/>
        <cfvo type="num" val="90"/>
      </iconSet>
    </cfRule>
    <cfRule type="iconSet" priority="544">
      <iconSet>
        <cfvo type="percent" val="0"/>
        <cfvo type="num" val="70"/>
        <cfvo type="num" val="9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95"/>
        <cfvo type="num" val="10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70"/>
        <cfvo type="num" val="90"/>
      </iconSet>
    </cfRule>
    <cfRule type="iconSet" priority="549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</conditionalFormatting>
  <conditionalFormatting sqref="AA20"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11">
      <iconSet>
        <cfvo type="percent" val="0"/>
        <cfvo type="num" val="95"/>
        <cfvo type="num" val="100"/>
      </iconSet>
    </cfRule>
    <cfRule type="iconSet" priority="412">
      <iconSet>
        <cfvo type="percent" val="0"/>
        <cfvo type="num" val="70"/>
        <cfvo type="num" val="90"/>
      </iconSet>
    </cfRule>
    <cfRule type="iconSet" priority="413">
      <iconSet>
        <cfvo type="percent" val="0"/>
        <cfvo type="num" val="70"/>
        <cfvo type="num" val="90"/>
      </iconSet>
    </cfRule>
    <cfRule type="iconSet" priority="414">
      <iconSet>
        <cfvo type="percent" val="0"/>
        <cfvo type="num" val="95"/>
        <cfvo type="num" val="100"/>
      </iconSet>
    </cfRule>
  </conditionalFormatting>
  <conditionalFormatting sqref="AA21">
    <cfRule type="iconSet" priority="397">
      <iconSet>
        <cfvo type="percent" val="0"/>
        <cfvo type="num" val="95"/>
        <cfvo type="num" val="100"/>
      </iconSet>
    </cfRule>
    <cfRule type="iconSet" priority="398">
      <iconSet>
        <cfvo type="percent" val="0"/>
        <cfvo type="num" val="70"/>
        <cfvo type="num" val="90"/>
      </iconSet>
    </cfRule>
    <cfRule type="iconSet" priority="399">
      <iconSet>
        <cfvo type="percent" val="0"/>
        <cfvo type="num" val="70"/>
        <cfvo type="num" val="90"/>
      </iconSet>
    </cfRule>
    <cfRule type="iconSet" priority="400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</conditionalFormatting>
  <conditionalFormatting sqref="AA22">
    <cfRule type="iconSet" priority="388">
      <iconSet>
        <cfvo type="percent" val="0"/>
        <cfvo type="num" val="95"/>
        <cfvo type="num" val="100"/>
      </iconSet>
    </cfRule>
    <cfRule type="iconSet" priority="389">
      <iconSet>
        <cfvo type="percent" val="0"/>
        <cfvo type="num" val="70"/>
        <cfvo type="num" val="90"/>
      </iconSet>
    </cfRule>
    <cfRule type="iconSet" priority="390">
      <iconSet>
        <cfvo type="percent" val="0"/>
        <cfvo type="num" val="70"/>
        <cfvo type="num" val="90"/>
      </iconSet>
    </cfRule>
    <cfRule type="iconSet" priority="391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3">
      <iconSet>
        <cfvo type="percent" val="0"/>
        <cfvo type="num" val="95"/>
        <cfvo type="num" val="100"/>
      </iconSet>
    </cfRule>
    <cfRule type="iconSet" priority="394">
      <iconSet>
        <cfvo type="percent" val="0"/>
        <cfvo type="num" val="70"/>
        <cfvo type="num" val="9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4">
      <iconSet>
        <cfvo type="percent" val="0"/>
        <cfvo type="num" val="95"/>
        <cfvo type="num" val="100"/>
      </iconSet>
    </cfRule>
    <cfRule type="iconSet" priority="385">
      <iconSet>
        <cfvo type="percent" val="0"/>
        <cfvo type="num" val="70"/>
        <cfvo type="num" val="90"/>
      </iconSet>
    </cfRule>
    <cfRule type="iconSet" priority="386">
      <iconSet>
        <cfvo type="percent" val="0"/>
        <cfvo type="num" val="70"/>
        <cfvo type="num" val="90"/>
      </iconSet>
    </cfRule>
    <cfRule type="iconSet" priority="387">
      <iconSet>
        <cfvo type="percent" val="0"/>
        <cfvo type="num" val="95"/>
        <cfvo type="num" val="100"/>
      </iconSet>
    </cfRule>
  </conditionalFormatting>
  <conditionalFormatting sqref="AA24">
    <cfRule type="iconSet" priority="370">
      <iconSet>
        <cfvo type="percent" val="0"/>
        <cfvo type="num" val="95"/>
        <cfvo type="num" val="100"/>
      </iconSet>
    </cfRule>
    <cfRule type="iconSet" priority="371">
      <iconSet>
        <cfvo type="percent" val="0"/>
        <cfvo type="num" val="70"/>
        <cfvo type="num" val="90"/>
      </iconSet>
    </cfRule>
    <cfRule type="iconSet" priority="372">
      <iconSet>
        <cfvo type="percent" val="0"/>
        <cfvo type="num" val="70"/>
        <cfvo type="num" val="90"/>
      </iconSet>
    </cfRule>
    <cfRule type="iconSet" priority="373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6">
      <iconSet>
        <cfvo type="percent" val="0"/>
        <cfvo type="num" val="95"/>
        <cfvo type="num" val="100"/>
      </iconSet>
    </cfRule>
    <cfRule type="iconSet" priority="367">
      <iconSet>
        <cfvo type="percent" val="0"/>
        <cfvo type="num" val="70"/>
        <cfvo type="num" val="90"/>
      </iconSet>
    </cfRule>
    <cfRule type="iconSet" priority="368">
      <iconSet>
        <cfvo type="percent" val="0"/>
        <cfvo type="num" val="70"/>
        <cfvo type="num" val="90"/>
      </iconSet>
    </cfRule>
    <cfRule type="iconSet" priority="369">
      <iconSet>
        <cfvo type="percent" val="0"/>
        <cfvo type="num" val="95"/>
        <cfvo type="num" val="10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95"/>
        <cfvo type="num" val="10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70"/>
        <cfvo type="num" val="90"/>
      </iconSet>
    </cfRule>
    <cfRule type="iconSet" priority="360">
      <iconSet>
        <cfvo type="percent" val="0"/>
        <cfvo type="num" val="95"/>
        <cfvo type="num" val="100"/>
      </iconSet>
    </cfRule>
  </conditionalFormatting>
  <conditionalFormatting sqref="AA31:AA33"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95"/>
        <cfvo type="num" val="10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70"/>
        <cfvo type="num" val="90"/>
      </iconSet>
    </cfRule>
    <cfRule type="iconSet" priority="351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34">
      <iconSet>
        <cfvo type="percent" val="0"/>
        <cfvo type="num" val="95"/>
        <cfvo type="num" val="100"/>
      </iconSet>
    </cfRule>
    <cfRule type="iconSet" priority="335">
      <iconSet>
        <cfvo type="percent" val="0"/>
        <cfvo type="num" val="70"/>
        <cfvo type="num" val="90"/>
      </iconSet>
    </cfRule>
    <cfRule type="iconSet" priority="336">
      <iconSet>
        <cfvo type="percent" val="0"/>
        <cfvo type="num" val="70"/>
        <cfvo type="num" val="90"/>
      </iconSet>
    </cfRule>
    <cfRule type="iconSet" priority="337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70"/>
        <cfvo type="num" val="90"/>
      </iconSet>
    </cfRule>
    <cfRule type="iconSet" priority="342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</conditionalFormatting>
  <conditionalFormatting sqref="AA37:AA38">
    <cfRule type="iconSet" priority="568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1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3">
      <iconSet>
        <cfvo type="percent" val="0"/>
        <cfvo type="num" val="70"/>
        <cfvo type="num" val="90"/>
      </iconSet>
    </cfRule>
    <cfRule type="iconSet" priority="554">
      <iconSet>
        <cfvo type="percent" val="0"/>
        <cfvo type="num" val="95"/>
        <cfvo type="num" val="100"/>
      </iconSet>
    </cfRule>
    <cfRule type="iconSet" priority="556">
      <iconSet>
        <cfvo type="percent" val="0"/>
        <cfvo type="num" val="95"/>
        <cfvo type="num" val="100"/>
      </iconSet>
    </cfRule>
    <cfRule type="iconSet" priority="557">
      <iconSet>
        <cfvo type="percent" val="0"/>
        <cfvo type="num" val="70"/>
        <cfvo type="num" val="90"/>
      </iconSet>
    </cfRule>
    <cfRule type="iconSet" priority="558">
      <iconSet>
        <cfvo type="percent" val="0"/>
        <cfvo type="num" val="70"/>
        <cfvo type="num" val="90"/>
      </iconSet>
    </cfRule>
    <cfRule type="iconSet" priority="559">
      <iconSet>
        <cfvo type="percent" val="0"/>
        <cfvo type="num" val="95"/>
        <cfvo type="num" val="100"/>
      </iconSet>
    </cfRule>
    <cfRule type="iconSet" priority="560">
      <iconSet>
        <cfvo type="percent" val="0"/>
        <cfvo type="num" val="95"/>
        <cfvo type="num" val="100"/>
      </iconSet>
    </cfRule>
    <cfRule type="iconSet" priority="561">
      <iconSet>
        <cfvo type="percent" val="0"/>
        <cfvo type="num" val="70"/>
        <cfvo type="num" val="90"/>
      </iconSet>
    </cfRule>
    <cfRule type="iconSet" priority="562">
      <iconSet>
        <cfvo type="percent" val="0"/>
        <cfvo type="num" val="70"/>
        <cfvo type="num" val="90"/>
      </iconSet>
    </cfRule>
    <cfRule type="iconSet" priority="563">
      <iconSet>
        <cfvo type="percent" val="0"/>
        <cfvo type="num" val="95"/>
        <cfvo type="num" val="100"/>
      </iconSet>
    </cfRule>
    <cfRule type="iconSet" priority="564">
      <iconSet>
        <cfvo type="percent" val="0"/>
        <cfvo type="num" val="95"/>
        <cfvo type="num" val="100"/>
      </iconSet>
    </cfRule>
    <cfRule type="iconSet" priority="565">
      <iconSet>
        <cfvo type="percent" val="0"/>
        <cfvo type="num" val="70"/>
        <cfvo type="num" val="90"/>
      </iconSet>
    </cfRule>
    <cfRule type="iconSet" priority="566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</conditionalFormatting>
  <conditionalFormatting sqref="AA39"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95"/>
        <cfvo type="num" val="100"/>
      </iconSet>
    </cfRule>
    <cfRule type="iconSet" priority="498">
      <iconSet>
        <cfvo type="percent" val="0"/>
        <cfvo type="num" val="70"/>
        <cfvo type="num" val="9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95"/>
        <cfvo type="num" val="100"/>
      </iconSet>
    </cfRule>
    <cfRule type="iconSet" priority="506">
      <iconSet>
        <cfvo type="percent" val="0"/>
        <cfvo type="num" val="70"/>
        <cfvo type="num" val="9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95"/>
        <cfvo type="num" val="100"/>
      </iconSet>
    </cfRule>
    <cfRule type="iconSet" priority="510">
      <iconSet>
        <cfvo type="percent" val="0"/>
        <cfvo type="num" val="70"/>
        <cfvo type="num" val="9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85">
      <iconSet>
        <cfvo type="percent" val="0"/>
        <cfvo type="num" val="95"/>
        <cfvo type="num" val="100"/>
      </iconSet>
    </cfRule>
  </conditionalFormatting>
  <conditionalFormatting sqref="AA40"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70"/>
        <cfvo type="num" val="9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95"/>
        <cfvo type="num" val="100"/>
      </iconSet>
    </cfRule>
    <cfRule type="iconSet" priority="298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70"/>
        <cfvo type="num" val="9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95"/>
        <cfvo type="num" val="10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95"/>
        <cfvo type="num" val="10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</conditionalFormatting>
  <conditionalFormatting sqref="AG9"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</conditionalFormatting>
  <conditionalFormatting sqref="AG12"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</conditionalFormatting>
  <conditionalFormatting sqref="AG13"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</conditionalFormatting>
  <conditionalFormatting sqref="AG16"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70"/>
        <cfvo type="num" val="9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</conditionalFormatting>
  <conditionalFormatting sqref="AG17"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70"/>
        <cfvo type="num" val="9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70"/>
        <cfvo type="num" val="9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</conditionalFormatting>
  <conditionalFormatting sqref="AG19"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</conditionalFormatting>
  <conditionalFormatting sqref="AG20"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</conditionalFormatting>
  <conditionalFormatting sqref="AG21"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</conditionalFormatting>
  <conditionalFormatting sqref="AG22"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AG23"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70"/>
        <cfvo type="num" val="9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</conditionalFormatting>
  <conditionalFormatting sqref="AG24"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70"/>
        <cfvo type="num" val="9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</conditionalFormatting>
  <conditionalFormatting sqref="AG31:AG33"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AG37"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</conditionalFormatting>
  <conditionalFormatting sqref="AG39">
    <cfRule type="iconSet" priority="200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</conditionalFormatting>
  <conditionalFormatting sqref="AG40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70"/>
        <cfvo type="num" val="90"/>
      </iconSet>
    </cfRule>
    <cfRule type="iconSet" priority="23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50" t="s">
        <v>106</v>
      </c>
      <c r="C2" s="752" t="s">
        <v>107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</row>
    <row r="3" spans="2:14" ht="15.75" thickBot="1">
      <c r="B3" s="751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563"/>
      <c r="J1" s="28"/>
      <c r="K1" s="28"/>
      <c r="L1" s="28"/>
      <c r="M1" s="28"/>
      <c r="N1" s="28"/>
      <c r="O1" s="28"/>
      <c r="Q1" s="29"/>
      <c r="R1" s="28"/>
      <c r="S1" s="562"/>
      <c r="T1" s="562"/>
      <c r="U1" s="563"/>
      <c r="V1" s="563"/>
      <c r="W1" s="563"/>
      <c r="X1" s="563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563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562"/>
      <c r="T2" s="562"/>
      <c r="U2" s="563"/>
      <c r="V2" s="563"/>
      <c r="W2" s="563"/>
      <c r="X2" s="563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562"/>
      <c r="T3" s="562"/>
      <c r="U3" s="563"/>
      <c r="V3" s="563"/>
      <c r="W3" s="563"/>
      <c r="X3" s="563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>
      <c r="D4"/>
      <c r="E4"/>
      <c r="F4"/>
      <c r="G4"/>
      <c r="H4"/>
      <c r="I4"/>
      <c r="J4"/>
      <c r="K4"/>
      <c r="L4"/>
      <c r="M4"/>
      <c r="N4"/>
      <c r="O4"/>
      <c r="S4" s="574"/>
      <c r="T4" s="574"/>
      <c r="U4" s="574"/>
      <c r="V4" s="574"/>
      <c r="W4" s="574"/>
      <c r="X4" s="574"/>
      <c r="Y4"/>
      <c r="Z4"/>
      <c r="AA4"/>
      <c r="AB4"/>
      <c r="AC4" s="577"/>
      <c r="AD4" s="577"/>
      <c r="AH4"/>
      <c r="AI4"/>
      <c r="AJ4"/>
      <c r="AK4"/>
      <c r="AL4"/>
      <c r="AM4"/>
      <c r="AN4"/>
      <c r="AO4"/>
      <c r="AP4"/>
      <c r="AQ4"/>
      <c r="AR4"/>
      <c r="AS4"/>
      <c r="AU4" s="567"/>
    </row>
    <row r="5" spans="1:47" s="167" customFormat="1" ht="15.75">
      <c r="A5" s="579">
        <v>1</v>
      </c>
      <c r="B5" s="315" t="s">
        <v>125</v>
      </c>
      <c r="D5" s="578"/>
      <c r="E5" s="578"/>
      <c r="F5" s="578"/>
      <c r="G5" s="578"/>
      <c r="H5" s="578"/>
      <c r="I5" s="578"/>
      <c r="J5" s="578"/>
      <c r="K5" s="578"/>
      <c r="L5" s="578"/>
      <c r="M5" s="578"/>
      <c r="N5" s="578"/>
      <c r="O5" s="578"/>
      <c r="Q5" s="572"/>
      <c r="S5" s="581"/>
      <c r="T5" s="581"/>
      <c r="U5" s="581"/>
      <c r="V5" s="581"/>
      <c r="W5" s="581"/>
      <c r="X5" s="581"/>
      <c r="Y5" s="578"/>
      <c r="Z5" s="578"/>
      <c r="AA5" s="578"/>
      <c r="AB5" s="578"/>
      <c r="AC5" s="578"/>
      <c r="AD5" s="578"/>
      <c r="AF5" s="572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8"/>
      <c r="AU5" s="567"/>
    </row>
    <row r="6" spans="1:47">
      <c r="B6" s="21" t="s">
        <v>100</v>
      </c>
      <c r="D6"/>
      <c r="E6"/>
      <c r="F6"/>
      <c r="G6"/>
      <c r="H6"/>
      <c r="I6"/>
      <c r="J6"/>
      <c r="K6"/>
      <c r="L6"/>
      <c r="M6"/>
      <c r="N6"/>
      <c r="O6"/>
      <c r="Q6" t="s">
        <v>126</v>
      </c>
      <c r="S6" s="574"/>
      <c r="T6" s="573"/>
      <c r="U6" s="573"/>
      <c r="V6" s="573"/>
      <c r="W6" s="573"/>
      <c r="X6" s="573"/>
      <c r="Y6" s="573"/>
      <c r="Z6"/>
      <c r="AA6"/>
      <c r="AB6"/>
      <c r="AC6"/>
      <c r="AD6"/>
      <c r="AF6" t="s">
        <v>127</v>
      </c>
      <c r="AH6"/>
      <c r="AI6"/>
      <c r="AJ6"/>
      <c r="AK6"/>
      <c r="AL6"/>
      <c r="AM6"/>
      <c r="AN6"/>
      <c r="AO6"/>
      <c r="AP6"/>
      <c r="AQ6"/>
      <c r="AR6"/>
      <c r="AS6"/>
      <c r="AU6" s="567"/>
    </row>
    <row r="7" spans="1:47">
      <c r="B7" s="764" t="s">
        <v>72</v>
      </c>
      <c r="C7" s="765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64" t="s">
        <v>72</v>
      </c>
      <c r="R7" s="765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64" t="s">
        <v>72</v>
      </c>
      <c r="AG7" s="765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 s="567"/>
    </row>
    <row r="8" spans="1:47">
      <c r="B8" s="753" t="s">
        <v>128</v>
      </c>
      <c r="C8" s="566" t="s">
        <v>129</v>
      </c>
      <c r="D8" s="565">
        <v>6.54</v>
      </c>
      <c r="E8" s="565">
        <v>12.76</v>
      </c>
      <c r="F8" s="565">
        <v>19.68</v>
      </c>
      <c r="G8" s="565">
        <v>26.37</v>
      </c>
      <c r="H8" s="565">
        <v>33.24</v>
      </c>
      <c r="I8" s="565">
        <v>39.700000000000003</v>
      </c>
      <c r="J8" s="565">
        <v>46.24</v>
      </c>
      <c r="K8" s="565">
        <v>52.96</v>
      </c>
      <c r="L8" s="565">
        <v>59.74</v>
      </c>
      <c r="M8" s="565">
        <v>66.819999999999993</v>
      </c>
      <c r="N8" s="565">
        <v>73.760000000000005</v>
      </c>
      <c r="O8" s="565">
        <v>80.8</v>
      </c>
      <c r="Q8" s="753" t="s">
        <v>128</v>
      </c>
      <c r="R8" s="566" t="s">
        <v>129</v>
      </c>
      <c r="S8" s="565">
        <v>7.5138379950000003</v>
      </c>
      <c r="T8" s="565">
        <v>6.6075825760000004</v>
      </c>
      <c r="U8" s="565">
        <v>6.2866504499999998</v>
      </c>
      <c r="V8" s="565">
        <v>5.3273308750000004</v>
      </c>
      <c r="W8" s="565">
        <v>6.0775351679999998</v>
      </c>
      <c r="X8" s="565">
        <v>5.822720253</v>
      </c>
      <c r="Y8" s="565">
        <v>6.0798251319999999</v>
      </c>
      <c r="Z8" s="565">
        <v>6.0595865580000003</v>
      </c>
      <c r="AA8" s="565">
        <v>6.0901055519999998</v>
      </c>
      <c r="AB8" s="565">
        <v>6.5045151360000002</v>
      </c>
      <c r="AC8" s="565"/>
      <c r="AD8" s="565"/>
      <c r="AF8" s="753" t="s">
        <v>128</v>
      </c>
      <c r="AG8" s="566" t="s">
        <v>129</v>
      </c>
      <c r="AH8" s="565">
        <v>7.5138379950000003</v>
      </c>
      <c r="AI8" s="565">
        <v>14.121420571000002</v>
      </c>
      <c r="AJ8" s="565">
        <v>20.408071021000001</v>
      </c>
      <c r="AK8" s="565">
        <v>25.735401896000003</v>
      </c>
      <c r="AL8" s="565">
        <v>31.812937064000003</v>
      </c>
      <c r="AM8" s="565">
        <v>37.635657317000003</v>
      </c>
      <c r="AN8" s="565">
        <v>43.715482449000007</v>
      </c>
      <c r="AO8" s="565">
        <v>49.775069007000006</v>
      </c>
      <c r="AP8" s="565">
        <v>55.865174559000003</v>
      </c>
      <c r="AQ8" s="565">
        <v>62.369689695000005</v>
      </c>
      <c r="AR8" s="565">
        <v>0</v>
      </c>
      <c r="AS8" s="565">
        <v>0</v>
      </c>
      <c r="AU8" s="567"/>
    </row>
    <row r="9" spans="1:47">
      <c r="B9" s="754"/>
      <c r="C9" s="566" t="s">
        <v>130</v>
      </c>
      <c r="D9" s="570"/>
      <c r="E9" s="570"/>
      <c r="F9" s="570"/>
      <c r="G9" s="570"/>
      <c r="H9" s="570"/>
      <c r="I9" s="570"/>
      <c r="J9" s="570"/>
      <c r="K9" s="570"/>
      <c r="L9" s="570"/>
      <c r="M9" s="570"/>
      <c r="N9" s="570"/>
      <c r="O9" s="570"/>
      <c r="Q9" s="754"/>
      <c r="R9" s="566" t="s">
        <v>130</v>
      </c>
      <c r="S9" s="570">
        <v>5758.6688750000003</v>
      </c>
      <c r="T9" s="570">
        <v>4805.807006</v>
      </c>
      <c r="U9" s="570">
        <v>5685.7965050000003</v>
      </c>
      <c r="V9" s="570">
        <v>5644.9556730000004</v>
      </c>
      <c r="W9" s="570">
        <v>6466.539374</v>
      </c>
      <c r="X9" s="570">
        <v>6206.776116</v>
      </c>
      <c r="Y9" s="570">
        <v>6472.3053470000004</v>
      </c>
      <c r="Z9" s="570">
        <v>6395.7096929999998</v>
      </c>
      <c r="AA9" s="570">
        <v>6431.5954300000003</v>
      </c>
      <c r="AB9" s="570">
        <v>6901.6411529999996</v>
      </c>
      <c r="AC9" s="570"/>
      <c r="AD9" s="570"/>
      <c r="AF9" s="754"/>
      <c r="AG9" s="566" t="s">
        <v>130</v>
      </c>
      <c r="AH9" s="570">
        <v>5758.6688750000003</v>
      </c>
      <c r="AI9" s="570">
        <v>10564.475881</v>
      </c>
      <c r="AJ9" s="570">
        <v>16250.272386000001</v>
      </c>
      <c r="AK9" s="570">
        <v>21895.228059000001</v>
      </c>
      <c r="AL9" s="570">
        <v>28361.767433000001</v>
      </c>
      <c r="AM9" s="570">
        <v>34568.543549000002</v>
      </c>
      <c r="AN9" s="570">
        <v>41040.848896000003</v>
      </c>
      <c r="AO9" s="570">
        <v>47436.558589</v>
      </c>
      <c r="AP9" s="570">
        <v>53868.154019000001</v>
      </c>
      <c r="AQ9" s="570">
        <v>60769.795171999998</v>
      </c>
      <c r="AR9" s="570">
        <v>0</v>
      </c>
      <c r="AS9" s="570">
        <v>0</v>
      </c>
      <c r="AT9" s="583"/>
      <c r="AU9" s="567"/>
    </row>
    <row r="10" spans="1:47">
      <c r="B10" s="755"/>
      <c r="C10" s="589" t="s">
        <v>131</v>
      </c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590"/>
      <c r="Q10" s="755"/>
      <c r="R10" s="589" t="s">
        <v>131</v>
      </c>
      <c r="S10" s="590">
        <v>766.40844250728355</v>
      </c>
      <c r="T10" s="590">
        <v>727.31698026077004</v>
      </c>
      <c r="U10" s="590">
        <v>904.42383431704877</v>
      </c>
      <c r="V10" s="590">
        <v>1059.6217515774258</v>
      </c>
      <c r="W10" s="590">
        <v>1064.0069033328216</v>
      </c>
      <c r="X10" s="590">
        <v>1065.958151227019</v>
      </c>
      <c r="Y10" s="590">
        <v>1064.5545236053347</v>
      </c>
      <c r="Z10" s="590">
        <v>1055.4696482644088</v>
      </c>
      <c r="AA10" s="590">
        <v>1056.0728997361721</v>
      </c>
      <c r="AB10" s="590">
        <v>1061.0539000519898</v>
      </c>
      <c r="AC10" s="590">
        <v>0</v>
      </c>
      <c r="AD10" s="590">
        <v>0</v>
      </c>
      <c r="AF10" s="755"/>
      <c r="AG10" s="589" t="s">
        <v>131</v>
      </c>
      <c r="AH10" s="590">
        <v>766.40844250728355</v>
      </c>
      <c r="AI10" s="590">
        <v>748.1170770237801</v>
      </c>
      <c r="AJ10" s="590">
        <v>796.26694601750421</v>
      </c>
      <c r="AK10" s="590">
        <v>850.78244153642413</v>
      </c>
      <c r="AL10" s="590">
        <v>891.51678689531002</v>
      </c>
      <c r="AM10" s="590">
        <v>918.50510960480585</v>
      </c>
      <c r="AN10" s="590">
        <v>938.81724727342714</v>
      </c>
      <c r="AO10" s="590">
        <v>953.01843945869496</v>
      </c>
      <c r="AP10" s="590">
        <v>964.25285420184412</v>
      </c>
      <c r="AQ10" s="590">
        <v>974.34820453935549</v>
      </c>
      <c r="AR10" s="590">
        <v>0</v>
      </c>
      <c r="AS10" s="590">
        <v>0</v>
      </c>
      <c r="AU10"/>
    </row>
    <row r="11" spans="1:47">
      <c r="B11" s="753" t="s">
        <v>87</v>
      </c>
      <c r="C11" s="566" t="s">
        <v>129</v>
      </c>
      <c r="D11" s="565">
        <v>4.2699999999999996</v>
      </c>
      <c r="E11" s="565">
        <v>8.33</v>
      </c>
      <c r="F11" s="565">
        <v>12.85</v>
      </c>
      <c r="G11" s="565">
        <v>17.22</v>
      </c>
      <c r="H11" s="565">
        <v>21.7</v>
      </c>
      <c r="I11" s="565">
        <v>25.92</v>
      </c>
      <c r="J11" s="565">
        <v>30.2</v>
      </c>
      <c r="K11" s="565">
        <v>34.58</v>
      </c>
      <c r="L11" s="565">
        <v>39.01</v>
      </c>
      <c r="M11" s="565">
        <v>43.63</v>
      </c>
      <c r="N11" s="565">
        <v>48.16</v>
      </c>
      <c r="O11" s="565">
        <v>52.76</v>
      </c>
      <c r="Q11" s="753" t="s">
        <v>87</v>
      </c>
      <c r="R11" s="566" t="s">
        <v>129</v>
      </c>
      <c r="S11" s="565">
        <v>5.0476841700000001</v>
      </c>
      <c r="T11" s="565">
        <v>4.2129476490000002</v>
      </c>
      <c r="U11" s="565">
        <v>4.2964539790000007</v>
      </c>
      <c r="V11" s="565">
        <v>3.7453335440000002</v>
      </c>
      <c r="W11" s="565">
        <v>4.1215168660000003</v>
      </c>
      <c r="X11" s="597">
        <v>4.2631920409999999</v>
      </c>
      <c r="Y11" s="598">
        <v>4.3133183129999999</v>
      </c>
      <c r="Z11" s="598">
        <v>4.4597583090000006</v>
      </c>
      <c r="AA11" s="565">
        <v>4.3609504220000002</v>
      </c>
      <c r="AB11" s="565">
        <v>4.506606906</v>
      </c>
      <c r="AC11" s="565"/>
      <c r="AD11" s="565"/>
      <c r="AF11" s="753" t="s">
        <v>87</v>
      </c>
      <c r="AG11" s="566" t="s">
        <v>129</v>
      </c>
      <c r="AH11" s="565">
        <v>5.0476841700000001</v>
      </c>
      <c r="AI11" s="565">
        <v>9.2606318190000003</v>
      </c>
      <c r="AJ11" s="565">
        <v>13.557085798000001</v>
      </c>
      <c r="AK11" s="565">
        <v>17.302419342</v>
      </c>
      <c r="AL11" s="565">
        <v>21.423936208000001</v>
      </c>
      <c r="AM11" s="565">
        <v>25.687128249000001</v>
      </c>
      <c r="AN11" s="565">
        <v>30.000446562</v>
      </c>
      <c r="AO11" s="565">
        <v>34.460204871000002</v>
      </c>
      <c r="AP11" s="565">
        <v>38.821155293000004</v>
      </c>
      <c r="AQ11" s="565">
        <v>43.327762199000006</v>
      </c>
      <c r="AR11" s="565">
        <v>0</v>
      </c>
      <c r="AS11" s="565">
        <v>0</v>
      </c>
      <c r="AU11"/>
    </row>
    <row r="12" spans="1:47">
      <c r="B12" s="754"/>
      <c r="C12" s="566" t="s">
        <v>130</v>
      </c>
      <c r="D12" s="570"/>
      <c r="E12" s="570"/>
      <c r="F12" s="570"/>
      <c r="G12" s="570"/>
      <c r="H12" s="570"/>
      <c r="I12" s="570"/>
      <c r="J12" s="570"/>
      <c r="K12" s="570"/>
      <c r="L12" s="570"/>
      <c r="M12" s="570"/>
      <c r="N12" s="570"/>
      <c r="O12" s="570"/>
      <c r="Q12" s="754"/>
      <c r="R12" s="566" t="s">
        <v>130</v>
      </c>
      <c r="S12" s="570">
        <v>3590.4370370000001</v>
      </c>
      <c r="T12" s="570">
        <v>2787.8466570000001</v>
      </c>
      <c r="U12" s="570">
        <v>3850.805484</v>
      </c>
      <c r="V12" s="570">
        <v>3929.375661</v>
      </c>
      <c r="W12" s="570">
        <v>4350.1470939999999</v>
      </c>
      <c r="X12" s="570">
        <v>4541.8531750000002</v>
      </c>
      <c r="Y12" s="570">
        <v>4551.091711</v>
      </c>
      <c r="Z12" s="570">
        <v>4715.1306699999996</v>
      </c>
      <c r="AA12" s="570">
        <v>4593.0558289999999</v>
      </c>
      <c r="AB12" s="570">
        <v>4708.9169160000001</v>
      </c>
      <c r="AC12" s="570"/>
      <c r="AD12" s="570"/>
      <c r="AF12" s="754"/>
      <c r="AG12" s="566" t="s">
        <v>130</v>
      </c>
      <c r="AH12" s="570">
        <v>3590.4370370000001</v>
      </c>
      <c r="AI12" s="570">
        <v>6378.2836939999997</v>
      </c>
      <c r="AJ12" s="570">
        <v>10229.089178</v>
      </c>
      <c r="AK12" s="570">
        <v>14158.464839</v>
      </c>
      <c r="AL12" s="570">
        <v>18508.611933</v>
      </c>
      <c r="AM12" s="570">
        <v>23050.465108</v>
      </c>
      <c r="AN12" s="570">
        <v>27601.556819000001</v>
      </c>
      <c r="AO12" s="570">
        <v>32316.687489</v>
      </c>
      <c r="AP12" s="570">
        <v>36909.743318000001</v>
      </c>
      <c r="AQ12" s="570">
        <v>41618.660234000003</v>
      </c>
      <c r="AR12" s="570">
        <v>0</v>
      </c>
      <c r="AS12" s="570">
        <v>0</v>
      </c>
      <c r="AU12"/>
    </row>
    <row r="13" spans="1:47">
      <c r="B13" s="755"/>
      <c r="C13" s="589" t="s">
        <v>131</v>
      </c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Q13" s="755"/>
      <c r="R13" s="589" t="s">
        <v>131</v>
      </c>
      <c r="S13" s="590">
        <v>711.30382093616606</v>
      </c>
      <c r="T13" s="590">
        <v>661.73304044300971</v>
      </c>
      <c r="U13" s="590">
        <v>896.27527789702401</v>
      </c>
      <c r="V13" s="590">
        <v>1049.1390459188433</v>
      </c>
      <c r="W13" s="590">
        <v>1055.472350455741</v>
      </c>
      <c r="X13" s="590">
        <v>1065.3644338139259</v>
      </c>
      <c r="Y13" s="590">
        <v>1055.1254001549967</v>
      </c>
      <c r="Z13" s="590">
        <v>1057.261479951648</v>
      </c>
      <c r="AA13" s="590">
        <v>1053.2235830586565</v>
      </c>
      <c r="AB13" s="590">
        <v>1044.891869697055</v>
      </c>
      <c r="AC13" s="590">
        <v>0</v>
      </c>
      <c r="AD13" s="590">
        <v>0</v>
      </c>
      <c r="AF13" s="755"/>
      <c r="AG13" s="589" t="s">
        <v>131</v>
      </c>
      <c r="AH13" s="590">
        <v>711.30382093616606</v>
      </c>
      <c r="AI13" s="590">
        <v>688.75254071905772</v>
      </c>
      <c r="AJ13" s="590">
        <v>754.51976408595419</v>
      </c>
      <c r="AK13" s="590">
        <v>818.29393676938889</v>
      </c>
      <c r="AL13" s="590">
        <v>863.92209878260485</v>
      </c>
      <c r="AM13" s="590">
        <v>897.35469393692756</v>
      </c>
      <c r="AN13" s="590">
        <v>920.03819883006179</v>
      </c>
      <c r="AO13" s="590">
        <v>937.79731171001015</v>
      </c>
      <c r="AP13" s="590">
        <v>950.76365037120217</v>
      </c>
      <c r="AQ13" s="590">
        <v>960.55411407701433</v>
      </c>
      <c r="AR13" s="590">
        <v>0</v>
      </c>
      <c r="AS13" s="590">
        <v>0</v>
      </c>
      <c r="AU13"/>
    </row>
    <row r="14" spans="1:47">
      <c r="B14" s="753" t="s">
        <v>88</v>
      </c>
      <c r="C14" s="566" t="s">
        <v>129</v>
      </c>
      <c r="D14" s="565">
        <v>2.19</v>
      </c>
      <c r="E14" s="565">
        <v>4.28</v>
      </c>
      <c r="F14" s="565">
        <v>6.6</v>
      </c>
      <c r="G14" s="565">
        <v>8.84</v>
      </c>
      <c r="H14" s="565">
        <v>11.15</v>
      </c>
      <c r="I14" s="565">
        <v>13.31</v>
      </c>
      <c r="J14" s="565">
        <v>15.51</v>
      </c>
      <c r="K14" s="565">
        <v>17.760000000000002</v>
      </c>
      <c r="L14" s="565">
        <v>20.04</v>
      </c>
      <c r="M14" s="565">
        <v>22.41</v>
      </c>
      <c r="N14" s="565">
        <v>24.74</v>
      </c>
      <c r="O14" s="565">
        <v>27.1</v>
      </c>
      <c r="Q14" s="753" t="s">
        <v>88</v>
      </c>
      <c r="R14" s="566" t="s">
        <v>129</v>
      </c>
      <c r="S14" s="565">
        <v>3.349951645</v>
      </c>
      <c r="T14" s="565">
        <v>2.7952298939999998</v>
      </c>
      <c r="U14" s="565">
        <v>2.4283222979999999</v>
      </c>
      <c r="V14" s="565">
        <v>1.3904715360000002</v>
      </c>
      <c r="W14" s="565">
        <v>1.718491021</v>
      </c>
      <c r="X14" s="565">
        <v>1.95663857</v>
      </c>
      <c r="Y14" s="598">
        <v>2.0255425800000002</v>
      </c>
      <c r="Z14" s="598">
        <v>2.1538006009999999</v>
      </c>
      <c r="AA14" s="570">
        <v>2.2264042050000001</v>
      </c>
      <c r="AB14" s="598">
        <v>2.2760170619999998</v>
      </c>
      <c r="AC14" s="565"/>
      <c r="AD14" s="565"/>
      <c r="AF14" s="753" t="s">
        <v>88</v>
      </c>
      <c r="AG14" s="566" t="s">
        <v>129</v>
      </c>
      <c r="AH14" s="565">
        <v>3.349951645</v>
      </c>
      <c r="AI14" s="565">
        <v>6.1451815389999993</v>
      </c>
      <c r="AJ14" s="565">
        <v>8.5735038369999987</v>
      </c>
      <c r="AK14" s="565">
        <v>9.9639753729999985</v>
      </c>
      <c r="AL14" s="565">
        <v>11.682466393999999</v>
      </c>
      <c r="AM14" s="565">
        <v>13.639104963999998</v>
      </c>
      <c r="AN14" s="565">
        <v>15.664647543999997</v>
      </c>
      <c r="AO14" s="565">
        <v>17.818448144999998</v>
      </c>
      <c r="AP14" s="565">
        <v>20.044852349999999</v>
      </c>
      <c r="AQ14" s="565">
        <v>22.320869412</v>
      </c>
      <c r="AR14" s="565">
        <v>0</v>
      </c>
      <c r="AS14" s="565">
        <v>0</v>
      </c>
      <c r="AU14"/>
    </row>
    <row r="15" spans="1:47">
      <c r="B15" s="754"/>
      <c r="C15" s="566" t="s">
        <v>130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Q15" s="754"/>
      <c r="R15" s="566" t="s">
        <v>130</v>
      </c>
      <c r="S15" s="570">
        <v>2094.2916749999999</v>
      </c>
      <c r="T15" s="570">
        <v>1685.6908599999999</v>
      </c>
      <c r="U15" s="570">
        <v>1628.1596320000001</v>
      </c>
      <c r="V15" s="570">
        <v>1396.817528</v>
      </c>
      <c r="W15" s="570">
        <v>1668.089514</v>
      </c>
      <c r="X15" s="565">
        <v>1935.3136050000001</v>
      </c>
      <c r="Y15" s="565">
        <v>1935.112259</v>
      </c>
      <c r="Z15" s="570">
        <v>2062.280217</v>
      </c>
      <c r="AA15" s="570">
        <v>2148.6192769999998</v>
      </c>
      <c r="AB15" s="570">
        <v>2175.3659440000001</v>
      </c>
      <c r="AC15" s="570"/>
      <c r="AD15" s="570"/>
      <c r="AF15" s="754"/>
      <c r="AG15" s="566" t="s">
        <v>130</v>
      </c>
      <c r="AH15" s="570">
        <v>2094.2916749999999</v>
      </c>
      <c r="AI15" s="570">
        <v>3779.9825350000001</v>
      </c>
      <c r="AJ15" s="570">
        <v>5408.142167</v>
      </c>
      <c r="AK15" s="570">
        <v>6804.9596949999996</v>
      </c>
      <c r="AL15" s="570">
        <v>8473.0492089999989</v>
      </c>
      <c r="AM15" s="570">
        <v>10408.362813999998</v>
      </c>
      <c r="AN15" s="570">
        <v>12343.475072999998</v>
      </c>
      <c r="AO15" s="570">
        <v>14405.755289999997</v>
      </c>
      <c r="AP15" s="570">
        <v>16554.374566999999</v>
      </c>
      <c r="AQ15" s="570">
        <v>18729.740511</v>
      </c>
      <c r="AR15" s="570">
        <v>0</v>
      </c>
      <c r="AS15" s="570">
        <v>0</v>
      </c>
      <c r="AU15"/>
    </row>
    <row r="16" spans="1:47">
      <c r="B16" s="755"/>
      <c r="C16" s="589" t="s">
        <v>131</v>
      </c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590"/>
      <c r="Q16" s="755"/>
      <c r="R16" s="589" t="s">
        <v>131</v>
      </c>
      <c r="S16" s="590">
        <v>625.17071794927358</v>
      </c>
      <c r="T16" s="590">
        <v>603.05982832337304</v>
      </c>
      <c r="U16" s="590">
        <v>670.48745273268503</v>
      </c>
      <c r="V16" s="590">
        <v>1004.5639136333963</v>
      </c>
      <c r="W16" s="590">
        <v>970.6710675912226</v>
      </c>
      <c r="X16" s="590">
        <v>989.10122424909582</v>
      </c>
      <c r="Y16" s="590">
        <v>955.35501356875932</v>
      </c>
      <c r="Z16" s="590">
        <v>957.50749444609335</v>
      </c>
      <c r="AA16" s="590">
        <v>965.06253095223542</v>
      </c>
      <c r="AB16" s="590">
        <v>955.77752044110127</v>
      </c>
      <c r="AC16" s="590">
        <v>0</v>
      </c>
      <c r="AD16" s="590">
        <v>0</v>
      </c>
      <c r="AF16" s="755"/>
      <c r="AG16" s="589" t="s">
        <v>131</v>
      </c>
      <c r="AH16" s="590">
        <v>625.17071794927358</v>
      </c>
      <c r="AI16" s="590">
        <v>615.11324132746677</v>
      </c>
      <c r="AJ16" s="590">
        <v>630.79719445164346</v>
      </c>
      <c r="AK16" s="590">
        <v>682.95629407513593</v>
      </c>
      <c r="AL16" s="590">
        <v>725.27914254062603</v>
      </c>
      <c r="AM16" s="590">
        <v>763.12652783834096</v>
      </c>
      <c r="AN16" s="590">
        <v>787.98294301411829</v>
      </c>
      <c r="AO16" s="590">
        <v>808.47418208203328</v>
      </c>
      <c r="AP16" s="590">
        <v>825.86662540320481</v>
      </c>
      <c r="AQ16" s="590">
        <v>839.11339497065637</v>
      </c>
      <c r="AR16" s="590">
        <v>0</v>
      </c>
      <c r="AS16" s="590">
        <v>0</v>
      </c>
      <c r="AU16"/>
    </row>
    <row r="17" spans="1:50">
      <c r="B17" s="753" t="s">
        <v>121</v>
      </c>
      <c r="C17" s="566" t="s">
        <v>129</v>
      </c>
      <c r="D17" s="565">
        <v>2.82</v>
      </c>
      <c r="E17" s="565">
        <v>5.5</v>
      </c>
      <c r="F17" s="565">
        <v>8.49</v>
      </c>
      <c r="G17" s="565">
        <v>11.37</v>
      </c>
      <c r="H17" s="565">
        <v>14.33</v>
      </c>
      <c r="I17" s="565">
        <v>17.11</v>
      </c>
      <c r="J17" s="565">
        <v>19.940000000000001</v>
      </c>
      <c r="K17" s="565">
        <v>22.83</v>
      </c>
      <c r="L17" s="565">
        <v>25.75</v>
      </c>
      <c r="M17" s="565">
        <v>28.8</v>
      </c>
      <c r="N17" s="565">
        <v>31.8</v>
      </c>
      <c r="O17" s="565">
        <v>34.83</v>
      </c>
      <c r="Q17" s="753" t="s">
        <v>121</v>
      </c>
      <c r="R17" s="566" t="s">
        <v>129</v>
      </c>
      <c r="S17" s="565">
        <v>3.2428241830000002</v>
      </c>
      <c r="T17" s="565">
        <v>2.5461385230000002</v>
      </c>
      <c r="U17" s="565">
        <v>2.7160147859999997</v>
      </c>
      <c r="V17" s="565">
        <v>2.4894413790000001</v>
      </c>
      <c r="W17" s="565">
        <v>2.7981959540000001</v>
      </c>
      <c r="X17" s="565">
        <v>2.8152356279999999</v>
      </c>
      <c r="Y17" s="565">
        <v>2.7164542730000001</v>
      </c>
      <c r="Z17" s="565">
        <v>2.618596234</v>
      </c>
      <c r="AA17" s="565">
        <v>2.7242466740000002</v>
      </c>
      <c r="AB17" s="598">
        <v>2.7727625499999999</v>
      </c>
      <c r="AC17" s="598"/>
      <c r="AD17" s="598"/>
      <c r="AF17" s="753" t="s">
        <v>121</v>
      </c>
      <c r="AG17" s="566" t="s">
        <v>129</v>
      </c>
      <c r="AH17" s="565">
        <v>3.2428241830000002</v>
      </c>
      <c r="AI17" s="565">
        <v>5.7889627060000004</v>
      </c>
      <c r="AJ17" s="565">
        <v>8.5049774920000001</v>
      </c>
      <c r="AK17" s="565">
        <v>10.994418871000001</v>
      </c>
      <c r="AL17" s="565">
        <v>13.792614825000001</v>
      </c>
      <c r="AM17" s="565">
        <v>16.607850453000001</v>
      </c>
      <c r="AN17" s="565">
        <v>19.324304726000001</v>
      </c>
      <c r="AO17" s="565">
        <v>21.942900960000003</v>
      </c>
      <c r="AP17" s="565">
        <v>24.667147634000003</v>
      </c>
      <c r="AQ17" s="565">
        <v>27.439910184000002</v>
      </c>
      <c r="AR17" s="565">
        <v>0</v>
      </c>
      <c r="AS17" s="565">
        <v>0</v>
      </c>
      <c r="AU17"/>
    </row>
    <row r="18" spans="1:50">
      <c r="B18" s="754"/>
      <c r="C18" s="566" t="s">
        <v>130</v>
      </c>
      <c r="D18" s="570"/>
      <c r="E18" s="570"/>
      <c r="F18" s="570"/>
      <c r="G18" s="570"/>
      <c r="H18" s="570"/>
      <c r="I18" s="570"/>
      <c r="J18" s="570"/>
      <c r="K18" s="570"/>
      <c r="L18" s="570"/>
      <c r="M18" s="570"/>
      <c r="N18" s="570"/>
      <c r="O18" s="570"/>
      <c r="Q18" s="754"/>
      <c r="R18" s="566" t="s">
        <v>130</v>
      </c>
      <c r="S18" s="570">
        <v>1776.4605389999999</v>
      </c>
      <c r="T18" s="570">
        <v>1336.4275379999999</v>
      </c>
      <c r="U18" s="570">
        <v>1865.9663419999999</v>
      </c>
      <c r="V18" s="570">
        <v>2166.671257</v>
      </c>
      <c r="W18" s="570">
        <v>2408.7866589999999</v>
      </c>
      <c r="X18" s="570">
        <v>2391.1408160000001</v>
      </c>
      <c r="Y18" s="570">
        <v>2329.840541</v>
      </c>
      <c r="Z18" s="570">
        <v>2143.2015609999999</v>
      </c>
      <c r="AA18" s="570">
        <v>2273.9831089999998</v>
      </c>
      <c r="AB18" s="570">
        <v>2295.688267</v>
      </c>
      <c r="AC18" s="570"/>
      <c r="AD18" s="570"/>
      <c r="AF18" s="754"/>
      <c r="AG18" s="566" t="s">
        <v>130</v>
      </c>
      <c r="AH18" s="570">
        <v>1776.4605389999999</v>
      </c>
      <c r="AI18" s="570">
        <v>3112.8880769999996</v>
      </c>
      <c r="AJ18" s="570">
        <v>4978.8544189999993</v>
      </c>
      <c r="AK18" s="570">
        <v>7145.5256759999993</v>
      </c>
      <c r="AL18" s="570">
        <v>9554.3123349999987</v>
      </c>
      <c r="AM18" s="570">
        <v>11945.453150999998</v>
      </c>
      <c r="AN18" s="570">
        <v>14275.293691999997</v>
      </c>
      <c r="AO18" s="570">
        <v>16418.495252999997</v>
      </c>
      <c r="AP18" s="570">
        <v>18692.478361999998</v>
      </c>
      <c r="AQ18" s="570">
        <v>20988.166628999999</v>
      </c>
      <c r="AR18" s="570">
        <v>0</v>
      </c>
      <c r="AS18" s="570">
        <v>0</v>
      </c>
      <c r="AU18"/>
    </row>
    <row r="19" spans="1:50">
      <c r="B19" s="755"/>
      <c r="C19" s="589" t="s">
        <v>131</v>
      </c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590"/>
      <c r="Q19" s="755"/>
      <c r="R19" s="589" t="s">
        <v>131</v>
      </c>
      <c r="S19" s="590">
        <v>547.8127825470209</v>
      </c>
      <c r="T19" s="590">
        <v>524.88406499790415</v>
      </c>
      <c r="U19" s="590">
        <v>687.02363168946317</v>
      </c>
      <c r="V19" s="590">
        <v>870.34435728321682</v>
      </c>
      <c r="W19" s="590">
        <v>860.83558785676087</v>
      </c>
      <c r="X19" s="590">
        <v>849.35725884469377</v>
      </c>
      <c r="Y19" s="590">
        <v>857.6770697586486</v>
      </c>
      <c r="Z19" s="590">
        <v>818.45438146307208</v>
      </c>
      <c r="AA19" s="590">
        <v>834.71997257176406</v>
      </c>
      <c r="AB19" s="590">
        <v>827.94261160228098</v>
      </c>
      <c r="AC19" s="590">
        <v>0</v>
      </c>
      <c r="AD19" s="590">
        <v>0</v>
      </c>
      <c r="AF19" s="755"/>
      <c r="AG19" s="589" t="s">
        <v>131</v>
      </c>
      <c r="AH19" s="590">
        <v>547.8127825470209</v>
      </c>
      <c r="AI19" s="590">
        <v>537.72812766156369</v>
      </c>
      <c r="AJ19" s="590">
        <v>585.40477310883387</v>
      </c>
      <c r="AK19" s="590">
        <v>649.9229981902696</v>
      </c>
      <c r="AL19" s="590">
        <v>692.71218374649266</v>
      </c>
      <c r="AM19" s="590">
        <v>719.26545730920884</v>
      </c>
      <c r="AN19" s="590">
        <v>738.7222409504451</v>
      </c>
      <c r="AO19" s="590">
        <v>748.23722182082872</v>
      </c>
      <c r="AP19" s="590">
        <v>757.78840096757642</v>
      </c>
      <c r="AQ19" s="590">
        <v>764.87738072984052</v>
      </c>
      <c r="AR19" s="590">
        <v>0</v>
      </c>
      <c r="AS19" s="590">
        <v>0</v>
      </c>
      <c r="AU19"/>
    </row>
    <row r="20" spans="1:50">
      <c r="B20" s="753" t="s">
        <v>89</v>
      </c>
      <c r="C20" s="566" t="s">
        <v>129</v>
      </c>
      <c r="D20" s="565">
        <v>2.91</v>
      </c>
      <c r="E20" s="565">
        <v>5.68</v>
      </c>
      <c r="F20" s="565">
        <v>8.77</v>
      </c>
      <c r="G20" s="565">
        <v>11.75</v>
      </c>
      <c r="H20" s="565">
        <v>14.81</v>
      </c>
      <c r="I20" s="565">
        <v>17.68</v>
      </c>
      <c r="J20" s="565">
        <v>20.6</v>
      </c>
      <c r="K20" s="565">
        <v>23.59</v>
      </c>
      <c r="L20" s="565">
        <v>26.61</v>
      </c>
      <c r="M20" s="565">
        <v>29.76</v>
      </c>
      <c r="N20" s="565">
        <v>32.86</v>
      </c>
      <c r="O20" s="565">
        <v>35.99</v>
      </c>
      <c r="Q20" s="753" t="s">
        <v>89</v>
      </c>
      <c r="R20" s="566" t="s">
        <v>129</v>
      </c>
      <c r="S20" s="565">
        <v>3.8265327429999996</v>
      </c>
      <c r="T20" s="565">
        <v>3.0600966129999998</v>
      </c>
      <c r="U20" s="565">
        <v>2.9960407500000001</v>
      </c>
      <c r="V20" s="565">
        <v>2.5332330219999997</v>
      </c>
      <c r="W20" s="565">
        <v>2.7785355909999998</v>
      </c>
      <c r="X20" s="565">
        <v>2.887387661</v>
      </c>
      <c r="Y20" s="598">
        <v>3.0526140929999999</v>
      </c>
      <c r="Z20" s="570">
        <v>2.9289135060000002</v>
      </c>
      <c r="AA20" s="570">
        <v>2.8941227889999999</v>
      </c>
      <c r="AB20" s="598">
        <v>3.121190006</v>
      </c>
      <c r="AC20" s="598"/>
      <c r="AD20" s="570"/>
      <c r="AF20" s="753" t="s">
        <v>89</v>
      </c>
      <c r="AG20" s="566" t="s">
        <v>129</v>
      </c>
      <c r="AH20" s="565">
        <v>3.8265327429999996</v>
      </c>
      <c r="AI20" s="565">
        <v>6.8866293559999994</v>
      </c>
      <c r="AJ20" s="565">
        <v>9.8826701059999991</v>
      </c>
      <c r="AK20" s="565">
        <v>12.415903127999998</v>
      </c>
      <c r="AL20" s="565">
        <v>15.194438718999997</v>
      </c>
      <c r="AM20" s="565">
        <v>18.081826379999995</v>
      </c>
      <c r="AN20" s="565">
        <v>21.134440472999994</v>
      </c>
      <c r="AO20" s="565">
        <v>24.063353978999995</v>
      </c>
      <c r="AP20" s="565">
        <v>26.957476767999996</v>
      </c>
      <c r="AQ20" s="565">
        <v>30.078666773999995</v>
      </c>
      <c r="AR20" s="565">
        <v>0</v>
      </c>
      <c r="AS20" s="565">
        <v>0</v>
      </c>
      <c r="AU20"/>
    </row>
    <row r="21" spans="1:50">
      <c r="B21" s="754"/>
      <c r="C21" s="566" t="s">
        <v>130</v>
      </c>
      <c r="D21" s="570"/>
      <c r="E21" s="570"/>
      <c r="F21" s="570"/>
      <c r="G21" s="570"/>
      <c r="H21" s="570"/>
      <c r="I21" s="570"/>
      <c r="J21" s="570"/>
      <c r="K21" s="570"/>
      <c r="L21" s="570"/>
      <c r="M21" s="570"/>
      <c r="N21" s="570"/>
      <c r="O21" s="570"/>
      <c r="Q21" s="754"/>
      <c r="R21" s="566" t="s">
        <v>130</v>
      </c>
      <c r="S21" s="570">
        <v>2338.0715989999999</v>
      </c>
      <c r="T21" s="570">
        <v>1779.942937</v>
      </c>
      <c r="U21" s="570">
        <v>2315.2552260000002</v>
      </c>
      <c r="V21" s="570">
        <v>2456.7947389999999</v>
      </c>
      <c r="W21" s="570">
        <v>2671.172928</v>
      </c>
      <c r="X21" s="570">
        <v>2741.3748380000002</v>
      </c>
      <c r="Y21" s="570">
        <v>3020.970362</v>
      </c>
      <c r="Z21" s="570">
        <v>2782.4470980000001</v>
      </c>
      <c r="AA21" s="570">
        <v>2752.9710709999999</v>
      </c>
      <c r="AB21" s="570">
        <v>2981.2819159999999</v>
      </c>
      <c r="AC21" s="570"/>
      <c r="AD21" s="570"/>
      <c r="AF21" s="754"/>
      <c r="AG21" s="566" t="s">
        <v>130</v>
      </c>
      <c r="AH21" s="570">
        <v>2338.0715989999999</v>
      </c>
      <c r="AI21" s="570">
        <v>4118.0145359999997</v>
      </c>
      <c r="AJ21" s="570">
        <v>6433.2697619999999</v>
      </c>
      <c r="AK21" s="570">
        <v>8890.0645010000007</v>
      </c>
      <c r="AL21" s="570">
        <v>11561.237429000001</v>
      </c>
      <c r="AM21" s="570">
        <v>14302.612267</v>
      </c>
      <c r="AN21" s="570">
        <v>17323.582629</v>
      </c>
      <c r="AO21" s="570">
        <v>20106.029727000001</v>
      </c>
      <c r="AP21" s="570">
        <v>22859.000798000001</v>
      </c>
      <c r="AQ21" s="570">
        <v>25840.282714000001</v>
      </c>
      <c r="AR21" s="570">
        <v>0</v>
      </c>
      <c r="AS21" s="570">
        <v>0</v>
      </c>
      <c r="AU21"/>
    </row>
    <row r="22" spans="1:50">
      <c r="B22" s="755"/>
      <c r="C22" s="589" t="s">
        <v>131</v>
      </c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590"/>
      <c r="Q22" s="755"/>
      <c r="R22" s="589" t="s">
        <v>131</v>
      </c>
      <c r="S22" s="590">
        <v>611.01570430231129</v>
      </c>
      <c r="T22" s="590">
        <v>581.66233361338652</v>
      </c>
      <c r="U22" s="590">
        <v>772.77160732877223</v>
      </c>
      <c r="V22" s="590">
        <v>969.82579875749002</v>
      </c>
      <c r="W22" s="590">
        <v>961.35998280973615</v>
      </c>
      <c r="X22" s="590">
        <v>949.43082116329663</v>
      </c>
      <c r="Y22" s="590">
        <v>989.6338908109733</v>
      </c>
      <c r="Z22" s="590">
        <v>949.99292136829661</v>
      </c>
      <c r="AA22" s="590">
        <v>951.22815157100786</v>
      </c>
      <c r="AB22" s="590">
        <v>955.1747603538879</v>
      </c>
      <c r="AC22" s="590">
        <v>0</v>
      </c>
      <c r="AD22" s="590">
        <v>0</v>
      </c>
      <c r="AF22" s="755"/>
      <c r="AG22" s="589" t="s">
        <v>131</v>
      </c>
      <c r="AH22" s="590">
        <v>611.01570430231129</v>
      </c>
      <c r="AI22" s="590">
        <v>597.9724366045873</v>
      </c>
      <c r="AJ22" s="590">
        <v>650.96473857750368</v>
      </c>
      <c r="AK22" s="590">
        <v>716.02237947164519</v>
      </c>
      <c r="AL22" s="590">
        <v>760.88611384790192</v>
      </c>
      <c r="AM22" s="590">
        <v>790.99378383700662</v>
      </c>
      <c r="AN22" s="590">
        <v>819.68494274222678</v>
      </c>
      <c r="AO22" s="590">
        <v>835.54560783781278</v>
      </c>
      <c r="AP22" s="590">
        <v>847.96514876848153</v>
      </c>
      <c r="AQ22" s="590">
        <v>859.09002909451908</v>
      </c>
      <c r="AR22" s="590">
        <v>0</v>
      </c>
      <c r="AS22" s="590">
        <v>0</v>
      </c>
      <c r="AU22"/>
    </row>
    <row r="23" spans="1:50">
      <c r="B23" s="753" t="s">
        <v>90</v>
      </c>
      <c r="C23" s="566" t="s">
        <v>129</v>
      </c>
      <c r="D23" s="565">
        <v>18.739999999999998</v>
      </c>
      <c r="E23" s="565">
        <v>36.549999999999997</v>
      </c>
      <c r="F23" s="565">
        <v>56.39</v>
      </c>
      <c r="G23" s="565">
        <v>75.55</v>
      </c>
      <c r="H23" s="565">
        <v>95.22</v>
      </c>
      <c r="I23" s="565">
        <v>113.73</v>
      </c>
      <c r="J23" s="565">
        <v>132.49</v>
      </c>
      <c r="K23" s="565">
        <v>151.71</v>
      </c>
      <c r="L23" s="565">
        <v>171.15</v>
      </c>
      <c r="M23" s="565">
        <v>191.42</v>
      </c>
      <c r="N23" s="565">
        <v>211.32</v>
      </c>
      <c r="O23" s="565">
        <v>231.47</v>
      </c>
      <c r="Q23" s="753" t="s">
        <v>90</v>
      </c>
      <c r="R23" s="566" t="s">
        <v>129</v>
      </c>
      <c r="S23" s="565">
        <v>22.980830736000001</v>
      </c>
      <c r="T23" s="565">
        <v>19.221995255</v>
      </c>
      <c r="U23" s="565">
        <v>18.723482262999998</v>
      </c>
      <c r="V23" s="565">
        <v>15.485810356</v>
      </c>
      <c r="W23" s="565">
        <v>17.494274600000001</v>
      </c>
      <c r="X23" s="565">
        <v>17.745174153000001</v>
      </c>
      <c r="Y23" s="565">
        <v>18.187754390999999</v>
      </c>
      <c r="Z23" s="565">
        <v>18.220655208</v>
      </c>
      <c r="AA23" s="565">
        <v>18.295829641999998</v>
      </c>
      <c r="AB23" s="565">
        <v>19.18109166</v>
      </c>
      <c r="AC23" s="565">
        <v>0</v>
      </c>
      <c r="AD23" s="565">
        <v>0</v>
      </c>
      <c r="AF23" s="753" t="s">
        <v>90</v>
      </c>
      <c r="AG23" s="566" t="s">
        <v>129</v>
      </c>
      <c r="AH23" s="565">
        <v>22.980830736000001</v>
      </c>
      <c r="AI23" s="565">
        <v>42.202825991000005</v>
      </c>
      <c r="AJ23" s="565">
        <v>60.926308253999998</v>
      </c>
      <c r="AK23" s="565">
        <v>76.412118610000007</v>
      </c>
      <c r="AL23" s="565">
        <v>93.906393210000005</v>
      </c>
      <c r="AM23" s="565">
        <v>111.651567363</v>
      </c>
      <c r="AN23" s="565">
        <v>129.839321754</v>
      </c>
      <c r="AO23" s="565">
        <v>148.05997696200001</v>
      </c>
      <c r="AP23" s="565">
        <v>166.35580660400001</v>
      </c>
      <c r="AQ23" s="565">
        <v>185.536898264</v>
      </c>
      <c r="AR23" s="565">
        <v>185.536898264</v>
      </c>
      <c r="AS23" s="565">
        <v>185.536898264</v>
      </c>
      <c r="AT23" s="585"/>
      <c r="AU23"/>
    </row>
    <row r="24" spans="1:50">
      <c r="B24" s="754"/>
      <c r="C24" s="566" t="s">
        <v>130</v>
      </c>
      <c r="D24" s="570"/>
      <c r="E24" s="570"/>
      <c r="F24" s="570"/>
      <c r="G24" s="570"/>
      <c r="H24" s="570"/>
      <c r="I24" s="570"/>
      <c r="J24" s="570"/>
      <c r="K24" s="570"/>
      <c r="L24" s="570"/>
      <c r="M24" s="570"/>
      <c r="N24" s="570"/>
      <c r="O24" s="570"/>
      <c r="Q24" s="754"/>
      <c r="R24" s="566" t="s">
        <v>130</v>
      </c>
      <c r="S24" s="570">
        <v>15557.929725000002</v>
      </c>
      <c r="T24" s="570">
        <v>12395.714997999999</v>
      </c>
      <c r="U24" s="570">
        <v>15345.983189000002</v>
      </c>
      <c r="V24" s="570">
        <v>15594.614858000001</v>
      </c>
      <c r="W24" s="570">
        <v>17564.735568999997</v>
      </c>
      <c r="X24" s="570">
        <v>17816.458549999999</v>
      </c>
      <c r="Y24" s="570">
        <v>18309.320220000001</v>
      </c>
      <c r="Z24" s="570">
        <v>18098.769238999997</v>
      </c>
      <c r="AA24" s="570">
        <v>18200.224716000001</v>
      </c>
      <c r="AB24" s="570">
        <v>19062.894196000001</v>
      </c>
      <c r="AC24" s="570">
        <v>0</v>
      </c>
      <c r="AD24" s="570">
        <v>0</v>
      </c>
      <c r="AF24" s="754"/>
      <c r="AG24" s="566" t="s">
        <v>130</v>
      </c>
      <c r="AH24" s="570">
        <v>15557.929725000002</v>
      </c>
      <c r="AI24" s="570">
        <v>27953.644722999998</v>
      </c>
      <c r="AJ24" s="570">
        <v>43299.627911999996</v>
      </c>
      <c r="AK24" s="570">
        <v>58894.242769999997</v>
      </c>
      <c r="AL24" s="570">
        <v>76458.978338999994</v>
      </c>
      <c r="AM24" s="570">
        <v>94275.43688899999</v>
      </c>
      <c r="AN24" s="570">
        <v>112584.75710899998</v>
      </c>
      <c r="AO24" s="570">
        <v>130683.526348</v>
      </c>
      <c r="AP24" s="570">
        <v>148883.75106399998</v>
      </c>
      <c r="AQ24" s="570">
        <v>167946.64525999999</v>
      </c>
      <c r="AR24" s="570">
        <v>0</v>
      </c>
      <c r="AS24" s="570">
        <v>0</v>
      </c>
      <c r="AU24"/>
    </row>
    <row r="25" spans="1:50">
      <c r="B25" s="755"/>
      <c r="C25" s="589" t="s">
        <v>131</v>
      </c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Q25" s="755"/>
      <c r="R25" s="589" t="s">
        <v>131</v>
      </c>
      <c r="S25" s="590">
        <v>676.99596693117564</v>
      </c>
      <c r="T25" s="590">
        <v>644.87140037013808</v>
      </c>
      <c r="U25" s="590">
        <v>819.61159646705426</v>
      </c>
      <c r="V25" s="590">
        <v>1007.0260773894757</v>
      </c>
      <c r="W25" s="590">
        <v>1004.0276587975815</v>
      </c>
      <c r="X25" s="590">
        <v>1004.0171145340913</v>
      </c>
      <c r="Y25" s="590">
        <v>1006.6839383459103</v>
      </c>
      <c r="Z25" s="590">
        <v>993.31056059133994</v>
      </c>
      <c r="AA25" s="590">
        <v>994.77449627206158</v>
      </c>
      <c r="AB25" s="590">
        <v>993.83781350430195</v>
      </c>
      <c r="AC25" s="590">
        <v>0</v>
      </c>
      <c r="AD25" s="590">
        <v>0</v>
      </c>
      <c r="AF25" s="755"/>
      <c r="AG25" s="589" t="s">
        <v>131</v>
      </c>
      <c r="AH25" s="590">
        <v>676.99596693117564</v>
      </c>
      <c r="AI25" s="590">
        <v>662.36428643336046</v>
      </c>
      <c r="AJ25" s="590">
        <v>710.68852114730328</v>
      </c>
      <c r="AK25" s="590">
        <v>770.74479600010125</v>
      </c>
      <c r="AL25" s="590">
        <v>814.20418488459154</v>
      </c>
      <c r="AM25" s="590">
        <v>844.37181775060105</v>
      </c>
      <c r="AN25" s="590">
        <v>867.1083273394529</v>
      </c>
      <c r="AO25" s="590">
        <v>882.63911037579237</v>
      </c>
      <c r="AP25" s="590">
        <v>894.97177227127872</v>
      </c>
      <c r="AQ25" s="590">
        <v>905.19269660867735</v>
      </c>
      <c r="AR25" s="590">
        <v>0</v>
      </c>
      <c r="AS25" s="590">
        <v>0</v>
      </c>
      <c r="AU25"/>
    </row>
    <row r="26" spans="1:50">
      <c r="D26"/>
      <c r="E26" s="573"/>
      <c r="F26"/>
      <c r="G26"/>
      <c r="H26"/>
      <c r="I26"/>
      <c r="J26"/>
      <c r="K26"/>
      <c r="L26"/>
      <c r="M26"/>
      <c r="N26"/>
      <c r="O26"/>
      <c r="S26" s="584"/>
      <c r="T26"/>
      <c r="U26"/>
      <c r="V26"/>
      <c r="W26"/>
      <c r="X26"/>
      <c r="Y26"/>
      <c r="Z26"/>
      <c r="AA26"/>
      <c r="AB26"/>
      <c r="AC26"/>
      <c r="AD26"/>
      <c r="AH26" s="568"/>
      <c r="AI26"/>
      <c r="AJ26"/>
      <c r="AK26"/>
      <c r="AL26"/>
      <c r="AM26"/>
      <c r="AN26"/>
      <c r="AO26"/>
      <c r="AP26"/>
      <c r="AQ26"/>
      <c r="AR26"/>
      <c r="AS26"/>
      <c r="AU26"/>
    </row>
    <row r="27" spans="1:50">
      <c r="A27" s="105">
        <v>2</v>
      </c>
      <c r="B27" s="21" t="s">
        <v>67</v>
      </c>
      <c r="D27"/>
      <c r="E27"/>
      <c r="F27"/>
      <c r="G27"/>
      <c r="H27"/>
      <c r="I27"/>
      <c r="J27"/>
      <c r="K27"/>
      <c r="L27"/>
      <c r="M27"/>
      <c r="N27"/>
      <c r="O27"/>
      <c r="Q27" t="s">
        <v>67</v>
      </c>
      <c r="S27"/>
      <c r="T27"/>
      <c r="U27"/>
      <c r="V27"/>
      <c r="W27"/>
      <c r="X27"/>
      <c r="Y27"/>
      <c r="Z27"/>
      <c r="AA27"/>
      <c r="AB27"/>
      <c r="AC27"/>
      <c r="AD27"/>
      <c r="AF27" t="s">
        <v>67</v>
      </c>
      <c r="AH27"/>
      <c r="AI27"/>
      <c r="AJ27"/>
      <c r="AK27"/>
      <c r="AL27"/>
      <c r="AM27"/>
      <c r="AN27"/>
      <c r="AO27"/>
      <c r="AP27"/>
      <c r="AQ27"/>
      <c r="AR27"/>
      <c r="AS27"/>
      <c r="AU27"/>
    </row>
    <row r="28" spans="1:50">
      <c r="A28" s="105"/>
      <c r="B28" s="21" t="s">
        <v>100</v>
      </c>
      <c r="D28"/>
      <c r="E28"/>
      <c r="F28"/>
      <c r="G28"/>
      <c r="H28"/>
      <c r="I28"/>
      <c r="J28"/>
      <c r="K28"/>
      <c r="L28"/>
      <c r="M28"/>
      <c r="N28"/>
      <c r="O28"/>
      <c r="Q28" t="s">
        <v>126</v>
      </c>
      <c r="S28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F28" t="s">
        <v>127</v>
      </c>
      <c r="AH28"/>
      <c r="AI28"/>
      <c r="AJ28"/>
      <c r="AK28"/>
      <c r="AL28"/>
      <c r="AM28"/>
      <c r="AN28"/>
      <c r="AO28"/>
      <c r="AP28"/>
      <c r="AQ28"/>
      <c r="AR28"/>
      <c r="AS28"/>
      <c r="AU28"/>
    </row>
    <row r="29" spans="1:50">
      <c r="A29" s="105"/>
      <c r="B29" s="764" t="s">
        <v>72</v>
      </c>
      <c r="C29" s="765"/>
      <c r="D29" s="552" t="s">
        <v>74</v>
      </c>
      <c r="E29" s="552" t="s">
        <v>75</v>
      </c>
      <c r="F29" s="552" t="s">
        <v>76</v>
      </c>
      <c r="G29" s="552" t="s">
        <v>77</v>
      </c>
      <c r="H29" s="552" t="s">
        <v>78</v>
      </c>
      <c r="I29" s="552" t="s">
        <v>79</v>
      </c>
      <c r="J29" s="552" t="s">
        <v>80</v>
      </c>
      <c r="K29" s="552" t="s">
        <v>81</v>
      </c>
      <c r="L29" s="552" t="s">
        <v>82</v>
      </c>
      <c r="M29" s="552" t="s">
        <v>83</v>
      </c>
      <c r="N29" s="552" t="s">
        <v>84</v>
      </c>
      <c r="O29" s="552" t="s">
        <v>85</v>
      </c>
      <c r="Q29" s="764" t="s">
        <v>72</v>
      </c>
      <c r="R29" s="765"/>
      <c r="S29" s="552" t="s">
        <v>74</v>
      </c>
      <c r="T29" s="552" t="s">
        <v>75</v>
      </c>
      <c r="U29" s="552" t="s">
        <v>76</v>
      </c>
      <c r="V29" s="552" t="s">
        <v>77</v>
      </c>
      <c r="W29" s="552" t="s">
        <v>78</v>
      </c>
      <c r="X29" s="552" t="s">
        <v>79</v>
      </c>
      <c r="Y29" s="552" t="s">
        <v>80</v>
      </c>
      <c r="Z29" s="552" t="s">
        <v>81</v>
      </c>
      <c r="AA29" s="552" t="s">
        <v>82</v>
      </c>
      <c r="AB29" s="552" t="s">
        <v>83</v>
      </c>
      <c r="AC29" s="552" t="s">
        <v>84</v>
      </c>
      <c r="AD29" s="552" t="s">
        <v>85</v>
      </c>
      <c r="AF29" s="764" t="s">
        <v>72</v>
      </c>
      <c r="AG29" s="765"/>
      <c r="AH29" s="552" t="s">
        <v>74</v>
      </c>
      <c r="AI29" s="552" t="s">
        <v>75</v>
      </c>
      <c r="AJ29" s="552" t="s">
        <v>76</v>
      </c>
      <c r="AK29" s="552" t="s">
        <v>77</v>
      </c>
      <c r="AL29" s="552" t="s">
        <v>78</v>
      </c>
      <c r="AM29" s="552" t="s">
        <v>79</v>
      </c>
      <c r="AN29" s="552" t="s">
        <v>80</v>
      </c>
      <c r="AO29" s="552" t="s">
        <v>81</v>
      </c>
      <c r="AP29" s="552" t="s">
        <v>82</v>
      </c>
      <c r="AQ29" s="552" t="s">
        <v>83</v>
      </c>
      <c r="AR29" s="552" t="s">
        <v>84</v>
      </c>
      <c r="AS29" s="552" t="s">
        <v>85</v>
      </c>
      <c r="AU29"/>
    </row>
    <row r="30" spans="1:50">
      <c r="A30" s="105"/>
      <c r="B30" s="756" t="s">
        <v>128</v>
      </c>
      <c r="C30" s="402" t="s">
        <v>132</v>
      </c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Q30" s="756" t="s">
        <v>128</v>
      </c>
      <c r="R30" s="402" t="s">
        <v>132</v>
      </c>
      <c r="S30" s="571">
        <v>601323</v>
      </c>
      <c r="T30" s="571">
        <v>124702.2</v>
      </c>
      <c r="U30" s="571">
        <v>87940.200000000012</v>
      </c>
      <c r="V30" s="571">
        <v>1229737.2</v>
      </c>
      <c r="W30" s="571">
        <v>4141732.1999999997</v>
      </c>
      <c r="X30" s="571">
        <v>3751348.8000000003</v>
      </c>
      <c r="Y30" s="571">
        <v>639718.79999999993</v>
      </c>
      <c r="Z30" s="571">
        <v>279409.19999999995</v>
      </c>
      <c r="AA30" s="571">
        <v>739663.2</v>
      </c>
      <c r="AB30" s="571">
        <v>4153693.8</v>
      </c>
      <c r="AC30" s="583"/>
      <c r="AD30" s="571"/>
      <c r="AF30" s="756" t="s">
        <v>128</v>
      </c>
      <c r="AG30" s="580" t="s">
        <v>132</v>
      </c>
      <c r="AH30" s="571">
        <v>601323</v>
      </c>
      <c r="AI30" s="571">
        <v>726025.2</v>
      </c>
      <c r="AJ30" s="571">
        <v>813965.39999999991</v>
      </c>
      <c r="AK30" s="571">
        <v>2043702.5999999999</v>
      </c>
      <c r="AL30" s="571">
        <v>6185434.7999999998</v>
      </c>
      <c r="AM30" s="571">
        <v>9936783.5999999996</v>
      </c>
      <c r="AN30" s="571">
        <v>10576502.4</v>
      </c>
      <c r="AO30" s="571">
        <v>10855911.6</v>
      </c>
      <c r="AP30" s="571">
        <v>11595574.799999999</v>
      </c>
      <c r="AQ30" s="571">
        <v>15749268.599999998</v>
      </c>
      <c r="AR30" s="571">
        <v>0</v>
      </c>
      <c r="AS30" s="571">
        <v>0</v>
      </c>
      <c r="AU30"/>
    </row>
    <row r="31" spans="1:50">
      <c r="A31" s="105"/>
      <c r="B31" s="756"/>
      <c r="C31" s="569" t="s">
        <v>133</v>
      </c>
      <c r="D31" s="571"/>
      <c r="E31" s="571"/>
      <c r="F31" s="571"/>
      <c r="G31" s="571"/>
      <c r="H31" s="571"/>
      <c r="I31" s="571"/>
      <c r="J31" s="571"/>
      <c r="K31" s="571"/>
      <c r="L31" s="571"/>
      <c r="M31" s="571"/>
      <c r="N31" s="571"/>
      <c r="O31" s="571"/>
      <c r="Q31" s="756"/>
      <c r="R31" s="569" t="s">
        <v>133</v>
      </c>
      <c r="S31" s="571">
        <v>46737</v>
      </c>
      <c r="T31" s="583">
        <v>46863</v>
      </c>
      <c r="U31" s="571">
        <v>46970</v>
      </c>
      <c r="V31" s="571">
        <v>47063</v>
      </c>
      <c r="W31" s="571">
        <v>47155</v>
      </c>
      <c r="X31" s="571">
        <v>47250</v>
      </c>
      <c r="Y31" s="571">
        <v>47346</v>
      </c>
      <c r="Z31" s="571">
        <v>47446</v>
      </c>
      <c r="AA31" s="571">
        <v>47552</v>
      </c>
      <c r="AB31" s="571">
        <v>47718</v>
      </c>
      <c r="AC31" s="571"/>
      <c r="AD31" s="571"/>
      <c r="AF31" s="756"/>
      <c r="AG31" s="580" t="s">
        <v>133</v>
      </c>
      <c r="AH31" s="571">
        <v>46737</v>
      </c>
      <c r="AI31" s="571">
        <v>46863</v>
      </c>
      <c r="AJ31" s="571">
        <v>46970</v>
      </c>
      <c r="AK31" s="571">
        <v>47063</v>
      </c>
      <c r="AL31" s="571">
        <v>47155</v>
      </c>
      <c r="AM31" s="571">
        <v>47250</v>
      </c>
      <c r="AN31" s="571">
        <v>47346</v>
      </c>
      <c r="AO31" s="571">
        <v>47446</v>
      </c>
      <c r="AP31" s="571">
        <v>47552</v>
      </c>
      <c r="AQ31" s="571">
        <v>47718</v>
      </c>
      <c r="AR31" s="571">
        <v>0</v>
      </c>
      <c r="AS31" s="571">
        <v>0</v>
      </c>
      <c r="AU31"/>
      <c r="AX31" s="575"/>
    </row>
    <row r="32" spans="1:50">
      <c r="A32" s="105"/>
      <c r="B32" s="756"/>
      <c r="C32" s="591" t="s">
        <v>134</v>
      </c>
      <c r="D32" s="592">
        <v>32.44</v>
      </c>
      <c r="E32" s="592">
        <v>64.87</v>
      </c>
      <c r="F32" s="592">
        <v>97.31</v>
      </c>
      <c r="G32" s="592">
        <v>129.75</v>
      </c>
      <c r="H32" s="592">
        <v>162.18</v>
      </c>
      <c r="I32" s="592">
        <v>194.62</v>
      </c>
      <c r="J32" s="592">
        <v>227.06</v>
      </c>
      <c r="K32" s="592">
        <v>259.49</v>
      </c>
      <c r="L32" s="592">
        <v>291.93</v>
      </c>
      <c r="M32" s="592">
        <v>324.37</v>
      </c>
      <c r="N32" s="592">
        <v>356.8</v>
      </c>
      <c r="O32" s="592">
        <v>389.24</v>
      </c>
      <c r="Q32" s="756"/>
      <c r="R32" s="591" t="s">
        <v>134</v>
      </c>
      <c r="S32" s="603">
        <v>12.866101803710123</v>
      </c>
      <c r="T32" s="603">
        <v>2.6609948146725562</v>
      </c>
      <c r="U32" s="592">
        <v>1.8722631466893764</v>
      </c>
      <c r="V32" s="592">
        <v>26.129596498310775</v>
      </c>
      <c r="W32" s="592">
        <v>87.832301982822599</v>
      </c>
      <c r="X32" s="592">
        <v>79.393625396825399</v>
      </c>
      <c r="Y32" s="592">
        <v>13.511570143201114</v>
      </c>
      <c r="Z32" s="592">
        <v>5.8889938034818519</v>
      </c>
      <c r="AA32" s="592">
        <v>15.554828398384926</v>
      </c>
      <c r="AB32" s="602">
        <v>87.046686784861052</v>
      </c>
      <c r="AC32" s="592">
        <v>0</v>
      </c>
      <c r="AD32" s="592">
        <v>0</v>
      </c>
      <c r="AF32" s="756"/>
      <c r="AG32" s="593" t="s">
        <v>134</v>
      </c>
      <c r="AH32" s="592">
        <v>12.866101803710123</v>
      </c>
      <c r="AI32" s="592">
        <v>15.49250368094232</v>
      </c>
      <c r="AJ32" s="592">
        <v>17.329474132424949</v>
      </c>
      <c r="AK32" s="592">
        <v>43.424826296666168</v>
      </c>
      <c r="AL32" s="592">
        <v>131.17240589545116</v>
      </c>
      <c r="AM32" s="592">
        <v>210.30229841269841</v>
      </c>
      <c r="AN32" s="592">
        <v>223.38745406158915</v>
      </c>
      <c r="AO32" s="592">
        <v>228.80562323483539</v>
      </c>
      <c r="AP32" s="592">
        <v>243.85041218034991</v>
      </c>
      <c r="AQ32" s="592">
        <v>330.04879919527218</v>
      </c>
      <c r="AR32" s="592">
        <v>0</v>
      </c>
      <c r="AS32" s="592">
        <v>0</v>
      </c>
      <c r="AU32"/>
    </row>
    <row r="33" spans="1:51">
      <c r="A33" s="105"/>
      <c r="B33" s="756" t="s">
        <v>87</v>
      </c>
      <c r="C33" s="402" t="s">
        <v>132</v>
      </c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Q33" s="756" t="s">
        <v>87</v>
      </c>
      <c r="R33" s="402" t="s">
        <v>132</v>
      </c>
      <c r="S33" s="571">
        <v>944224.8</v>
      </c>
      <c r="T33" s="571">
        <v>146822.39999999999</v>
      </c>
      <c r="U33" s="571">
        <v>29361.600000000002</v>
      </c>
      <c r="V33" s="571">
        <v>461679</v>
      </c>
      <c r="W33" s="571">
        <v>1637719.2</v>
      </c>
      <c r="X33" s="571">
        <v>1542110.4</v>
      </c>
      <c r="Y33" s="571">
        <v>905589.6</v>
      </c>
      <c r="Z33" s="571">
        <v>11126.4</v>
      </c>
      <c r="AA33" s="571">
        <v>469104</v>
      </c>
      <c r="AB33" s="571">
        <v>778915.2</v>
      </c>
      <c r="AC33" s="583"/>
      <c r="AD33" s="571"/>
      <c r="AF33" s="756" t="s">
        <v>87</v>
      </c>
      <c r="AG33" s="580" t="s">
        <v>132</v>
      </c>
      <c r="AH33" s="571">
        <v>944224.8</v>
      </c>
      <c r="AI33" s="571">
        <v>1091047.2</v>
      </c>
      <c r="AJ33" s="571">
        <v>1120408.8</v>
      </c>
      <c r="AK33" s="571">
        <v>1582087.8</v>
      </c>
      <c r="AL33" s="571">
        <v>3219807</v>
      </c>
      <c r="AM33" s="571">
        <v>4761917.4000000004</v>
      </c>
      <c r="AN33" s="571">
        <v>5667507</v>
      </c>
      <c r="AO33" s="571">
        <v>5678633.4000000004</v>
      </c>
      <c r="AP33" s="571">
        <v>6147737.4000000004</v>
      </c>
      <c r="AQ33" s="571">
        <v>6926652.6000000006</v>
      </c>
      <c r="AR33" s="571">
        <v>0</v>
      </c>
      <c r="AS33" s="571">
        <v>0</v>
      </c>
      <c r="AU33"/>
    </row>
    <row r="34" spans="1:51">
      <c r="A34" s="105"/>
      <c r="B34" s="756"/>
      <c r="C34" s="569" t="s">
        <v>133</v>
      </c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Q34" s="756"/>
      <c r="R34" s="569" t="s">
        <v>133</v>
      </c>
      <c r="S34" s="571">
        <v>35785</v>
      </c>
      <c r="T34" s="571">
        <v>35893</v>
      </c>
      <c r="U34" s="571">
        <v>35986</v>
      </c>
      <c r="V34" s="571">
        <v>36089</v>
      </c>
      <c r="W34" s="571">
        <v>36170</v>
      </c>
      <c r="X34" s="571">
        <v>36277</v>
      </c>
      <c r="Y34" s="571">
        <v>36362</v>
      </c>
      <c r="Z34" s="571">
        <v>36498</v>
      </c>
      <c r="AA34" s="571">
        <v>36621</v>
      </c>
      <c r="AB34" s="571">
        <v>36783</v>
      </c>
      <c r="AC34" s="571"/>
      <c r="AD34" s="571"/>
      <c r="AF34" s="756"/>
      <c r="AG34" s="580" t="s">
        <v>133</v>
      </c>
      <c r="AH34" s="571">
        <v>35785</v>
      </c>
      <c r="AI34" s="571">
        <v>35893</v>
      </c>
      <c r="AJ34" s="571">
        <v>35986</v>
      </c>
      <c r="AK34" s="571">
        <v>36089</v>
      </c>
      <c r="AL34" s="571">
        <v>36170</v>
      </c>
      <c r="AM34" s="571">
        <v>36277</v>
      </c>
      <c r="AN34" s="571">
        <v>36362</v>
      </c>
      <c r="AO34" s="571">
        <v>36498</v>
      </c>
      <c r="AP34" s="571">
        <v>36621</v>
      </c>
      <c r="AQ34" s="571">
        <v>36783</v>
      </c>
      <c r="AR34" s="571">
        <v>0</v>
      </c>
      <c r="AS34" s="571">
        <v>0</v>
      </c>
      <c r="AU34"/>
      <c r="AX34" s="575"/>
    </row>
    <row r="35" spans="1:51">
      <c r="A35" s="105"/>
      <c r="B35" s="756"/>
      <c r="C35" s="591" t="s">
        <v>134</v>
      </c>
      <c r="D35" s="592">
        <v>25.22</v>
      </c>
      <c r="E35" s="592">
        <v>50.45</v>
      </c>
      <c r="F35" s="592">
        <v>75.67</v>
      </c>
      <c r="G35" s="592">
        <v>100.89</v>
      </c>
      <c r="H35" s="592">
        <v>126.12</v>
      </c>
      <c r="I35" s="592">
        <v>151.34</v>
      </c>
      <c r="J35" s="592">
        <v>176.56</v>
      </c>
      <c r="K35" s="592">
        <v>201.78</v>
      </c>
      <c r="L35" s="592">
        <v>227.01</v>
      </c>
      <c r="M35" s="592">
        <v>252.23</v>
      </c>
      <c r="N35" s="592">
        <v>277.45</v>
      </c>
      <c r="O35" s="592">
        <v>302.68</v>
      </c>
      <c r="Q35" s="756"/>
      <c r="R35" s="591" t="s">
        <v>134</v>
      </c>
      <c r="S35" s="592">
        <v>26.386050020958503</v>
      </c>
      <c r="T35" s="592">
        <v>4.0905580475301591</v>
      </c>
      <c r="U35" s="592">
        <v>0.81591730117267836</v>
      </c>
      <c r="V35" s="592">
        <v>12.792790046828674</v>
      </c>
      <c r="W35" s="592">
        <v>45.27838540226707</v>
      </c>
      <c r="X35" s="592">
        <v>42.509314441657246</v>
      </c>
      <c r="Y35" s="592">
        <v>24.904834717562288</v>
      </c>
      <c r="Z35" s="592">
        <v>0.30484958079894786</v>
      </c>
      <c r="AA35" s="603">
        <v>12.809699352830343</v>
      </c>
      <c r="AB35" s="592">
        <v>21.175956284153003</v>
      </c>
      <c r="AC35" s="592">
        <v>0</v>
      </c>
      <c r="AD35" s="602">
        <v>0</v>
      </c>
      <c r="AF35" s="756"/>
      <c r="AG35" s="593" t="s">
        <v>134</v>
      </c>
      <c r="AH35" s="592">
        <v>26.386050020958503</v>
      </c>
      <c r="AI35" s="592">
        <v>30.397213941437048</v>
      </c>
      <c r="AJ35" s="592">
        <v>31.13457455677208</v>
      </c>
      <c r="AK35" s="592">
        <v>43.83850480755909</v>
      </c>
      <c r="AL35" s="592">
        <v>89.018717168924525</v>
      </c>
      <c r="AM35" s="592">
        <v>131.2654684786504</v>
      </c>
      <c r="AN35" s="592">
        <v>155.86345635553599</v>
      </c>
      <c r="AO35" s="592">
        <v>155.5875226039783</v>
      </c>
      <c r="AP35" s="592">
        <v>167.87464569509299</v>
      </c>
      <c r="AQ35" s="592">
        <v>188.31124704347118</v>
      </c>
      <c r="AR35" s="592">
        <v>0</v>
      </c>
      <c r="AS35" s="592">
        <v>0</v>
      </c>
      <c r="AU35"/>
    </row>
    <row r="36" spans="1:51">
      <c r="A36" s="105"/>
      <c r="B36" s="756" t="s">
        <v>88</v>
      </c>
      <c r="C36" s="402" t="s">
        <v>132</v>
      </c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Q36" s="756" t="s">
        <v>88</v>
      </c>
      <c r="R36" s="402" t="s">
        <v>132</v>
      </c>
      <c r="S36" s="571">
        <v>329472.59999999998</v>
      </c>
      <c r="T36" s="571">
        <v>2916</v>
      </c>
      <c r="U36" s="571">
        <v>76846.8</v>
      </c>
      <c r="V36" s="571">
        <v>319051.2</v>
      </c>
      <c r="W36" s="571">
        <v>383077.2</v>
      </c>
      <c r="X36" s="571">
        <v>342031.8</v>
      </c>
      <c r="Y36" s="571">
        <v>455848.2</v>
      </c>
      <c r="Z36" s="571">
        <v>6705.6</v>
      </c>
      <c r="AA36" s="571">
        <v>261202.19999999998</v>
      </c>
      <c r="AB36" s="571">
        <v>591444.6</v>
      </c>
      <c r="AC36" s="571"/>
      <c r="AD36" s="571"/>
      <c r="AF36" s="756" t="s">
        <v>88</v>
      </c>
      <c r="AG36" s="580" t="s">
        <v>132</v>
      </c>
      <c r="AH36" s="571">
        <v>329472.59999999998</v>
      </c>
      <c r="AI36" s="571">
        <v>332388.59999999998</v>
      </c>
      <c r="AJ36" s="571">
        <v>409235.39999999997</v>
      </c>
      <c r="AK36" s="571">
        <v>728286.6</v>
      </c>
      <c r="AL36" s="571">
        <v>1111363.8</v>
      </c>
      <c r="AM36" s="571">
        <v>1453395.6</v>
      </c>
      <c r="AN36" s="571">
        <v>1909243.8</v>
      </c>
      <c r="AO36" s="571">
        <v>1915949.4000000001</v>
      </c>
      <c r="AP36" s="571">
        <v>2177151.6</v>
      </c>
      <c r="AQ36" s="571">
        <v>2768596.2</v>
      </c>
      <c r="AR36" s="571">
        <v>0</v>
      </c>
      <c r="AS36" s="571">
        <v>0</v>
      </c>
      <c r="AU36"/>
    </row>
    <row r="37" spans="1:51">
      <c r="A37" s="105"/>
      <c r="B37" s="756"/>
      <c r="C37" s="569" t="s">
        <v>133</v>
      </c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Q37" s="756"/>
      <c r="R37" s="569" t="s">
        <v>133</v>
      </c>
      <c r="S37" s="571">
        <v>21705</v>
      </c>
      <c r="T37" s="571">
        <v>21751</v>
      </c>
      <c r="U37" s="571">
        <v>21798</v>
      </c>
      <c r="V37" s="571">
        <v>21849</v>
      </c>
      <c r="W37" s="571">
        <v>21902</v>
      </c>
      <c r="X37" s="571">
        <v>21961</v>
      </c>
      <c r="Y37" s="571">
        <v>21999</v>
      </c>
      <c r="Z37" s="571">
        <v>22037</v>
      </c>
      <c r="AA37" s="571">
        <v>22094</v>
      </c>
      <c r="AB37" s="571">
        <v>22155</v>
      </c>
      <c r="AC37" s="571"/>
      <c r="AD37" s="571"/>
      <c r="AF37" s="756"/>
      <c r="AG37" s="580" t="s">
        <v>133</v>
      </c>
      <c r="AH37" s="571">
        <v>21705</v>
      </c>
      <c r="AI37" s="571">
        <v>21751</v>
      </c>
      <c r="AJ37" s="571">
        <v>21798</v>
      </c>
      <c r="AK37" s="571">
        <v>21849</v>
      </c>
      <c r="AL37" s="571">
        <v>21902</v>
      </c>
      <c r="AM37" s="571">
        <v>21961</v>
      </c>
      <c r="AN37" s="571">
        <v>21999</v>
      </c>
      <c r="AO37" s="571">
        <v>22037</v>
      </c>
      <c r="AP37" s="571">
        <v>22094</v>
      </c>
      <c r="AQ37" s="571">
        <v>22155</v>
      </c>
      <c r="AR37" s="571">
        <v>0</v>
      </c>
      <c r="AS37" s="571">
        <v>0</v>
      </c>
      <c r="AU37"/>
      <c r="AX37" s="575"/>
    </row>
    <row r="38" spans="1:51">
      <c r="A38" s="105"/>
      <c r="B38" s="756"/>
      <c r="C38" s="591" t="s">
        <v>134</v>
      </c>
      <c r="D38" s="592">
        <v>14.65</v>
      </c>
      <c r="E38" s="592">
        <v>29.3</v>
      </c>
      <c r="F38" s="592">
        <v>43.94</v>
      </c>
      <c r="G38" s="592">
        <v>58.59</v>
      </c>
      <c r="H38" s="592">
        <v>73.239999999999995</v>
      </c>
      <c r="I38" s="592">
        <v>87.89</v>
      </c>
      <c r="J38" s="592">
        <v>102.54</v>
      </c>
      <c r="K38" s="592">
        <v>117.18</v>
      </c>
      <c r="L38" s="592">
        <v>131.83000000000001</v>
      </c>
      <c r="M38" s="592">
        <v>146.47999999999999</v>
      </c>
      <c r="N38" s="592">
        <v>161.13</v>
      </c>
      <c r="O38" s="592">
        <v>175.78</v>
      </c>
      <c r="Q38" s="756"/>
      <c r="R38" s="591" t="s">
        <v>134</v>
      </c>
      <c r="S38" s="592">
        <v>15.179571527297856</v>
      </c>
      <c r="T38" s="592">
        <v>0.13406280171026619</v>
      </c>
      <c r="U38" s="592">
        <v>3.5254060005505092</v>
      </c>
      <c r="V38" s="592">
        <v>14.602553892626666</v>
      </c>
      <c r="W38" s="592">
        <v>17.490512281983381</v>
      </c>
      <c r="X38" s="592">
        <v>15.574509357497382</v>
      </c>
      <c r="Y38" s="592">
        <v>20.721314605209329</v>
      </c>
      <c r="Z38" s="592">
        <v>0.30428824250124792</v>
      </c>
      <c r="AA38" s="592">
        <v>11.822313750339458</v>
      </c>
      <c r="AB38" s="602">
        <v>26.695761679079215</v>
      </c>
      <c r="AC38" s="592">
        <v>0</v>
      </c>
      <c r="AD38" s="592">
        <v>0</v>
      </c>
      <c r="AF38" s="756"/>
      <c r="AG38" s="593" t="s">
        <v>134</v>
      </c>
      <c r="AH38" s="592">
        <v>15.179571527297856</v>
      </c>
      <c r="AI38" s="592">
        <v>15.281531883591558</v>
      </c>
      <c r="AJ38" s="592">
        <v>18.773988439306358</v>
      </c>
      <c r="AK38" s="592">
        <v>33.332720032953453</v>
      </c>
      <c r="AL38" s="592">
        <v>50.742571454661679</v>
      </c>
      <c r="AM38" s="592">
        <v>66.18075679613861</v>
      </c>
      <c r="AN38" s="592">
        <v>86.78775398881767</v>
      </c>
      <c r="AO38" s="592">
        <v>86.942387802332448</v>
      </c>
      <c r="AP38" s="592">
        <v>98.540400108626784</v>
      </c>
      <c r="AQ38" s="592">
        <v>124.96484766418416</v>
      </c>
      <c r="AR38" s="592">
        <v>0</v>
      </c>
      <c r="AS38" s="592">
        <v>0</v>
      </c>
      <c r="AU38"/>
    </row>
    <row r="39" spans="1:51">
      <c r="A39" s="105"/>
      <c r="B39" s="756" t="s">
        <v>121</v>
      </c>
      <c r="C39" s="402" t="s">
        <v>132</v>
      </c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Q39" s="756" t="s">
        <v>121</v>
      </c>
      <c r="R39" s="402" t="s">
        <v>132</v>
      </c>
      <c r="S39" s="571">
        <v>21018.6</v>
      </c>
      <c r="T39" s="571">
        <v>9666</v>
      </c>
      <c r="U39" s="571">
        <v>24330</v>
      </c>
      <c r="V39" s="571">
        <v>305365.80000000005</v>
      </c>
      <c r="W39" s="571">
        <v>921459.6</v>
      </c>
      <c r="X39" s="571">
        <v>409921.2</v>
      </c>
      <c r="Y39" s="243">
        <v>388913.4</v>
      </c>
      <c r="Z39" s="571">
        <v>4813.8</v>
      </c>
      <c r="AA39" s="571">
        <v>90725.4</v>
      </c>
      <c r="AB39" s="571">
        <v>274821</v>
      </c>
      <c r="AC39" s="571"/>
      <c r="AD39" s="571"/>
      <c r="AF39" s="756" t="s">
        <v>121</v>
      </c>
      <c r="AG39" s="580" t="s">
        <v>132</v>
      </c>
      <c r="AH39" s="571">
        <v>21018.6</v>
      </c>
      <c r="AI39" s="571">
        <v>30684.6</v>
      </c>
      <c r="AJ39" s="571">
        <v>55014.6</v>
      </c>
      <c r="AK39" s="571">
        <v>360380.4</v>
      </c>
      <c r="AL39" s="571">
        <v>1281840</v>
      </c>
      <c r="AM39" s="571">
        <v>1691761.2</v>
      </c>
      <c r="AN39" s="571">
        <v>2080674.6</v>
      </c>
      <c r="AO39" s="571">
        <v>2085488.4000000001</v>
      </c>
      <c r="AP39" s="571">
        <v>2176213.8000000003</v>
      </c>
      <c r="AQ39" s="571">
        <v>2451034.8000000003</v>
      </c>
      <c r="AR39" s="571">
        <v>0</v>
      </c>
      <c r="AS39" s="571">
        <v>0</v>
      </c>
      <c r="AU39"/>
      <c r="AX39" s="575"/>
    </row>
    <row r="40" spans="1:51">
      <c r="A40" s="105"/>
      <c r="B40" s="756"/>
      <c r="C40" s="569" t="s">
        <v>133</v>
      </c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Q40" s="756"/>
      <c r="R40" s="569" t="s">
        <v>133</v>
      </c>
      <c r="S40" s="571">
        <v>22738</v>
      </c>
      <c r="T40" s="571">
        <v>22826</v>
      </c>
      <c r="U40" s="571">
        <v>22869</v>
      </c>
      <c r="V40" s="571">
        <v>22908</v>
      </c>
      <c r="W40" s="571">
        <v>22948</v>
      </c>
      <c r="X40" s="571">
        <v>23000</v>
      </c>
      <c r="Y40" s="571">
        <v>23047</v>
      </c>
      <c r="Z40" s="571">
        <v>23067</v>
      </c>
      <c r="AA40" s="571">
        <v>23111</v>
      </c>
      <c r="AB40" s="571">
        <v>23195</v>
      </c>
      <c r="AC40" s="571"/>
      <c r="AD40" s="571"/>
      <c r="AF40" s="756"/>
      <c r="AG40" s="580" t="s">
        <v>133</v>
      </c>
      <c r="AH40" s="571">
        <v>22738</v>
      </c>
      <c r="AI40" s="571">
        <v>22826</v>
      </c>
      <c r="AJ40" s="571">
        <v>22869</v>
      </c>
      <c r="AK40" s="571">
        <v>22908</v>
      </c>
      <c r="AL40" s="571">
        <v>22948</v>
      </c>
      <c r="AM40" s="571">
        <v>23000</v>
      </c>
      <c r="AN40" s="571">
        <v>23047</v>
      </c>
      <c r="AO40" s="571">
        <v>23067</v>
      </c>
      <c r="AP40" s="571">
        <v>23111</v>
      </c>
      <c r="AQ40" s="571">
        <v>23195</v>
      </c>
      <c r="AR40" s="571">
        <v>0</v>
      </c>
      <c r="AS40" s="571">
        <v>0</v>
      </c>
      <c r="AU40"/>
    </row>
    <row r="41" spans="1:51">
      <c r="A41" s="105"/>
      <c r="B41" s="756"/>
      <c r="C41" s="591" t="s">
        <v>134</v>
      </c>
      <c r="D41" s="592">
        <v>17.309999999999999</v>
      </c>
      <c r="E41" s="592">
        <v>34.619999999999997</v>
      </c>
      <c r="F41" s="592">
        <v>51.92</v>
      </c>
      <c r="G41" s="592">
        <v>69.23</v>
      </c>
      <c r="H41" s="592">
        <v>86.54</v>
      </c>
      <c r="I41" s="592">
        <v>103.85</v>
      </c>
      <c r="J41" s="592">
        <v>121.16</v>
      </c>
      <c r="K41" s="592">
        <v>138.47</v>
      </c>
      <c r="L41" s="592">
        <v>155.77000000000001</v>
      </c>
      <c r="M41" s="592">
        <v>173.08</v>
      </c>
      <c r="N41" s="592">
        <v>190.39</v>
      </c>
      <c r="O41" s="592">
        <v>207.7</v>
      </c>
      <c r="Q41" s="756"/>
      <c r="R41" s="591" t="s">
        <v>134</v>
      </c>
      <c r="S41" s="603">
        <v>0.92438209165273988</v>
      </c>
      <c r="T41" s="614">
        <v>0.42346447034083939</v>
      </c>
      <c r="U41" s="592">
        <v>1.0638856093401547</v>
      </c>
      <c r="V41" s="592">
        <v>13.330094290204297</v>
      </c>
      <c r="W41" s="592">
        <v>40.154244378595081</v>
      </c>
      <c r="X41" s="592">
        <v>17.822660869565219</v>
      </c>
      <c r="Y41" s="592">
        <v>16.874794984162797</v>
      </c>
      <c r="Z41" s="592">
        <v>0.20868773572636234</v>
      </c>
      <c r="AA41" s="592">
        <v>3.9256371424862615</v>
      </c>
      <c r="AB41" s="592">
        <v>11.84828626859237</v>
      </c>
      <c r="AC41" s="592">
        <v>0</v>
      </c>
      <c r="AD41" s="602">
        <v>0</v>
      </c>
      <c r="AF41" s="756"/>
      <c r="AG41" s="593" t="s">
        <v>134</v>
      </c>
      <c r="AH41" s="592">
        <v>0.92438209165273988</v>
      </c>
      <c r="AI41" s="592">
        <v>1.3442828353631824</v>
      </c>
      <c r="AJ41" s="592">
        <v>2.4056408238226421</v>
      </c>
      <c r="AK41" s="592">
        <v>15.731639601885805</v>
      </c>
      <c r="AL41" s="592">
        <v>55.858462611120792</v>
      </c>
      <c r="AM41" s="592">
        <v>73.554834782608694</v>
      </c>
      <c r="AN41" s="592">
        <v>90.279628585065311</v>
      </c>
      <c r="AO41" s="592">
        <v>90.410040317336467</v>
      </c>
      <c r="AP41" s="592">
        <v>94.163549824758789</v>
      </c>
      <c r="AQ41" s="592">
        <v>105.67082560896746</v>
      </c>
      <c r="AR41" s="592">
        <v>0</v>
      </c>
      <c r="AS41" s="592">
        <v>0</v>
      </c>
      <c r="AU41"/>
    </row>
    <row r="42" spans="1:51">
      <c r="A42" s="105"/>
      <c r="B42" s="756" t="s">
        <v>89</v>
      </c>
      <c r="C42" s="402" t="s">
        <v>132</v>
      </c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Q42" s="756" t="s">
        <v>89</v>
      </c>
      <c r="R42" s="402" t="s">
        <v>132</v>
      </c>
      <c r="S42" s="571">
        <v>39313.800000000003</v>
      </c>
      <c r="T42" s="571">
        <v>12226.2</v>
      </c>
      <c r="U42" s="571">
        <v>53164.800000000003</v>
      </c>
      <c r="V42" s="571">
        <v>53568.6</v>
      </c>
      <c r="W42" s="571">
        <v>1122787.8</v>
      </c>
      <c r="X42" s="571">
        <v>313221.59999999998</v>
      </c>
      <c r="Y42" s="571">
        <v>1299536.3999999999</v>
      </c>
      <c r="Z42" s="571">
        <v>440695.2</v>
      </c>
      <c r="AA42" s="571">
        <v>4797.5999999999995</v>
      </c>
      <c r="AB42" s="571">
        <v>209952.6</v>
      </c>
      <c r="AC42" s="571"/>
      <c r="AD42" s="571"/>
      <c r="AF42" s="756" t="s">
        <v>89</v>
      </c>
      <c r="AG42" s="580" t="s">
        <v>132</v>
      </c>
      <c r="AH42" s="571">
        <v>39313.800000000003</v>
      </c>
      <c r="AI42" s="571">
        <v>51540</v>
      </c>
      <c r="AJ42" s="571">
        <v>104704.8</v>
      </c>
      <c r="AK42" s="571">
        <v>158273.4</v>
      </c>
      <c r="AL42" s="571">
        <v>1281061.2</v>
      </c>
      <c r="AM42" s="571">
        <v>1594282.7999999998</v>
      </c>
      <c r="AN42" s="571">
        <v>2893819.1999999997</v>
      </c>
      <c r="AO42" s="571">
        <v>3334514.4</v>
      </c>
      <c r="AP42" s="571">
        <v>3339312</v>
      </c>
      <c r="AQ42" s="571">
        <v>3549264.6</v>
      </c>
      <c r="AR42" s="571">
        <v>0</v>
      </c>
      <c r="AS42" s="571">
        <v>0</v>
      </c>
      <c r="AU42"/>
      <c r="AY42" s="575"/>
    </row>
    <row r="43" spans="1:51">
      <c r="A43" s="105"/>
      <c r="B43" s="756"/>
      <c r="C43" s="569" t="s">
        <v>133</v>
      </c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Q43" s="756"/>
      <c r="R43" s="569" t="s">
        <v>133</v>
      </c>
      <c r="S43" s="571">
        <v>29532</v>
      </c>
      <c r="T43" s="571">
        <v>29631</v>
      </c>
      <c r="U43" s="571">
        <v>29740</v>
      </c>
      <c r="V43" s="571">
        <v>29882</v>
      </c>
      <c r="W43" s="571">
        <v>29977</v>
      </c>
      <c r="X43" s="571">
        <v>30072</v>
      </c>
      <c r="Y43" s="571">
        <v>30175</v>
      </c>
      <c r="Z43" s="571">
        <v>30244</v>
      </c>
      <c r="AA43" s="571">
        <v>30382</v>
      </c>
      <c r="AB43" s="571">
        <v>30535</v>
      </c>
      <c r="AC43" s="571"/>
      <c r="AD43" s="571"/>
      <c r="AF43" s="756"/>
      <c r="AG43" s="580" t="s">
        <v>133</v>
      </c>
      <c r="AH43" s="571">
        <v>29532</v>
      </c>
      <c r="AI43" s="571">
        <v>29631</v>
      </c>
      <c r="AJ43" s="571">
        <v>29740</v>
      </c>
      <c r="AK43" s="571">
        <v>29882</v>
      </c>
      <c r="AL43" s="571">
        <v>29977</v>
      </c>
      <c r="AM43" s="571">
        <v>30072</v>
      </c>
      <c r="AN43" s="571">
        <v>30175</v>
      </c>
      <c r="AO43" s="571">
        <v>30244</v>
      </c>
      <c r="AP43" s="571">
        <v>30382</v>
      </c>
      <c r="AQ43" s="571">
        <v>30535</v>
      </c>
      <c r="AR43" s="571">
        <v>0</v>
      </c>
      <c r="AS43" s="571">
        <v>0</v>
      </c>
      <c r="AU43"/>
    </row>
    <row r="44" spans="1:51">
      <c r="A44" s="105"/>
      <c r="B44" s="756"/>
      <c r="C44" s="591" t="s">
        <v>134</v>
      </c>
      <c r="D44" s="592">
        <v>17.89</v>
      </c>
      <c r="E44" s="592">
        <v>35.78</v>
      </c>
      <c r="F44" s="592">
        <v>53.68</v>
      </c>
      <c r="G44" s="592">
        <v>71.569999999999993</v>
      </c>
      <c r="H44" s="592">
        <v>89.46</v>
      </c>
      <c r="I44" s="592">
        <v>107.35</v>
      </c>
      <c r="J44" s="592">
        <v>125.25</v>
      </c>
      <c r="K44" s="592">
        <v>143.13999999999999</v>
      </c>
      <c r="L44" s="592">
        <v>161.03</v>
      </c>
      <c r="M44" s="592">
        <v>178.92</v>
      </c>
      <c r="N44" s="592">
        <v>196.81</v>
      </c>
      <c r="O44" s="592">
        <v>214.71</v>
      </c>
      <c r="Q44" s="756"/>
      <c r="R44" s="591" t="s">
        <v>134</v>
      </c>
      <c r="S44" s="592">
        <v>1.331227143437627</v>
      </c>
      <c r="T44" s="592">
        <v>0.41261516654854713</v>
      </c>
      <c r="U44" s="592">
        <v>1.7876529926025555</v>
      </c>
      <c r="V44" s="592">
        <v>1.7926711732815741</v>
      </c>
      <c r="W44" s="592">
        <v>37.454975481202254</v>
      </c>
      <c r="X44" s="592">
        <v>10.415722266560255</v>
      </c>
      <c r="Y44" s="592">
        <v>43.066657829328911</v>
      </c>
      <c r="Z44" s="592">
        <v>14.571326544107922</v>
      </c>
      <c r="AA44" s="602">
        <v>0.15790928839444407</v>
      </c>
      <c r="AB44" s="592">
        <v>6.8758015392172922</v>
      </c>
      <c r="AC44" s="603">
        <v>0</v>
      </c>
      <c r="AD44" s="592">
        <v>0</v>
      </c>
      <c r="AF44" s="756"/>
      <c r="AG44" s="593" t="s">
        <v>134</v>
      </c>
      <c r="AH44" s="592">
        <v>1.331227143437627</v>
      </c>
      <c r="AI44" s="592">
        <v>1.7393945530019237</v>
      </c>
      <c r="AJ44" s="592">
        <v>3.5206724949562878</v>
      </c>
      <c r="AK44" s="592">
        <v>5.2966133458269189</v>
      </c>
      <c r="AL44" s="592">
        <v>42.734803349234411</v>
      </c>
      <c r="AM44" s="592">
        <v>53.015522745411005</v>
      </c>
      <c r="AN44" s="592">
        <v>95.901216238608114</v>
      </c>
      <c r="AO44" s="592">
        <v>110.25374950403385</v>
      </c>
      <c r="AP44" s="592">
        <v>109.91086827726943</v>
      </c>
      <c r="AQ44" s="592">
        <v>116.23594563615524</v>
      </c>
      <c r="AR44" s="592">
        <v>0</v>
      </c>
      <c r="AS44" s="592">
        <v>0</v>
      </c>
      <c r="AU44"/>
    </row>
    <row r="45" spans="1:51">
      <c r="A45" s="105"/>
      <c r="B45" s="756" t="s">
        <v>90</v>
      </c>
      <c r="C45" s="402" t="s">
        <v>132</v>
      </c>
      <c r="D45" s="571"/>
      <c r="E45" s="571"/>
      <c r="F45" s="571"/>
      <c r="G45" s="571"/>
      <c r="H45" s="571"/>
      <c r="I45" s="571"/>
      <c r="J45" s="571"/>
      <c r="K45" s="571"/>
      <c r="L45" s="571"/>
      <c r="M45" s="571"/>
      <c r="N45" s="571"/>
      <c r="O45" s="571"/>
      <c r="Q45" s="756" t="s">
        <v>90</v>
      </c>
      <c r="R45" s="402" t="s">
        <v>132</v>
      </c>
      <c r="S45" s="571">
        <v>1935352.8</v>
      </c>
      <c r="T45" s="571">
        <v>296332.79999999999</v>
      </c>
      <c r="U45" s="571">
        <v>271643.40000000002</v>
      </c>
      <c r="V45" s="571">
        <v>2369401.8000000003</v>
      </c>
      <c r="W45" s="571">
        <v>8206775.9999999991</v>
      </c>
      <c r="X45" s="571">
        <v>6358633.7999999998</v>
      </c>
      <c r="Y45" s="571">
        <v>3689606.4</v>
      </c>
      <c r="Z45" s="571">
        <v>742750.2</v>
      </c>
      <c r="AA45" s="571">
        <v>1565492.4</v>
      </c>
      <c r="AB45" s="571">
        <v>6008827.1999999993</v>
      </c>
      <c r="AC45" s="571">
        <v>0</v>
      </c>
      <c r="AD45" s="571">
        <v>0</v>
      </c>
      <c r="AF45" s="756" t="s">
        <v>90</v>
      </c>
      <c r="AG45" s="580" t="s">
        <v>132</v>
      </c>
      <c r="AH45" s="571">
        <v>1935352.8</v>
      </c>
      <c r="AI45" s="571">
        <v>2231685.6</v>
      </c>
      <c r="AJ45" s="571">
        <v>2503329</v>
      </c>
      <c r="AK45" s="571">
        <v>4872730.8000000007</v>
      </c>
      <c r="AL45" s="571">
        <v>13079506.800000001</v>
      </c>
      <c r="AM45" s="571">
        <v>19438140.600000001</v>
      </c>
      <c r="AN45" s="571">
        <v>23127747</v>
      </c>
      <c r="AO45" s="571">
        <v>23870497.199999996</v>
      </c>
      <c r="AP45" s="571">
        <v>25435989.600000001</v>
      </c>
      <c r="AQ45" s="571">
        <v>31444816.800000001</v>
      </c>
      <c r="AR45" s="571">
        <v>0</v>
      </c>
      <c r="AS45" s="571">
        <v>0</v>
      </c>
      <c r="AU45"/>
    </row>
    <row r="46" spans="1:51">
      <c r="A46" s="105"/>
      <c r="B46" s="756"/>
      <c r="C46" s="569" t="s">
        <v>133</v>
      </c>
      <c r="D46" s="571"/>
      <c r="E46" s="571"/>
      <c r="F46" s="571"/>
      <c r="G46" s="571"/>
      <c r="H46" s="571"/>
      <c r="I46" s="571"/>
      <c r="J46" s="571"/>
      <c r="K46" s="571"/>
      <c r="L46" s="571"/>
      <c r="M46" s="571"/>
      <c r="N46" s="571"/>
      <c r="O46" s="571"/>
      <c r="Q46" s="756"/>
      <c r="R46" s="569" t="s">
        <v>133</v>
      </c>
      <c r="S46" s="571">
        <v>156497</v>
      </c>
      <c r="T46" s="571">
        <v>156964</v>
      </c>
      <c r="U46" s="571">
        <v>157363</v>
      </c>
      <c r="V46" s="571">
        <v>157791</v>
      </c>
      <c r="W46" s="571">
        <v>158152</v>
      </c>
      <c r="X46" s="571">
        <v>158560</v>
      </c>
      <c r="Y46" s="571">
        <v>158929</v>
      </c>
      <c r="Z46" s="571">
        <v>159292</v>
      </c>
      <c r="AA46" s="571">
        <v>159760</v>
      </c>
      <c r="AB46" s="571">
        <v>160386</v>
      </c>
      <c r="AC46" s="571">
        <v>0</v>
      </c>
      <c r="AD46" s="571">
        <v>0</v>
      </c>
      <c r="AF46" s="756"/>
      <c r="AG46" s="580" t="s">
        <v>133</v>
      </c>
      <c r="AH46" s="571">
        <v>156497</v>
      </c>
      <c r="AI46" s="571">
        <v>156964</v>
      </c>
      <c r="AJ46" s="571">
        <v>157363</v>
      </c>
      <c r="AK46" s="571">
        <v>157791</v>
      </c>
      <c r="AL46" s="571">
        <v>158152</v>
      </c>
      <c r="AM46" s="571">
        <v>158560</v>
      </c>
      <c r="AN46" s="571">
        <v>158929</v>
      </c>
      <c r="AO46" s="571">
        <v>159292</v>
      </c>
      <c r="AP46" s="571">
        <v>159760</v>
      </c>
      <c r="AQ46" s="571">
        <v>160386</v>
      </c>
      <c r="AR46" s="571">
        <v>0</v>
      </c>
      <c r="AS46" s="571">
        <v>0</v>
      </c>
      <c r="AU46"/>
    </row>
    <row r="47" spans="1:51">
      <c r="A47" s="105"/>
      <c r="B47" s="756"/>
      <c r="C47" s="591" t="s">
        <v>134</v>
      </c>
      <c r="D47" s="592">
        <v>23.39</v>
      </c>
      <c r="E47" s="592">
        <v>46.78</v>
      </c>
      <c r="F47" s="592">
        <v>70.17</v>
      </c>
      <c r="G47" s="592">
        <v>93.56</v>
      </c>
      <c r="H47" s="592">
        <v>116.95</v>
      </c>
      <c r="I47" s="592">
        <v>140.34</v>
      </c>
      <c r="J47" s="592">
        <v>163.72</v>
      </c>
      <c r="K47" s="592">
        <v>187.11</v>
      </c>
      <c r="L47" s="592">
        <v>210.5</v>
      </c>
      <c r="M47" s="592">
        <v>233.89</v>
      </c>
      <c r="N47" s="592">
        <v>257.27999999999997</v>
      </c>
      <c r="O47" s="592">
        <v>280.67</v>
      </c>
      <c r="Q47" s="756"/>
      <c r="R47" s="591" t="s">
        <v>134</v>
      </c>
      <c r="S47" s="604">
        <v>12.366708627002435</v>
      </c>
      <c r="T47" s="604">
        <v>1.8879029586401976</v>
      </c>
      <c r="U47" s="604">
        <v>1.7262215387352811</v>
      </c>
      <c r="V47" s="604">
        <v>15.016076962564407</v>
      </c>
      <c r="W47" s="604">
        <v>51.891699124892504</v>
      </c>
      <c r="X47" s="604">
        <v>40.102382694248234</v>
      </c>
      <c r="Y47" s="604">
        <v>23.215438340390993</v>
      </c>
      <c r="Z47" s="604">
        <v>4.6628217361826074</v>
      </c>
      <c r="AA47" s="604">
        <v>9.799026039058587</v>
      </c>
      <c r="AB47" s="604">
        <v>37.464786203284568</v>
      </c>
      <c r="AC47" s="604">
        <v>0</v>
      </c>
      <c r="AD47" s="604">
        <v>0</v>
      </c>
      <c r="AF47" s="756"/>
      <c r="AG47" s="593" t="s">
        <v>134</v>
      </c>
      <c r="AH47" s="603">
        <v>12.366708627002435</v>
      </c>
      <c r="AI47" s="603">
        <v>14.217818098417473</v>
      </c>
      <c r="AJ47" s="603">
        <v>15.90798980700673</v>
      </c>
      <c r="AK47" s="603">
        <v>30.880917162575816</v>
      </c>
      <c r="AL47" s="603">
        <v>82.702127067631139</v>
      </c>
      <c r="AM47" s="603">
        <v>122.59170408678104</v>
      </c>
      <c r="AN47" s="603">
        <v>145.52251005165829</v>
      </c>
      <c r="AO47" s="603">
        <v>149.85371016749113</v>
      </c>
      <c r="AP47" s="603">
        <v>159.21375563345018</v>
      </c>
      <c r="AQ47" s="603">
        <v>196.05711720474355</v>
      </c>
      <c r="AR47" s="603">
        <v>0</v>
      </c>
      <c r="AS47" s="603">
        <v>0</v>
      </c>
      <c r="AU47"/>
    </row>
    <row r="48" spans="1:51">
      <c r="A48" s="105"/>
      <c r="D48"/>
      <c r="E48"/>
      <c r="F48"/>
      <c r="G48"/>
      <c r="H48"/>
      <c r="I48"/>
      <c r="J48"/>
      <c r="K48"/>
      <c r="L48"/>
      <c r="M48"/>
      <c r="N48"/>
      <c r="O48"/>
      <c r="S48"/>
      <c r="T48"/>
      <c r="U48"/>
      <c r="V48"/>
      <c r="W48"/>
      <c r="X48"/>
      <c r="Y48"/>
      <c r="Z48"/>
      <c r="AA48"/>
      <c r="AB48"/>
      <c r="AC48"/>
      <c r="AD48"/>
      <c r="AH48"/>
      <c r="AI48"/>
      <c r="AJ48"/>
      <c r="AK48"/>
      <c r="AL48"/>
      <c r="AM48"/>
      <c r="AN48"/>
      <c r="AO48"/>
      <c r="AP48"/>
      <c r="AQ48"/>
      <c r="AR48"/>
      <c r="AS48"/>
      <c r="AU48"/>
    </row>
    <row r="49" spans="1:45">
      <c r="A49" s="105"/>
      <c r="B49" t="s">
        <v>135</v>
      </c>
      <c r="D49"/>
      <c r="E49"/>
      <c r="F49"/>
      <c r="G49"/>
      <c r="H49"/>
      <c r="I49"/>
      <c r="J49"/>
      <c r="K49"/>
      <c r="L49"/>
      <c r="M49"/>
      <c r="N49"/>
      <c r="O49"/>
      <c r="Q49" t="s">
        <v>135</v>
      </c>
      <c r="S49"/>
      <c r="T49"/>
      <c r="U49"/>
      <c r="V49"/>
      <c r="W49"/>
      <c r="X49"/>
      <c r="Y49"/>
      <c r="Z49"/>
      <c r="AA49"/>
      <c r="AB49"/>
      <c r="AC49"/>
      <c r="AD49"/>
      <c r="AF49" t="s">
        <v>135</v>
      </c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>
      <c r="A50" s="105"/>
      <c r="B50" t="s">
        <v>100</v>
      </c>
      <c r="D50"/>
      <c r="E50"/>
      <c r="F50"/>
      <c r="G50"/>
      <c r="H50"/>
      <c r="I50"/>
      <c r="J50"/>
      <c r="K50"/>
      <c r="L50"/>
      <c r="M50"/>
      <c r="N50"/>
      <c r="O50"/>
      <c r="Q50" t="s">
        <v>126</v>
      </c>
      <c r="S50"/>
      <c r="T50"/>
      <c r="U50"/>
      <c r="V50"/>
      <c r="W50"/>
      <c r="X50"/>
      <c r="Y50"/>
      <c r="Z50"/>
      <c r="AA50"/>
      <c r="AB50"/>
      <c r="AC50"/>
      <c r="AD50"/>
      <c r="AF50" t="s">
        <v>127</v>
      </c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>
      <c r="A51" s="105"/>
      <c r="B51" s="764" t="s">
        <v>72</v>
      </c>
      <c r="C51" s="765"/>
      <c r="D51" s="552" t="s">
        <v>74</v>
      </c>
      <c r="E51" s="552" t="s">
        <v>75</v>
      </c>
      <c r="F51" s="552" t="s">
        <v>76</v>
      </c>
      <c r="G51" s="552" t="s">
        <v>77</v>
      </c>
      <c r="H51" s="552" t="s">
        <v>78</v>
      </c>
      <c r="I51" s="552" t="s">
        <v>79</v>
      </c>
      <c r="J51" s="552" t="s">
        <v>80</v>
      </c>
      <c r="K51" s="552" t="s">
        <v>81</v>
      </c>
      <c r="L51" s="552" t="s">
        <v>82</v>
      </c>
      <c r="M51" s="552" t="s">
        <v>83</v>
      </c>
      <c r="N51" s="552" t="s">
        <v>84</v>
      </c>
      <c r="O51" s="552" t="s">
        <v>85</v>
      </c>
      <c r="Q51" s="764" t="s">
        <v>72</v>
      </c>
      <c r="R51" s="765"/>
      <c r="S51" s="552" t="s">
        <v>74</v>
      </c>
      <c r="T51" s="552" t="s">
        <v>75</v>
      </c>
      <c r="U51" s="552" t="s">
        <v>76</v>
      </c>
      <c r="V51" s="552" t="s">
        <v>77</v>
      </c>
      <c r="W51" s="552" t="s">
        <v>78</v>
      </c>
      <c r="X51" s="552" t="s">
        <v>79</v>
      </c>
      <c r="Y51" s="552" t="s">
        <v>80</v>
      </c>
      <c r="Z51" s="552" t="s">
        <v>81</v>
      </c>
      <c r="AA51" s="552" t="s">
        <v>82</v>
      </c>
      <c r="AB51" s="552" t="s">
        <v>83</v>
      </c>
      <c r="AC51" s="552" t="s">
        <v>84</v>
      </c>
      <c r="AD51" s="552" t="s">
        <v>85</v>
      </c>
      <c r="AF51" s="764" t="s">
        <v>72</v>
      </c>
      <c r="AG51" s="765"/>
      <c r="AH51" s="552" t="s">
        <v>74</v>
      </c>
      <c r="AI51" s="552" t="s">
        <v>75</v>
      </c>
      <c r="AJ51" s="552" t="s">
        <v>76</v>
      </c>
      <c r="AK51" s="552" t="s">
        <v>77</v>
      </c>
      <c r="AL51" s="552" t="s">
        <v>78</v>
      </c>
      <c r="AM51" s="552" t="s">
        <v>79</v>
      </c>
      <c r="AN51" s="552" t="s">
        <v>80</v>
      </c>
      <c r="AO51" s="552" t="s">
        <v>81</v>
      </c>
      <c r="AP51" s="552" t="s">
        <v>82</v>
      </c>
      <c r="AQ51" s="552" t="s">
        <v>83</v>
      </c>
      <c r="AR51" s="552" t="s">
        <v>84</v>
      </c>
      <c r="AS51" s="552" t="s">
        <v>85</v>
      </c>
    </row>
    <row r="52" spans="1:45">
      <c r="A52" s="105"/>
      <c r="B52" s="756" t="s">
        <v>128</v>
      </c>
      <c r="C52" s="402" t="s">
        <v>136</v>
      </c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Q52" s="756" t="s">
        <v>128</v>
      </c>
      <c r="R52" s="402" t="s">
        <v>136</v>
      </c>
      <c r="S52" s="571">
        <v>5656</v>
      </c>
      <c r="T52" s="571">
        <v>588</v>
      </c>
      <c r="U52" s="571">
        <v>4394</v>
      </c>
      <c r="V52" s="571">
        <v>16438</v>
      </c>
      <c r="W52" s="583">
        <v>30518</v>
      </c>
      <c r="X52" s="571">
        <v>22601</v>
      </c>
      <c r="Y52" s="571">
        <v>12961</v>
      </c>
      <c r="Z52" s="571">
        <v>1463</v>
      </c>
      <c r="AA52" s="571">
        <v>15802</v>
      </c>
      <c r="AB52" s="571">
        <v>36996</v>
      </c>
      <c r="AC52" s="571"/>
      <c r="AD52" s="571"/>
      <c r="AF52" s="756" t="s">
        <v>128</v>
      </c>
      <c r="AG52" s="402" t="s">
        <v>136</v>
      </c>
      <c r="AH52" s="571">
        <v>5656</v>
      </c>
      <c r="AI52" s="571">
        <v>6244</v>
      </c>
      <c r="AJ52" s="571">
        <v>10638</v>
      </c>
      <c r="AK52" s="571">
        <v>27076</v>
      </c>
      <c r="AL52" s="571">
        <v>57594</v>
      </c>
      <c r="AM52" s="571">
        <v>80195</v>
      </c>
      <c r="AN52" s="571">
        <v>93156</v>
      </c>
      <c r="AO52" s="571">
        <v>94619</v>
      </c>
      <c r="AP52" s="571">
        <v>110421</v>
      </c>
      <c r="AQ52" s="571">
        <v>147417</v>
      </c>
      <c r="AR52" s="571">
        <v>0</v>
      </c>
      <c r="AS52" s="571">
        <v>0</v>
      </c>
    </row>
    <row r="53" spans="1:45">
      <c r="A53" s="105"/>
      <c r="B53" s="756"/>
      <c r="C53" s="569" t="s">
        <v>133</v>
      </c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Q53" s="756"/>
      <c r="R53" s="569" t="s">
        <v>133</v>
      </c>
      <c r="S53" s="571">
        <v>46737</v>
      </c>
      <c r="T53" s="571">
        <v>46863</v>
      </c>
      <c r="U53" s="571">
        <v>46970</v>
      </c>
      <c r="V53" s="571">
        <v>47063</v>
      </c>
      <c r="W53" s="571">
        <v>47155</v>
      </c>
      <c r="X53" s="571">
        <v>47250</v>
      </c>
      <c r="Y53" s="571">
        <v>47346</v>
      </c>
      <c r="Z53" s="571">
        <v>47446</v>
      </c>
      <c r="AA53" s="571">
        <v>47552</v>
      </c>
      <c r="AB53" s="571">
        <v>47718</v>
      </c>
      <c r="AC53" s="571">
        <v>0</v>
      </c>
      <c r="AD53" s="571">
        <v>0</v>
      </c>
      <c r="AF53" s="756"/>
      <c r="AG53" s="569" t="s">
        <v>133</v>
      </c>
      <c r="AH53" s="571">
        <v>46737</v>
      </c>
      <c r="AI53" s="571">
        <v>46863</v>
      </c>
      <c r="AJ53" s="571">
        <v>46970</v>
      </c>
      <c r="AK53" s="571">
        <v>47063</v>
      </c>
      <c r="AL53" s="571">
        <v>47155</v>
      </c>
      <c r="AM53" s="571">
        <v>47250</v>
      </c>
      <c r="AN53" s="571">
        <v>47346</v>
      </c>
      <c r="AO53" s="571">
        <v>47446</v>
      </c>
      <c r="AP53" s="571">
        <v>47552</v>
      </c>
      <c r="AQ53" s="571">
        <v>47718</v>
      </c>
      <c r="AR53" s="571">
        <v>0</v>
      </c>
      <c r="AS53" s="571">
        <v>0</v>
      </c>
    </row>
    <row r="54" spans="1:45">
      <c r="A54" s="105"/>
      <c r="B54" s="756"/>
      <c r="C54" s="591" t="s">
        <v>137</v>
      </c>
      <c r="D54" s="602">
        <v>0.28999999999999998</v>
      </c>
      <c r="E54" s="602">
        <v>0.59</v>
      </c>
      <c r="F54" s="602">
        <v>0.88</v>
      </c>
      <c r="G54" s="602">
        <v>1.18</v>
      </c>
      <c r="H54" s="602">
        <v>1.47</v>
      </c>
      <c r="I54" s="602">
        <v>1.76</v>
      </c>
      <c r="J54" s="602">
        <v>2.06</v>
      </c>
      <c r="K54" s="602">
        <v>2.35</v>
      </c>
      <c r="L54" s="602">
        <v>2.65</v>
      </c>
      <c r="M54" s="602">
        <v>2.94</v>
      </c>
      <c r="N54" s="602">
        <v>3.23</v>
      </c>
      <c r="O54" s="602">
        <v>3.53</v>
      </c>
      <c r="Q54" s="756"/>
      <c r="R54" s="591" t="s">
        <v>137</v>
      </c>
      <c r="S54" s="603">
        <v>0.12101760917474377</v>
      </c>
      <c r="T54" s="592">
        <v>1.2547212086294092E-2</v>
      </c>
      <c r="U54" s="603">
        <v>9.3549073876942723E-2</v>
      </c>
      <c r="V54" s="602">
        <v>0.3492765017104732</v>
      </c>
      <c r="W54" s="603">
        <v>0.6471848160322341</v>
      </c>
      <c r="X54" s="603">
        <v>0.47832804232804232</v>
      </c>
      <c r="Y54" s="592">
        <v>0.27375068643602418</v>
      </c>
      <c r="Z54" s="592">
        <v>3.0835054588374152E-2</v>
      </c>
      <c r="AA54" s="592">
        <v>0.33230989232839836</v>
      </c>
      <c r="AB54" s="602">
        <v>0.77530491638375454</v>
      </c>
      <c r="AC54" s="602">
        <v>0</v>
      </c>
      <c r="AD54" s="592">
        <v>0</v>
      </c>
      <c r="AF54" s="756"/>
      <c r="AG54" s="591" t="s">
        <v>138</v>
      </c>
      <c r="AH54" s="592">
        <v>0.12101760917474377</v>
      </c>
      <c r="AI54" s="592">
        <v>0.13323944263064677</v>
      </c>
      <c r="AJ54" s="592">
        <v>0.22648499041941664</v>
      </c>
      <c r="AK54" s="592">
        <v>0.57531394088774623</v>
      </c>
      <c r="AL54" s="592">
        <v>1.2213763121620189</v>
      </c>
      <c r="AM54" s="592">
        <v>1.6972486772486772</v>
      </c>
      <c r="AN54" s="592">
        <v>1.9675579774426561</v>
      </c>
      <c r="AO54" s="592">
        <v>1.9942460902921215</v>
      </c>
      <c r="AP54" s="592">
        <v>2.3221105316285331</v>
      </c>
      <c r="AQ54" s="592">
        <v>3.0893373569722118</v>
      </c>
      <c r="AR54" s="592">
        <v>0</v>
      </c>
      <c r="AS54" s="592">
        <v>0</v>
      </c>
    </row>
    <row r="55" spans="1:45">
      <c r="A55" s="105"/>
      <c r="B55" s="756" t="s">
        <v>87</v>
      </c>
      <c r="C55" s="402" t="s">
        <v>136</v>
      </c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Q55" s="756" t="s">
        <v>87</v>
      </c>
      <c r="R55" s="402" t="s">
        <v>136</v>
      </c>
      <c r="S55" s="571">
        <v>11743</v>
      </c>
      <c r="T55" s="571">
        <v>1524</v>
      </c>
      <c r="U55" s="571">
        <v>3191</v>
      </c>
      <c r="V55" s="571">
        <v>5084</v>
      </c>
      <c r="W55" s="571">
        <v>15127</v>
      </c>
      <c r="X55" s="571">
        <v>12709</v>
      </c>
      <c r="Y55" s="571">
        <v>10326</v>
      </c>
      <c r="Z55" s="571">
        <v>416</v>
      </c>
      <c r="AA55" s="571">
        <v>4445</v>
      </c>
      <c r="AB55" s="571">
        <v>13523</v>
      </c>
      <c r="AC55" s="571"/>
      <c r="AD55" s="571"/>
      <c r="AF55" s="756" t="s">
        <v>87</v>
      </c>
      <c r="AG55" s="402" t="s">
        <v>136</v>
      </c>
      <c r="AH55" s="571">
        <v>11743</v>
      </c>
      <c r="AI55" s="571">
        <v>13267</v>
      </c>
      <c r="AJ55" s="571">
        <v>16458</v>
      </c>
      <c r="AK55" s="571">
        <v>21542</v>
      </c>
      <c r="AL55" s="571">
        <v>36669</v>
      </c>
      <c r="AM55" s="571">
        <v>49378</v>
      </c>
      <c r="AN55" s="571">
        <v>59704</v>
      </c>
      <c r="AO55" s="571">
        <v>60120</v>
      </c>
      <c r="AP55" s="571">
        <v>64565</v>
      </c>
      <c r="AQ55" s="571">
        <v>78088</v>
      </c>
      <c r="AR55" s="571">
        <v>0</v>
      </c>
      <c r="AS55" s="571">
        <v>0</v>
      </c>
    </row>
    <row r="56" spans="1:45">
      <c r="A56" s="105"/>
      <c r="B56" s="756"/>
      <c r="C56" s="569" t="s">
        <v>133</v>
      </c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Q56" s="756"/>
      <c r="R56" s="569" t="s">
        <v>133</v>
      </c>
      <c r="S56" s="571">
        <v>35785</v>
      </c>
      <c r="T56" s="571">
        <v>35893</v>
      </c>
      <c r="U56" s="571">
        <v>35986</v>
      </c>
      <c r="V56" s="571">
        <v>36089</v>
      </c>
      <c r="W56" s="571">
        <v>36170</v>
      </c>
      <c r="X56" s="571">
        <v>36277</v>
      </c>
      <c r="Y56" s="571">
        <v>36362</v>
      </c>
      <c r="Z56" s="571">
        <v>36498</v>
      </c>
      <c r="AA56" s="571">
        <v>36621</v>
      </c>
      <c r="AB56" s="571">
        <v>36783</v>
      </c>
      <c r="AC56" s="571">
        <v>0</v>
      </c>
      <c r="AD56" s="571">
        <v>0</v>
      </c>
      <c r="AF56" s="756"/>
      <c r="AG56" s="569" t="s">
        <v>133</v>
      </c>
      <c r="AH56" s="571">
        <v>35785</v>
      </c>
      <c r="AI56" s="571">
        <v>35893</v>
      </c>
      <c r="AJ56" s="571">
        <v>35986</v>
      </c>
      <c r="AK56" s="571">
        <v>36089</v>
      </c>
      <c r="AL56" s="571">
        <v>36170</v>
      </c>
      <c r="AM56" s="571">
        <v>36277</v>
      </c>
      <c r="AN56" s="571">
        <v>36362</v>
      </c>
      <c r="AO56" s="571">
        <v>36498</v>
      </c>
      <c r="AP56" s="571">
        <v>36621</v>
      </c>
      <c r="AQ56" s="571">
        <v>36783</v>
      </c>
      <c r="AR56" s="571">
        <v>0</v>
      </c>
      <c r="AS56" s="571">
        <v>0</v>
      </c>
    </row>
    <row r="57" spans="1:45">
      <c r="A57" s="105"/>
      <c r="B57" s="756"/>
      <c r="C57" s="591" t="s">
        <v>137</v>
      </c>
      <c r="D57" s="602">
        <v>0.27</v>
      </c>
      <c r="E57" s="602">
        <v>0.53</v>
      </c>
      <c r="F57" s="602">
        <v>0.8</v>
      </c>
      <c r="G57" s="602">
        <v>1.07</v>
      </c>
      <c r="H57" s="602">
        <v>1.33</v>
      </c>
      <c r="I57" s="602">
        <v>1.6</v>
      </c>
      <c r="J57" s="602">
        <v>1.86</v>
      </c>
      <c r="K57" s="602">
        <v>2.13</v>
      </c>
      <c r="L57" s="602">
        <v>2.4</v>
      </c>
      <c r="M57" s="602">
        <v>2.66</v>
      </c>
      <c r="N57" s="602">
        <v>2.93</v>
      </c>
      <c r="O57" s="602">
        <v>3.2</v>
      </c>
      <c r="Q57" s="756"/>
      <c r="R57" s="591" t="s">
        <v>137</v>
      </c>
      <c r="S57" s="592">
        <v>0.32815425457593966</v>
      </c>
      <c r="T57" s="603">
        <v>4.2459532499373134E-2</v>
      </c>
      <c r="U57" s="602">
        <v>8.8673372978380488E-2</v>
      </c>
      <c r="V57" s="592">
        <v>0.14087395051123611</v>
      </c>
      <c r="W57" s="592">
        <v>0.41821951893834669</v>
      </c>
      <c r="X57" s="592">
        <v>0.35033216638641562</v>
      </c>
      <c r="Y57" s="592">
        <v>0.283977779000055</v>
      </c>
      <c r="Z57" s="592">
        <v>1.1397884815606335E-2</v>
      </c>
      <c r="AA57" s="613">
        <v>0.12137844406215013</v>
      </c>
      <c r="AB57" s="602">
        <v>0.36764266101188048</v>
      </c>
      <c r="AC57" s="603">
        <v>0</v>
      </c>
      <c r="AD57" s="603">
        <v>0</v>
      </c>
      <c r="AF57" s="756"/>
      <c r="AG57" s="591" t="s">
        <v>138</v>
      </c>
      <c r="AH57" s="592">
        <v>0.32815425457593966</v>
      </c>
      <c r="AI57" s="592">
        <v>0.36962638954670829</v>
      </c>
      <c r="AJ57" s="592">
        <v>0.45734452287000499</v>
      </c>
      <c r="AK57" s="592">
        <v>0.59691318684363659</v>
      </c>
      <c r="AL57" s="592">
        <v>1.0137959635056677</v>
      </c>
      <c r="AM57" s="592">
        <v>1.3611379110731316</v>
      </c>
      <c r="AN57" s="592">
        <v>1.6419338870249161</v>
      </c>
      <c r="AO57" s="592">
        <v>1.6472135459477231</v>
      </c>
      <c r="AP57" s="592">
        <v>1.763059446765517</v>
      </c>
      <c r="AQ57" s="592">
        <v>2.1229372264361253</v>
      </c>
      <c r="AR57" s="592">
        <v>0</v>
      </c>
      <c r="AS57" s="592">
        <v>0</v>
      </c>
    </row>
    <row r="58" spans="1:45">
      <c r="A58" s="105"/>
      <c r="B58" s="756" t="s">
        <v>88</v>
      </c>
      <c r="C58" s="402" t="s">
        <v>136</v>
      </c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Q58" s="756" t="s">
        <v>88</v>
      </c>
      <c r="R58" s="402" t="s">
        <v>136</v>
      </c>
      <c r="S58" s="571">
        <v>3224</v>
      </c>
      <c r="T58" s="571">
        <v>242</v>
      </c>
      <c r="U58" s="571">
        <v>3124</v>
      </c>
      <c r="V58" s="571">
        <v>2117</v>
      </c>
      <c r="W58" s="571">
        <v>9271</v>
      </c>
      <c r="X58" s="571">
        <v>7125</v>
      </c>
      <c r="Y58" s="571">
        <v>5974</v>
      </c>
      <c r="Z58" s="571">
        <v>252</v>
      </c>
      <c r="AA58" s="571">
        <v>4077</v>
      </c>
      <c r="AB58" s="571">
        <v>10920</v>
      </c>
      <c r="AC58" s="571"/>
      <c r="AD58" s="571"/>
      <c r="AF58" s="756" t="s">
        <v>88</v>
      </c>
      <c r="AG58" s="402" t="s">
        <v>136</v>
      </c>
      <c r="AH58" s="571">
        <v>3224</v>
      </c>
      <c r="AI58" s="571">
        <v>3466</v>
      </c>
      <c r="AJ58" s="571">
        <v>6590</v>
      </c>
      <c r="AK58" s="571">
        <v>8707</v>
      </c>
      <c r="AL58" s="571">
        <v>17978</v>
      </c>
      <c r="AM58" s="571">
        <v>25103</v>
      </c>
      <c r="AN58" s="571">
        <v>31077</v>
      </c>
      <c r="AO58" s="571">
        <v>31329</v>
      </c>
      <c r="AP58" s="571">
        <v>35406</v>
      </c>
      <c r="AQ58" s="571">
        <v>46326</v>
      </c>
      <c r="AR58" s="571">
        <v>0</v>
      </c>
      <c r="AS58" s="571">
        <v>0</v>
      </c>
    </row>
    <row r="59" spans="1:45">
      <c r="A59" s="105"/>
      <c r="B59" s="756"/>
      <c r="C59" s="569" t="s">
        <v>133</v>
      </c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Q59" s="756"/>
      <c r="R59" s="569" t="s">
        <v>133</v>
      </c>
      <c r="S59" s="571">
        <v>21705</v>
      </c>
      <c r="T59" s="571">
        <v>21751</v>
      </c>
      <c r="U59" s="571">
        <v>21798</v>
      </c>
      <c r="V59" s="571">
        <v>21849</v>
      </c>
      <c r="W59" s="571">
        <v>21902</v>
      </c>
      <c r="X59" s="571">
        <v>21961</v>
      </c>
      <c r="Y59" s="571">
        <v>21999</v>
      </c>
      <c r="Z59" s="571">
        <v>22037</v>
      </c>
      <c r="AA59" s="571">
        <v>22094</v>
      </c>
      <c r="AB59" s="571">
        <v>22155</v>
      </c>
      <c r="AC59" s="571">
        <v>0</v>
      </c>
      <c r="AD59" s="571">
        <v>0</v>
      </c>
      <c r="AF59" s="756"/>
      <c r="AG59" s="569" t="s">
        <v>133</v>
      </c>
      <c r="AH59" s="571">
        <v>21705</v>
      </c>
      <c r="AI59" s="571">
        <v>21751</v>
      </c>
      <c r="AJ59" s="571">
        <v>21798</v>
      </c>
      <c r="AK59" s="571">
        <v>21849</v>
      </c>
      <c r="AL59" s="571">
        <v>21902</v>
      </c>
      <c r="AM59" s="571">
        <v>21961</v>
      </c>
      <c r="AN59" s="571">
        <v>21999</v>
      </c>
      <c r="AO59" s="571">
        <v>22037</v>
      </c>
      <c r="AP59" s="571">
        <v>22094</v>
      </c>
      <c r="AQ59" s="571">
        <v>22155</v>
      </c>
      <c r="AR59" s="571">
        <v>0</v>
      </c>
      <c r="AS59" s="571">
        <v>0</v>
      </c>
    </row>
    <row r="60" spans="1:45">
      <c r="A60" s="105"/>
      <c r="B60" s="756"/>
      <c r="C60" s="591" t="s">
        <v>137</v>
      </c>
      <c r="D60" s="602">
        <v>0.23</v>
      </c>
      <c r="E60" s="602">
        <v>0.47</v>
      </c>
      <c r="F60" s="602">
        <v>0.7</v>
      </c>
      <c r="G60" s="602">
        <v>0.94</v>
      </c>
      <c r="H60" s="602">
        <v>1.17</v>
      </c>
      <c r="I60" s="602">
        <v>1.4</v>
      </c>
      <c r="J60" s="602">
        <v>1.64</v>
      </c>
      <c r="K60" s="602">
        <v>1.87</v>
      </c>
      <c r="L60" s="602">
        <v>2.1</v>
      </c>
      <c r="M60" s="602">
        <v>2.34</v>
      </c>
      <c r="N60" s="602">
        <v>2.57</v>
      </c>
      <c r="O60" s="602">
        <v>2.81</v>
      </c>
      <c r="Q60" s="756"/>
      <c r="R60" s="591" t="s">
        <v>137</v>
      </c>
      <c r="S60" s="592">
        <v>0.1485372034093527</v>
      </c>
      <c r="T60" s="592">
        <v>1.112592524481633E-2</v>
      </c>
      <c r="U60" s="592">
        <v>0.14331590054133406</v>
      </c>
      <c r="V60" s="592">
        <v>9.6892306284040455E-2</v>
      </c>
      <c r="W60" s="592">
        <v>0.42329467628527073</v>
      </c>
      <c r="X60" s="592">
        <v>0.324438777833432</v>
      </c>
      <c r="Y60" s="592">
        <v>0.27155779808173097</v>
      </c>
      <c r="Z60" s="592">
        <v>1.143531333666107E-2</v>
      </c>
      <c r="AA60" s="592">
        <v>0.18452973658006699</v>
      </c>
      <c r="AB60" s="602">
        <v>0.49289099526066349</v>
      </c>
      <c r="AC60" s="602">
        <v>0</v>
      </c>
      <c r="AD60" s="592">
        <v>0</v>
      </c>
      <c r="AF60" s="756"/>
      <c r="AG60" s="591" t="s">
        <v>138</v>
      </c>
      <c r="AH60" s="592">
        <v>0.1485372034093527</v>
      </c>
      <c r="AI60" s="592">
        <v>0.15934899544848513</v>
      </c>
      <c r="AJ60" s="592">
        <v>0.3023213138820075</v>
      </c>
      <c r="AK60" s="592">
        <v>0.39850794086685887</v>
      </c>
      <c r="AL60" s="592">
        <v>0.82083827960916811</v>
      </c>
      <c r="AM60" s="603">
        <v>1.1430718091161605</v>
      </c>
      <c r="AN60" s="592">
        <v>1.4126551206873039</v>
      </c>
      <c r="AO60" s="592">
        <v>1.4216544901756138</v>
      </c>
      <c r="AP60" s="592">
        <v>1.6025165203222593</v>
      </c>
      <c r="AQ60" s="592">
        <v>2.0909952606635072</v>
      </c>
      <c r="AR60" s="592">
        <v>0</v>
      </c>
      <c r="AS60" s="592">
        <v>0</v>
      </c>
    </row>
    <row r="61" spans="1:45">
      <c r="A61" s="105"/>
      <c r="B61" s="756" t="s">
        <v>121</v>
      </c>
      <c r="C61" s="402" t="s">
        <v>136</v>
      </c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Q61" s="756" t="s">
        <v>121</v>
      </c>
      <c r="R61" s="402" t="s">
        <v>136</v>
      </c>
      <c r="S61" s="571">
        <v>424</v>
      </c>
      <c r="T61" s="571">
        <v>939</v>
      </c>
      <c r="U61" s="571">
        <v>2405</v>
      </c>
      <c r="V61" s="571">
        <v>3369</v>
      </c>
      <c r="W61" s="571">
        <v>6494</v>
      </c>
      <c r="X61" s="571">
        <v>4710</v>
      </c>
      <c r="Y61" s="571">
        <v>4748</v>
      </c>
      <c r="Z61" s="571">
        <v>171</v>
      </c>
      <c r="AA61" s="571">
        <v>1578</v>
      </c>
      <c r="AB61" s="571">
        <v>6401</v>
      </c>
      <c r="AC61" s="571"/>
      <c r="AD61" s="571"/>
      <c r="AF61" s="756" t="s">
        <v>121</v>
      </c>
      <c r="AG61" s="402" t="s">
        <v>136</v>
      </c>
      <c r="AH61" s="571">
        <v>424</v>
      </c>
      <c r="AI61" s="571">
        <v>1363</v>
      </c>
      <c r="AJ61" s="571">
        <v>3768</v>
      </c>
      <c r="AK61" s="571">
        <v>7137</v>
      </c>
      <c r="AL61" s="571">
        <v>13631</v>
      </c>
      <c r="AM61" s="571">
        <v>18341</v>
      </c>
      <c r="AN61" s="571">
        <v>23089</v>
      </c>
      <c r="AO61" s="571">
        <v>23260</v>
      </c>
      <c r="AP61" s="571">
        <v>24838</v>
      </c>
      <c r="AQ61" s="571">
        <v>31239</v>
      </c>
      <c r="AR61" s="571">
        <v>0</v>
      </c>
      <c r="AS61" s="571">
        <v>0</v>
      </c>
    </row>
    <row r="62" spans="1:45">
      <c r="A62" s="105"/>
      <c r="B62" s="756"/>
      <c r="C62" s="569" t="s">
        <v>133</v>
      </c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Q62" s="756"/>
      <c r="R62" s="569" t="s">
        <v>133</v>
      </c>
      <c r="S62" s="571">
        <v>22738</v>
      </c>
      <c r="T62" s="571">
        <v>22826</v>
      </c>
      <c r="U62" s="571">
        <v>22869</v>
      </c>
      <c r="V62" s="571">
        <v>22908</v>
      </c>
      <c r="W62" s="571">
        <v>22948</v>
      </c>
      <c r="X62" s="571">
        <v>23000</v>
      </c>
      <c r="Y62" s="571">
        <v>23047</v>
      </c>
      <c r="Z62" s="571">
        <v>23067</v>
      </c>
      <c r="AA62" s="571">
        <v>23111</v>
      </c>
      <c r="AB62" s="571">
        <v>23195</v>
      </c>
      <c r="AC62" s="571">
        <v>0</v>
      </c>
      <c r="AD62" s="571">
        <v>0</v>
      </c>
      <c r="AF62" s="756"/>
      <c r="AG62" s="569" t="s">
        <v>133</v>
      </c>
      <c r="AH62" s="571">
        <v>22738</v>
      </c>
      <c r="AI62" s="571">
        <v>22826</v>
      </c>
      <c r="AJ62" s="571">
        <v>22869</v>
      </c>
      <c r="AK62" s="571">
        <v>22908</v>
      </c>
      <c r="AL62" s="571">
        <v>22948</v>
      </c>
      <c r="AM62" s="571">
        <v>23000</v>
      </c>
      <c r="AN62" s="571">
        <v>23047</v>
      </c>
      <c r="AO62" s="571">
        <v>23067</v>
      </c>
      <c r="AP62" s="571">
        <v>23111</v>
      </c>
      <c r="AQ62" s="571">
        <v>23195</v>
      </c>
      <c r="AR62" s="571">
        <v>0</v>
      </c>
      <c r="AS62" s="571">
        <v>0</v>
      </c>
    </row>
    <row r="63" spans="1:45">
      <c r="A63" s="105"/>
      <c r="B63" s="756"/>
      <c r="C63" s="591" t="s">
        <v>137</v>
      </c>
      <c r="D63" s="602">
        <v>0.17</v>
      </c>
      <c r="E63" s="602">
        <v>0.34</v>
      </c>
      <c r="F63" s="602">
        <v>0.51</v>
      </c>
      <c r="G63" s="602">
        <v>0.68</v>
      </c>
      <c r="H63" s="602">
        <v>0.85</v>
      </c>
      <c r="I63" s="602">
        <v>1.02</v>
      </c>
      <c r="J63" s="602">
        <v>1.19</v>
      </c>
      <c r="K63" s="602">
        <v>1.37</v>
      </c>
      <c r="L63" s="602">
        <v>1.54</v>
      </c>
      <c r="M63" s="602">
        <v>1.71</v>
      </c>
      <c r="N63" s="602">
        <v>1.88</v>
      </c>
      <c r="O63" s="602">
        <v>2.0499999999999998</v>
      </c>
      <c r="Q63" s="756"/>
      <c r="R63" s="591" t="s">
        <v>137</v>
      </c>
      <c r="S63" s="602">
        <v>1.8647198522297476E-2</v>
      </c>
      <c r="T63" s="592">
        <v>4.1137299570665031E-2</v>
      </c>
      <c r="U63" s="592">
        <v>0.10516419607328699</v>
      </c>
      <c r="V63" s="592">
        <v>0.14706652697747513</v>
      </c>
      <c r="W63" s="592">
        <v>0.2829876241938295</v>
      </c>
      <c r="X63" s="592">
        <v>0.20478260869565218</v>
      </c>
      <c r="Y63" s="592">
        <v>0.20601379789126567</v>
      </c>
      <c r="Z63" s="592">
        <v>7.4131876706984004E-3</v>
      </c>
      <c r="AA63" s="592">
        <v>6.8279174419107788E-2</v>
      </c>
      <c r="AB63" s="602">
        <v>0.27596464755335204</v>
      </c>
      <c r="AC63" s="603">
        <v>0</v>
      </c>
      <c r="AD63" s="592">
        <v>0</v>
      </c>
      <c r="AF63" s="756"/>
      <c r="AG63" s="591" t="s">
        <v>138</v>
      </c>
      <c r="AH63" s="592">
        <v>1.8647198522297476E-2</v>
      </c>
      <c r="AI63" s="592">
        <v>5.9712608428984494E-2</v>
      </c>
      <c r="AJ63" s="592">
        <v>0.16476452840089204</v>
      </c>
      <c r="AK63" s="592">
        <v>0.3115505500261917</v>
      </c>
      <c r="AL63" s="592">
        <v>0.59399511940038352</v>
      </c>
      <c r="AM63" s="592">
        <v>0.7974347826086956</v>
      </c>
      <c r="AN63" s="592">
        <v>1.0018223629973533</v>
      </c>
      <c r="AO63" s="592">
        <v>1.0083669311137122</v>
      </c>
      <c r="AP63" s="592">
        <v>1.0747263207996192</v>
      </c>
      <c r="AQ63" s="592">
        <v>1.3467988790687648</v>
      </c>
      <c r="AR63" s="592">
        <v>0</v>
      </c>
      <c r="AS63" s="592">
        <v>0</v>
      </c>
    </row>
    <row r="64" spans="1:45">
      <c r="A64" s="105"/>
      <c r="B64" s="756" t="s">
        <v>89</v>
      </c>
      <c r="C64" s="402" t="s">
        <v>136</v>
      </c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Q64" s="756" t="s">
        <v>89</v>
      </c>
      <c r="R64" s="402" t="s">
        <v>136</v>
      </c>
      <c r="S64" s="571">
        <v>1884</v>
      </c>
      <c r="T64" s="571">
        <v>548</v>
      </c>
      <c r="U64" s="571">
        <v>4685</v>
      </c>
      <c r="V64" s="571">
        <v>4588</v>
      </c>
      <c r="W64" s="571">
        <v>13583</v>
      </c>
      <c r="X64" s="571">
        <v>7160</v>
      </c>
      <c r="Y64" s="571">
        <v>8587</v>
      </c>
      <c r="Z64" s="571">
        <v>2924</v>
      </c>
      <c r="AA64" s="571">
        <v>169</v>
      </c>
      <c r="AB64" s="571">
        <v>1795</v>
      </c>
      <c r="AC64" s="571"/>
      <c r="AD64" s="571"/>
      <c r="AF64" s="756" t="s">
        <v>89</v>
      </c>
      <c r="AG64" s="402" t="s">
        <v>136</v>
      </c>
      <c r="AH64" s="571">
        <v>1884</v>
      </c>
      <c r="AI64" s="571">
        <v>2432</v>
      </c>
      <c r="AJ64" s="571">
        <v>7117</v>
      </c>
      <c r="AK64" s="571">
        <v>11705</v>
      </c>
      <c r="AL64" s="571">
        <v>25288</v>
      </c>
      <c r="AM64" s="571">
        <v>32448</v>
      </c>
      <c r="AN64" s="571">
        <v>41035</v>
      </c>
      <c r="AO64" s="571">
        <v>43959</v>
      </c>
      <c r="AP64" s="571">
        <v>44128</v>
      </c>
      <c r="AQ64" s="571">
        <v>45923</v>
      </c>
      <c r="AR64" s="571">
        <v>0</v>
      </c>
      <c r="AS64" s="571">
        <v>0</v>
      </c>
    </row>
    <row r="65" spans="1:47">
      <c r="A65" s="105"/>
      <c r="B65" s="756"/>
      <c r="C65" s="569" t="s">
        <v>133</v>
      </c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Q65" s="756"/>
      <c r="R65" s="569" t="s">
        <v>133</v>
      </c>
      <c r="S65" s="571">
        <v>29532</v>
      </c>
      <c r="T65" s="571">
        <v>29631</v>
      </c>
      <c r="U65" s="571">
        <v>29740</v>
      </c>
      <c r="V65" s="571">
        <v>29882</v>
      </c>
      <c r="W65" s="571">
        <v>29977</v>
      </c>
      <c r="X65" s="571">
        <v>30072</v>
      </c>
      <c r="Y65" s="571">
        <v>30175</v>
      </c>
      <c r="Z65" s="571">
        <v>30244</v>
      </c>
      <c r="AA65" s="571">
        <v>30382</v>
      </c>
      <c r="AB65" s="571">
        <v>30535</v>
      </c>
      <c r="AC65" s="571">
        <v>0</v>
      </c>
      <c r="AD65" s="571">
        <v>0</v>
      </c>
      <c r="AF65" s="756"/>
      <c r="AG65" s="569" t="s">
        <v>133</v>
      </c>
      <c r="AH65" s="571">
        <v>29532</v>
      </c>
      <c r="AI65" s="571">
        <v>29631</v>
      </c>
      <c r="AJ65" s="571">
        <v>29740</v>
      </c>
      <c r="AK65" s="571">
        <v>29882</v>
      </c>
      <c r="AL65" s="571">
        <v>29977</v>
      </c>
      <c r="AM65" s="571">
        <v>30072</v>
      </c>
      <c r="AN65" s="571">
        <v>30175</v>
      </c>
      <c r="AO65" s="571">
        <v>30244</v>
      </c>
      <c r="AP65" s="571">
        <v>30382</v>
      </c>
      <c r="AQ65" s="571">
        <v>30535</v>
      </c>
      <c r="AR65" s="571">
        <v>0</v>
      </c>
      <c r="AS65" s="571">
        <v>0</v>
      </c>
    </row>
    <row r="66" spans="1:47">
      <c r="A66" s="105"/>
      <c r="B66" s="756"/>
      <c r="C66" s="591" t="s">
        <v>137</v>
      </c>
      <c r="D66" s="602">
        <v>0.22</v>
      </c>
      <c r="E66" s="602">
        <v>0.44</v>
      </c>
      <c r="F66" s="602">
        <v>0.65</v>
      </c>
      <c r="G66" s="602">
        <v>0.87</v>
      </c>
      <c r="H66" s="602">
        <v>1.0900000000000001</v>
      </c>
      <c r="I66" s="602">
        <v>1.31</v>
      </c>
      <c r="J66" s="602">
        <v>1.53</v>
      </c>
      <c r="K66" s="602">
        <v>1.75</v>
      </c>
      <c r="L66" s="602">
        <v>1.96</v>
      </c>
      <c r="M66" s="602">
        <v>2.1800000000000002</v>
      </c>
      <c r="N66" s="602">
        <v>2.4</v>
      </c>
      <c r="O66" s="602">
        <v>2.62</v>
      </c>
      <c r="Q66" s="756"/>
      <c r="R66" s="591" t="s">
        <v>137</v>
      </c>
      <c r="S66" s="592">
        <v>6.3795205201137753E-2</v>
      </c>
      <c r="T66" s="592">
        <v>1.8494144645810132E-2</v>
      </c>
      <c r="U66" s="592">
        <v>0.15753194351042368</v>
      </c>
      <c r="V66" s="602">
        <v>0.15353724650291145</v>
      </c>
      <c r="W66" s="592">
        <v>0.45311405410814959</v>
      </c>
      <c r="X66" s="592">
        <v>0.23809523809523808</v>
      </c>
      <c r="Y66" s="592">
        <v>0.28457332228666116</v>
      </c>
      <c r="Z66" s="592">
        <v>9.6680333289247453E-2</v>
      </c>
      <c r="AA66" s="592">
        <v>5.5625041142781913E-3</v>
      </c>
      <c r="AB66" s="603">
        <v>5.87850008187326E-2</v>
      </c>
      <c r="AC66" s="602">
        <v>0</v>
      </c>
      <c r="AD66" s="592">
        <v>0</v>
      </c>
      <c r="AF66" s="756"/>
      <c r="AG66" s="591" t="s">
        <v>138</v>
      </c>
      <c r="AH66" s="592">
        <v>6.3795205201137753E-2</v>
      </c>
      <c r="AI66" s="592">
        <v>8.2076203975566128E-2</v>
      </c>
      <c r="AJ66" s="592">
        <v>0.23930733019502354</v>
      </c>
      <c r="AK66" s="592">
        <v>0.39170738237065794</v>
      </c>
      <c r="AL66" s="592">
        <v>0.84358007805984592</v>
      </c>
      <c r="AM66" s="592">
        <v>1.0790103750997606</v>
      </c>
      <c r="AN66" s="592">
        <v>1.3599005799502899</v>
      </c>
      <c r="AO66" s="592">
        <v>1.4534783758762069</v>
      </c>
      <c r="AP66" s="592">
        <v>1.452438944111645</v>
      </c>
      <c r="AQ66" s="592">
        <v>1.5039462911413133</v>
      </c>
      <c r="AR66" s="592">
        <v>0</v>
      </c>
      <c r="AS66" s="592">
        <v>0</v>
      </c>
    </row>
    <row r="67" spans="1:47">
      <c r="A67" s="105"/>
      <c r="B67" s="756" t="s">
        <v>90</v>
      </c>
      <c r="C67" s="402" t="s">
        <v>136</v>
      </c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Q67" s="756" t="s">
        <v>90</v>
      </c>
      <c r="R67" s="402" t="s">
        <v>136</v>
      </c>
      <c r="S67" s="571">
        <v>22931</v>
      </c>
      <c r="T67" s="571">
        <v>3841</v>
      </c>
      <c r="U67" s="571">
        <v>17799</v>
      </c>
      <c r="V67" s="571">
        <v>31596</v>
      </c>
      <c r="W67" s="571">
        <v>74993</v>
      </c>
      <c r="X67" s="571">
        <v>54305</v>
      </c>
      <c r="Y67" s="571">
        <v>42596</v>
      </c>
      <c r="Z67" s="571">
        <v>5226</v>
      </c>
      <c r="AA67" s="571">
        <v>26071</v>
      </c>
      <c r="AB67" s="571">
        <v>69635</v>
      </c>
      <c r="AC67" s="571">
        <v>0</v>
      </c>
      <c r="AD67" s="571">
        <v>0</v>
      </c>
      <c r="AF67" s="756" t="s">
        <v>90</v>
      </c>
      <c r="AG67" s="402" t="s">
        <v>136</v>
      </c>
      <c r="AH67" s="571">
        <v>22931</v>
      </c>
      <c r="AI67" s="571">
        <v>26772</v>
      </c>
      <c r="AJ67" s="571">
        <v>44571</v>
      </c>
      <c r="AK67" s="571">
        <v>76167</v>
      </c>
      <c r="AL67" s="571">
        <v>151160</v>
      </c>
      <c r="AM67" s="571">
        <v>205465</v>
      </c>
      <c r="AN67" s="571">
        <v>248061</v>
      </c>
      <c r="AO67" s="571">
        <v>253287</v>
      </c>
      <c r="AP67" s="571">
        <v>279358</v>
      </c>
      <c r="AQ67" s="571">
        <v>348993</v>
      </c>
      <c r="AR67" s="571">
        <v>0</v>
      </c>
      <c r="AS67" s="571">
        <v>0</v>
      </c>
    </row>
    <row r="68" spans="1:47">
      <c r="A68" s="105"/>
      <c r="B68" s="756"/>
      <c r="C68" s="569" t="s">
        <v>133</v>
      </c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Q68" s="756"/>
      <c r="R68" s="569" t="s">
        <v>133</v>
      </c>
      <c r="S68" s="571">
        <v>156497</v>
      </c>
      <c r="T68" s="571">
        <v>156964</v>
      </c>
      <c r="U68" s="571">
        <v>157363</v>
      </c>
      <c r="V68" s="571">
        <v>157791</v>
      </c>
      <c r="W68" s="571">
        <v>158152</v>
      </c>
      <c r="X68" s="571">
        <v>158560</v>
      </c>
      <c r="Y68" s="571">
        <v>158929</v>
      </c>
      <c r="Z68" s="571">
        <v>159292</v>
      </c>
      <c r="AA68" s="571">
        <v>159760</v>
      </c>
      <c r="AB68" s="571">
        <v>160386</v>
      </c>
      <c r="AC68" s="571">
        <v>0</v>
      </c>
      <c r="AD68" s="571">
        <v>0</v>
      </c>
      <c r="AF68" s="756"/>
      <c r="AG68" s="569" t="s">
        <v>133</v>
      </c>
      <c r="AH68" s="571">
        <v>156497</v>
      </c>
      <c r="AI68" s="571">
        <v>156964</v>
      </c>
      <c r="AJ68" s="571">
        <v>157363</v>
      </c>
      <c r="AK68" s="571">
        <v>157791</v>
      </c>
      <c r="AL68" s="571">
        <v>158152</v>
      </c>
      <c r="AM68" s="571">
        <v>158560</v>
      </c>
      <c r="AN68" s="571">
        <v>158929</v>
      </c>
      <c r="AO68" s="571">
        <v>159292</v>
      </c>
      <c r="AP68" s="571">
        <v>159760</v>
      </c>
      <c r="AQ68" s="571">
        <v>160386</v>
      </c>
      <c r="AR68" s="571">
        <v>0</v>
      </c>
      <c r="AS68" s="571">
        <v>0</v>
      </c>
    </row>
    <row r="69" spans="1:47">
      <c r="A69" s="105"/>
      <c r="B69" s="756"/>
      <c r="C69" s="591" t="s">
        <v>137</v>
      </c>
      <c r="D69" s="602">
        <v>0.25</v>
      </c>
      <c r="E69" s="602">
        <v>0.49</v>
      </c>
      <c r="F69" s="602">
        <v>0.74</v>
      </c>
      <c r="G69" s="602">
        <v>0.99</v>
      </c>
      <c r="H69" s="602">
        <v>1.24</v>
      </c>
      <c r="I69" s="602">
        <v>1.48</v>
      </c>
      <c r="J69" s="602">
        <v>1.73</v>
      </c>
      <c r="K69" s="602">
        <v>1.98</v>
      </c>
      <c r="L69" s="602">
        <v>2.2200000000000002</v>
      </c>
      <c r="M69" s="602">
        <v>2.4700000000000002</v>
      </c>
      <c r="N69" s="602">
        <v>2.72</v>
      </c>
      <c r="O69" s="602">
        <v>2.97</v>
      </c>
      <c r="Q69" s="756"/>
      <c r="R69" s="591" t="s">
        <v>137</v>
      </c>
      <c r="S69" s="603">
        <v>0.14652677048122328</v>
      </c>
      <c r="T69" s="603">
        <v>2.4470579241099868E-2</v>
      </c>
      <c r="U69" s="603">
        <v>0.11310790973735885</v>
      </c>
      <c r="V69" s="603">
        <v>0.20023955738920471</v>
      </c>
      <c r="W69" s="603">
        <v>0.4741830643937478</v>
      </c>
      <c r="X69" s="602">
        <v>0.34248864783047428</v>
      </c>
      <c r="Y69" s="602">
        <v>0.26801905253289204</v>
      </c>
      <c r="Z69" s="592">
        <v>3.2807673957260877E-2</v>
      </c>
      <c r="AA69" s="592">
        <v>0.16318853279919879</v>
      </c>
      <c r="AB69" s="602">
        <v>0.43417131171049844</v>
      </c>
      <c r="AC69" s="592">
        <v>0</v>
      </c>
      <c r="AD69" s="592">
        <v>0</v>
      </c>
      <c r="AF69" s="756"/>
      <c r="AG69" s="591" t="s">
        <v>138</v>
      </c>
      <c r="AH69" s="603">
        <v>0.14652677048122328</v>
      </c>
      <c r="AI69" s="603">
        <v>0.17056140261461228</v>
      </c>
      <c r="AJ69" s="603">
        <v>0.28323684728938825</v>
      </c>
      <c r="AK69" s="603">
        <v>0.48270813924748562</v>
      </c>
      <c r="AL69" s="603">
        <v>0.95578936719105667</v>
      </c>
      <c r="AM69" s="603">
        <v>1.2958186175580222</v>
      </c>
      <c r="AN69" s="603">
        <v>1.5608290494497543</v>
      </c>
      <c r="AO69" s="603">
        <v>1.5900798533510785</v>
      </c>
      <c r="AP69" s="603">
        <v>1.7486104156234352</v>
      </c>
      <c r="AQ69" s="603">
        <v>2.1759567543301785</v>
      </c>
      <c r="AR69" s="603">
        <v>0</v>
      </c>
      <c r="AS69" s="603">
        <v>0</v>
      </c>
    </row>
    <row r="70" spans="1:47">
      <c r="A70" s="105"/>
      <c r="B70" s="125"/>
      <c r="C70" s="263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Q70" s="125"/>
      <c r="R70" s="263"/>
      <c r="S70" s="576"/>
      <c r="T70" s="576"/>
      <c r="U70" s="576"/>
      <c r="V70" s="576"/>
      <c r="W70" s="576"/>
      <c r="X70" s="576"/>
      <c r="Y70" s="576"/>
      <c r="Z70" s="576"/>
      <c r="AA70" s="576"/>
      <c r="AB70" s="605"/>
      <c r="AC70" s="576"/>
      <c r="AD70" s="576"/>
      <c r="AF70" s="125"/>
      <c r="AG70" s="263"/>
      <c r="AH70" s="606"/>
      <c r="AI70" s="606"/>
      <c r="AJ70" s="606"/>
      <c r="AK70" s="606"/>
      <c r="AL70" s="606"/>
      <c r="AM70" s="606"/>
      <c r="AN70" s="606"/>
      <c r="AO70" s="606"/>
      <c r="AP70" s="606"/>
      <c r="AQ70" s="606"/>
      <c r="AR70" s="606"/>
      <c r="AS70" s="606"/>
      <c r="AU70"/>
    </row>
    <row r="71" spans="1:47">
      <c r="A71" s="105"/>
      <c r="B71" t="s">
        <v>139</v>
      </c>
      <c r="D71"/>
      <c r="E71"/>
      <c r="F71"/>
      <c r="G71"/>
      <c r="H71"/>
      <c r="I71"/>
      <c r="J71"/>
      <c r="K71"/>
      <c r="L71"/>
      <c r="M71"/>
      <c r="N71"/>
      <c r="O71"/>
      <c r="Q71" t="s">
        <v>139</v>
      </c>
      <c r="S71"/>
      <c r="T71"/>
      <c r="U71"/>
      <c r="V71"/>
      <c r="W71"/>
      <c r="X71"/>
      <c r="Y71"/>
      <c r="Z71"/>
      <c r="AA71"/>
      <c r="AB71"/>
      <c r="AC71"/>
      <c r="AD71"/>
      <c r="AF71" t="s">
        <v>139</v>
      </c>
      <c r="AH71"/>
      <c r="AI71"/>
      <c r="AJ71"/>
      <c r="AK71"/>
      <c r="AL71"/>
      <c r="AM71"/>
      <c r="AN71"/>
      <c r="AO71"/>
      <c r="AP71"/>
      <c r="AQ71"/>
      <c r="AR71"/>
      <c r="AS71"/>
    </row>
    <row r="72" spans="1:47">
      <c r="A72" s="105"/>
      <c r="B72" t="s">
        <v>100</v>
      </c>
      <c r="D72"/>
      <c r="E72"/>
      <c r="F72"/>
      <c r="G72"/>
      <c r="H72"/>
      <c r="I72"/>
      <c r="J72"/>
      <c r="K72"/>
      <c r="L72"/>
      <c r="M72"/>
      <c r="N72"/>
      <c r="O72"/>
      <c r="Q72" t="s">
        <v>126</v>
      </c>
      <c r="S72"/>
      <c r="T72"/>
      <c r="U72"/>
      <c r="V72"/>
      <c r="W72"/>
      <c r="X72"/>
      <c r="Y72"/>
      <c r="Z72"/>
      <c r="AA72"/>
      <c r="AB72"/>
      <c r="AC72"/>
      <c r="AD72"/>
      <c r="AF72" t="s">
        <v>127</v>
      </c>
      <c r="AH72"/>
      <c r="AI72"/>
      <c r="AJ72"/>
      <c r="AK72"/>
      <c r="AL72"/>
      <c r="AM72"/>
      <c r="AN72"/>
      <c r="AO72"/>
      <c r="AP72"/>
      <c r="AQ72"/>
      <c r="AR72"/>
      <c r="AS72"/>
    </row>
    <row r="73" spans="1:47">
      <c r="A73" s="105"/>
      <c r="B73" s="764" t="s">
        <v>72</v>
      </c>
      <c r="C73" s="765"/>
      <c r="D73" s="552" t="s">
        <v>74</v>
      </c>
      <c r="E73" s="552" t="s">
        <v>75</v>
      </c>
      <c r="F73" s="552" t="s">
        <v>76</v>
      </c>
      <c r="G73" s="552" t="s">
        <v>77</v>
      </c>
      <c r="H73" s="552" t="s">
        <v>78</v>
      </c>
      <c r="I73" s="552" t="s">
        <v>79</v>
      </c>
      <c r="J73" s="552" t="s">
        <v>80</v>
      </c>
      <c r="K73" s="552" t="s">
        <v>81</v>
      </c>
      <c r="L73" s="552" t="s">
        <v>82</v>
      </c>
      <c r="M73" s="552" t="s">
        <v>83</v>
      </c>
      <c r="N73" s="552" t="s">
        <v>84</v>
      </c>
      <c r="O73" s="552" t="s">
        <v>85</v>
      </c>
      <c r="Q73" s="764" t="s">
        <v>72</v>
      </c>
      <c r="R73" s="765"/>
      <c r="S73" s="552" t="s">
        <v>74</v>
      </c>
      <c r="T73" s="552" t="s">
        <v>75</v>
      </c>
      <c r="U73" s="552" t="s">
        <v>76</v>
      </c>
      <c r="V73" s="552" t="s">
        <v>77</v>
      </c>
      <c r="W73" s="552" t="s">
        <v>78</v>
      </c>
      <c r="X73" s="552" t="s">
        <v>79</v>
      </c>
      <c r="Y73" s="552" t="s">
        <v>80</v>
      </c>
      <c r="Z73" s="552" t="s">
        <v>81</v>
      </c>
      <c r="AA73" s="552" t="s">
        <v>82</v>
      </c>
      <c r="AB73" s="552" t="s">
        <v>83</v>
      </c>
      <c r="AC73" s="552" t="s">
        <v>84</v>
      </c>
      <c r="AD73" s="552" t="s">
        <v>85</v>
      </c>
      <c r="AF73" s="764" t="s">
        <v>72</v>
      </c>
      <c r="AG73" s="765"/>
      <c r="AH73" s="552" t="s">
        <v>74</v>
      </c>
      <c r="AI73" s="552" t="s">
        <v>75</v>
      </c>
      <c r="AJ73" s="552" t="s">
        <v>76</v>
      </c>
      <c r="AK73" s="552" t="s">
        <v>77</v>
      </c>
      <c r="AL73" s="552" t="s">
        <v>78</v>
      </c>
      <c r="AM73" s="552" t="s">
        <v>79</v>
      </c>
      <c r="AN73" s="552" t="s">
        <v>80</v>
      </c>
      <c r="AO73" s="552" t="s">
        <v>81</v>
      </c>
      <c r="AP73" s="552" t="s">
        <v>82</v>
      </c>
      <c r="AQ73" s="552" t="s">
        <v>83</v>
      </c>
      <c r="AR73" s="552" t="s">
        <v>84</v>
      </c>
      <c r="AS73" s="552" t="s">
        <v>85</v>
      </c>
    </row>
    <row r="74" spans="1:47">
      <c r="A74" s="105"/>
      <c r="B74" s="607" t="s">
        <v>128</v>
      </c>
      <c r="C74" s="402" t="s">
        <v>140</v>
      </c>
      <c r="D74" s="611">
        <v>4.04</v>
      </c>
      <c r="E74" s="611">
        <v>8.08</v>
      </c>
      <c r="F74" s="611">
        <v>12.12</v>
      </c>
      <c r="G74" s="611">
        <v>16.16</v>
      </c>
      <c r="H74" s="611">
        <v>20.190000000000001</v>
      </c>
      <c r="I74" s="611">
        <v>24.23</v>
      </c>
      <c r="J74" s="611">
        <v>28.27</v>
      </c>
      <c r="K74" s="611">
        <v>32.31</v>
      </c>
      <c r="L74" s="611">
        <v>36.35</v>
      </c>
      <c r="M74" s="611">
        <v>40.39</v>
      </c>
      <c r="N74" s="611">
        <v>44.43</v>
      </c>
      <c r="O74" s="611">
        <v>48.47</v>
      </c>
      <c r="Q74" s="607" t="s">
        <v>128</v>
      </c>
      <c r="R74" s="402" t="s">
        <v>140</v>
      </c>
      <c r="S74" s="610">
        <v>1.7090000000000001</v>
      </c>
      <c r="T74" s="610">
        <v>0.48199999999999998</v>
      </c>
      <c r="U74" s="610">
        <v>0.22800000000000001</v>
      </c>
      <c r="V74" s="610">
        <v>2.8260000000000001</v>
      </c>
      <c r="W74" s="243">
        <v>6.7009999999999996</v>
      </c>
      <c r="X74" s="571">
        <v>5.7050000000000001</v>
      </c>
      <c r="Y74" s="571">
        <v>1.224</v>
      </c>
      <c r="Z74" s="571">
        <v>1.3779999999999999</v>
      </c>
      <c r="AA74" s="571">
        <v>2.29</v>
      </c>
      <c r="AB74" s="571">
        <v>6.44</v>
      </c>
      <c r="AC74" s="571"/>
      <c r="AD74" s="402"/>
      <c r="AF74" s="607" t="s">
        <v>128</v>
      </c>
      <c r="AG74" s="402" t="s">
        <v>140</v>
      </c>
      <c r="AH74" s="571">
        <v>1.7090000000000001</v>
      </c>
      <c r="AI74" s="571">
        <v>2.1909999999999998</v>
      </c>
      <c r="AJ74" s="571">
        <v>2.419</v>
      </c>
      <c r="AK74" s="571">
        <v>5.2450000000000001</v>
      </c>
      <c r="AL74" s="571">
        <v>11.946</v>
      </c>
      <c r="AM74" s="610">
        <v>17.651</v>
      </c>
      <c r="AN74" s="571">
        <v>18.875</v>
      </c>
      <c r="AO74" s="571">
        <v>20.253</v>
      </c>
      <c r="AP74" s="571">
        <v>22.542999999999999</v>
      </c>
      <c r="AQ74" s="571">
        <v>28.983000000000001</v>
      </c>
      <c r="AR74" s="571">
        <v>0</v>
      </c>
      <c r="AS74" s="571">
        <v>0</v>
      </c>
    </row>
    <row r="75" spans="1:47">
      <c r="A75" s="105"/>
      <c r="B75" s="556" t="s">
        <v>87</v>
      </c>
      <c r="C75" s="402" t="s">
        <v>140</v>
      </c>
      <c r="D75" s="611">
        <v>2.4500000000000002</v>
      </c>
      <c r="E75" s="611">
        <v>4.9000000000000004</v>
      </c>
      <c r="F75" s="611">
        <v>7.35</v>
      </c>
      <c r="G75" s="611">
        <v>9.8000000000000007</v>
      </c>
      <c r="H75" s="611">
        <v>12.25</v>
      </c>
      <c r="I75" s="611">
        <v>14.69</v>
      </c>
      <c r="J75" s="611">
        <v>17.14</v>
      </c>
      <c r="K75" s="611">
        <v>19.59</v>
      </c>
      <c r="L75" s="611">
        <v>22.04</v>
      </c>
      <c r="M75" s="611">
        <v>24.49</v>
      </c>
      <c r="N75" s="611">
        <v>26.94</v>
      </c>
      <c r="O75" s="611">
        <v>29.39</v>
      </c>
      <c r="Q75" s="556" t="s">
        <v>87</v>
      </c>
      <c r="R75" s="402" t="s">
        <v>140</v>
      </c>
      <c r="S75" s="610">
        <v>2.7029999999999998</v>
      </c>
      <c r="T75" s="610">
        <v>0.65200000000000002</v>
      </c>
      <c r="U75" s="610">
        <v>7.0000000000000007E-2</v>
      </c>
      <c r="V75" s="610">
        <v>1.2769999999999999</v>
      </c>
      <c r="W75" s="612">
        <v>3.1419999999999999</v>
      </c>
      <c r="X75" s="571">
        <v>2.8359999999999999</v>
      </c>
      <c r="Y75" s="571">
        <v>1.8260000000000001</v>
      </c>
      <c r="Z75" s="571">
        <v>2.1999999999999999E-2</v>
      </c>
      <c r="AA75" s="571">
        <v>1.4830000000000001</v>
      </c>
      <c r="AB75" s="571">
        <v>1.9139999999999999</v>
      </c>
      <c r="AC75" s="571"/>
      <c r="AD75" s="571"/>
      <c r="AF75" s="556" t="s">
        <v>87</v>
      </c>
      <c r="AG75" s="402" t="s">
        <v>140</v>
      </c>
      <c r="AH75" s="571">
        <v>2.7029999999999998</v>
      </c>
      <c r="AI75" s="571">
        <v>3.355</v>
      </c>
      <c r="AJ75" s="571">
        <v>3.5830000000000002</v>
      </c>
      <c r="AK75" s="571">
        <v>4.8600000000000003</v>
      </c>
      <c r="AL75" s="571">
        <v>8.0020000000000007</v>
      </c>
      <c r="AM75" s="609">
        <v>10.838000000000001</v>
      </c>
      <c r="AN75" s="571">
        <v>12.664000000000001</v>
      </c>
      <c r="AO75" s="571">
        <v>12.686000000000002</v>
      </c>
      <c r="AP75" s="571">
        <v>14.169000000000002</v>
      </c>
      <c r="AQ75" s="571">
        <v>16.083000000000002</v>
      </c>
      <c r="AR75" s="571">
        <v>0</v>
      </c>
      <c r="AS75" s="571">
        <v>0</v>
      </c>
    </row>
    <row r="76" spans="1:47">
      <c r="A76" s="105"/>
      <c r="B76" s="556" t="s">
        <v>88</v>
      </c>
      <c r="C76" s="402" t="s">
        <v>140</v>
      </c>
      <c r="D76" s="611">
        <v>0.59</v>
      </c>
      <c r="E76" s="611">
        <v>1.18</v>
      </c>
      <c r="F76" s="611">
        <v>1.77</v>
      </c>
      <c r="G76" s="611">
        <v>2.36</v>
      </c>
      <c r="H76" s="611">
        <v>2.95</v>
      </c>
      <c r="I76" s="611">
        <v>3.54</v>
      </c>
      <c r="J76" s="611">
        <v>4.13</v>
      </c>
      <c r="K76" s="611">
        <v>4.72</v>
      </c>
      <c r="L76" s="611">
        <v>5.31</v>
      </c>
      <c r="M76" s="611">
        <v>5.9</v>
      </c>
      <c r="N76" s="611">
        <v>6.49</v>
      </c>
      <c r="O76" s="611">
        <v>7.08</v>
      </c>
      <c r="Q76" s="556" t="s">
        <v>88</v>
      </c>
      <c r="R76" s="402" t="s">
        <v>140</v>
      </c>
      <c r="S76" s="610">
        <v>0.79600000000000004</v>
      </c>
      <c r="T76" s="610">
        <v>6.0000000000000001E-3</v>
      </c>
      <c r="U76" s="610">
        <v>0.253</v>
      </c>
      <c r="V76" s="610">
        <v>0.83899999999999997</v>
      </c>
      <c r="W76" s="612">
        <v>0.64800000000000002</v>
      </c>
      <c r="X76" s="571">
        <v>0.496</v>
      </c>
      <c r="Y76" s="571">
        <v>0.61499999999999999</v>
      </c>
      <c r="Z76" s="571">
        <v>1.2999999999999999E-2</v>
      </c>
      <c r="AA76" s="571">
        <v>0.495</v>
      </c>
      <c r="AB76" s="571">
        <v>0.90400000000000003</v>
      </c>
      <c r="AC76" s="571"/>
      <c r="AD76" s="571"/>
      <c r="AF76" s="556" t="s">
        <v>88</v>
      </c>
      <c r="AG76" s="402" t="s">
        <v>140</v>
      </c>
      <c r="AH76" s="571">
        <v>0.79600000000000004</v>
      </c>
      <c r="AI76" s="571">
        <v>0.80200000000000005</v>
      </c>
      <c r="AJ76" s="571">
        <v>1.0550000000000002</v>
      </c>
      <c r="AK76" s="571">
        <v>1.8940000000000001</v>
      </c>
      <c r="AL76" s="571">
        <v>2.5420000000000003</v>
      </c>
      <c r="AM76" s="610">
        <v>3.0380000000000003</v>
      </c>
      <c r="AN76" s="571">
        <v>3.6530000000000005</v>
      </c>
      <c r="AO76" s="571">
        <v>3.6660000000000004</v>
      </c>
      <c r="AP76" s="571">
        <v>4.1610000000000005</v>
      </c>
      <c r="AQ76" s="571">
        <v>5.0650000000000004</v>
      </c>
      <c r="AR76" s="571">
        <v>0</v>
      </c>
      <c r="AS76" s="571">
        <v>0</v>
      </c>
    </row>
    <row r="77" spans="1:47">
      <c r="A77" s="105"/>
      <c r="B77" s="556" t="s">
        <v>121</v>
      </c>
      <c r="C77" s="402" t="s">
        <v>140</v>
      </c>
      <c r="D77" s="611">
        <v>0.86</v>
      </c>
      <c r="E77" s="611">
        <v>1.72</v>
      </c>
      <c r="F77" s="611">
        <v>2.58</v>
      </c>
      <c r="G77" s="611">
        <v>3.45</v>
      </c>
      <c r="H77" s="611">
        <v>4.3099999999999996</v>
      </c>
      <c r="I77" s="611">
        <v>5.17</v>
      </c>
      <c r="J77" s="611">
        <v>6.03</v>
      </c>
      <c r="K77" s="611">
        <v>6.89</v>
      </c>
      <c r="L77" s="611">
        <v>7.75</v>
      </c>
      <c r="M77" s="611">
        <v>8.61</v>
      </c>
      <c r="N77" s="611">
        <v>9.4700000000000006</v>
      </c>
      <c r="O77" s="611">
        <v>10.34</v>
      </c>
      <c r="Q77" s="556" t="s">
        <v>121</v>
      </c>
      <c r="R77" s="402" t="s">
        <v>140</v>
      </c>
      <c r="S77" s="610">
        <v>0.154</v>
      </c>
      <c r="T77" s="610">
        <v>2.1000000000000001E-2</v>
      </c>
      <c r="U77" s="610">
        <v>6.7000000000000004E-2</v>
      </c>
      <c r="V77" s="610">
        <v>0.64500000000000002</v>
      </c>
      <c r="W77" s="612">
        <v>2.2109999999999999</v>
      </c>
      <c r="X77" s="571">
        <v>1.03</v>
      </c>
      <c r="Y77" s="571">
        <v>0.86499999999999999</v>
      </c>
      <c r="Z77" s="571">
        <v>8.9999999999999993E-3</v>
      </c>
      <c r="AA77" s="571">
        <v>0.26200000000000001</v>
      </c>
      <c r="AB77" s="571">
        <v>0.623</v>
      </c>
      <c r="AC77" s="571"/>
      <c r="AD77" s="571"/>
      <c r="AF77" s="556" t="s">
        <v>121</v>
      </c>
      <c r="AG77" s="402" t="s">
        <v>140</v>
      </c>
      <c r="AH77" s="571">
        <v>0.154</v>
      </c>
      <c r="AI77" s="571">
        <v>0.17499999999999999</v>
      </c>
      <c r="AJ77" s="571">
        <v>0.24199999999999999</v>
      </c>
      <c r="AK77" s="571">
        <v>0.88700000000000001</v>
      </c>
      <c r="AL77" s="571">
        <v>3.0979999999999999</v>
      </c>
      <c r="AM77" s="610">
        <v>4.1280000000000001</v>
      </c>
      <c r="AN77" s="571">
        <v>4.9930000000000003</v>
      </c>
      <c r="AO77" s="571">
        <v>5.0020000000000007</v>
      </c>
      <c r="AP77" s="571">
        <v>5.2640000000000011</v>
      </c>
      <c r="AQ77" s="571">
        <v>5.8870000000000013</v>
      </c>
      <c r="AR77" s="571">
        <v>0</v>
      </c>
      <c r="AS77" s="571">
        <v>0</v>
      </c>
    </row>
    <row r="78" spans="1:47">
      <c r="A78" s="105"/>
      <c r="B78" s="556" t="s">
        <v>89</v>
      </c>
      <c r="C78" s="402" t="s">
        <v>140</v>
      </c>
      <c r="D78" s="611">
        <v>1.05</v>
      </c>
      <c r="E78" s="611">
        <v>2.1</v>
      </c>
      <c r="F78" s="611">
        <v>3.15</v>
      </c>
      <c r="G78" s="611">
        <v>4.2</v>
      </c>
      <c r="H78" s="611">
        <v>5.25</v>
      </c>
      <c r="I78" s="611">
        <v>6.3</v>
      </c>
      <c r="J78" s="611">
        <v>7.35</v>
      </c>
      <c r="K78" s="611">
        <v>8.4</v>
      </c>
      <c r="L78" s="611">
        <v>9.4499999999999993</v>
      </c>
      <c r="M78" s="611">
        <v>10.5</v>
      </c>
      <c r="N78" s="611">
        <v>11.55</v>
      </c>
      <c r="O78" s="611">
        <v>12.6</v>
      </c>
      <c r="Q78" s="556" t="s">
        <v>89</v>
      </c>
      <c r="R78" s="402" t="s">
        <v>140</v>
      </c>
      <c r="S78" s="610">
        <v>8.2000000000000003E-2</v>
      </c>
      <c r="T78" s="610">
        <v>2.4E-2</v>
      </c>
      <c r="U78" s="610">
        <v>0.113</v>
      </c>
      <c r="V78" s="610">
        <v>8.6999999999999994E-2</v>
      </c>
      <c r="W78" s="612">
        <v>1.6559999999999999</v>
      </c>
      <c r="X78" s="571">
        <v>0.46200000000000002</v>
      </c>
      <c r="Y78" s="571">
        <v>1.7889999999999999</v>
      </c>
      <c r="Z78" s="571">
        <v>0.58599999999999997</v>
      </c>
      <c r="AA78" s="571">
        <v>4.0000000000000001E-3</v>
      </c>
      <c r="AB78" s="571">
        <v>0.309</v>
      </c>
      <c r="AC78" s="571"/>
      <c r="AD78" s="571"/>
      <c r="AF78" s="556" t="s">
        <v>89</v>
      </c>
      <c r="AG78" s="402" t="s">
        <v>140</v>
      </c>
      <c r="AH78" s="571">
        <v>8.2000000000000003E-2</v>
      </c>
      <c r="AI78" s="571">
        <v>0.10600000000000001</v>
      </c>
      <c r="AJ78" s="571">
        <v>0.21900000000000003</v>
      </c>
      <c r="AK78" s="571">
        <v>0.30600000000000005</v>
      </c>
      <c r="AL78" s="571">
        <v>1.962</v>
      </c>
      <c r="AM78" s="610">
        <v>2.4239999999999999</v>
      </c>
      <c r="AN78" s="571">
        <v>4.2130000000000001</v>
      </c>
      <c r="AO78" s="571">
        <v>4.7990000000000004</v>
      </c>
      <c r="AP78" s="571">
        <v>4.8029999999999999</v>
      </c>
      <c r="AQ78" s="571">
        <v>5.1120000000000001</v>
      </c>
      <c r="AR78" s="571">
        <v>0</v>
      </c>
      <c r="AS78" s="571">
        <v>0</v>
      </c>
    </row>
    <row r="79" spans="1:47">
      <c r="A79" s="105"/>
      <c r="B79" s="608" t="s">
        <v>90</v>
      </c>
      <c r="C79" s="402" t="s">
        <v>140</v>
      </c>
      <c r="D79" s="611">
        <v>8.99</v>
      </c>
      <c r="E79" s="611">
        <v>17.98</v>
      </c>
      <c r="F79" s="611">
        <v>26.97</v>
      </c>
      <c r="G79" s="611">
        <v>35.96</v>
      </c>
      <c r="H79" s="611">
        <v>44.94</v>
      </c>
      <c r="I79" s="611">
        <v>53.93</v>
      </c>
      <c r="J79" s="611">
        <v>62.92</v>
      </c>
      <c r="K79" s="611">
        <v>71.91</v>
      </c>
      <c r="L79" s="611">
        <v>80.900000000000006</v>
      </c>
      <c r="M79" s="611">
        <v>89.89</v>
      </c>
      <c r="N79" s="611">
        <v>98.88</v>
      </c>
      <c r="O79" s="611">
        <v>107.87</v>
      </c>
      <c r="Q79" s="556" t="s">
        <v>90</v>
      </c>
      <c r="R79" s="402" t="s">
        <v>140</v>
      </c>
      <c r="S79" s="571">
        <v>5.444</v>
      </c>
      <c r="T79" s="610">
        <v>1.1849999999999998</v>
      </c>
      <c r="U79" s="610">
        <v>0.73100000000000009</v>
      </c>
      <c r="V79" s="610">
        <v>5.6739999999999995</v>
      </c>
      <c r="W79" s="610">
        <v>14.358000000000001</v>
      </c>
      <c r="X79" s="610">
        <v>10.529</v>
      </c>
      <c r="Y79" s="610">
        <v>6.319</v>
      </c>
      <c r="Z79" s="610">
        <v>2.0079999999999996</v>
      </c>
      <c r="AA79" s="610">
        <v>4.5339999999999989</v>
      </c>
      <c r="AB79" s="610">
        <v>10.19</v>
      </c>
      <c r="AC79" s="610">
        <v>0</v>
      </c>
      <c r="AD79" s="610">
        <v>0</v>
      </c>
      <c r="AF79" s="556" t="s">
        <v>90</v>
      </c>
      <c r="AG79" s="402" t="s">
        <v>140</v>
      </c>
      <c r="AH79" s="571">
        <v>5.444</v>
      </c>
      <c r="AI79" s="571">
        <v>6.6289999999999996</v>
      </c>
      <c r="AJ79" s="571">
        <v>7.3599999999999994</v>
      </c>
      <c r="AK79" s="571">
        <v>13.033999999999999</v>
      </c>
      <c r="AL79" s="571">
        <v>27.391999999999999</v>
      </c>
      <c r="AM79" s="571">
        <v>37.920999999999999</v>
      </c>
      <c r="AN79" s="571">
        <v>44.24</v>
      </c>
      <c r="AO79" s="610">
        <v>46.248000000000005</v>
      </c>
      <c r="AP79" s="571">
        <v>50.782000000000004</v>
      </c>
      <c r="AQ79" s="571">
        <v>60.972000000000001</v>
      </c>
      <c r="AR79" s="571">
        <v>0</v>
      </c>
      <c r="AS79" s="571">
        <v>0</v>
      </c>
    </row>
    <row r="80" spans="1:47">
      <c r="A80" s="105"/>
      <c r="B80" s="125"/>
      <c r="C80" s="263"/>
      <c r="D80" s="576"/>
      <c r="E80" s="576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Q80" s="125"/>
      <c r="R80" s="263"/>
      <c r="S80" s="576"/>
      <c r="T80" s="576"/>
      <c r="U80" s="576"/>
      <c r="V80" s="576"/>
      <c r="W80" s="576"/>
      <c r="X80" s="576"/>
      <c r="Y80" s="576"/>
      <c r="Z80" s="576"/>
      <c r="AA80" s="576"/>
      <c r="AB80" s="605"/>
      <c r="AC80" s="576"/>
      <c r="AD80" s="576"/>
      <c r="AF80" s="125"/>
      <c r="AG80" s="263"/>
      <c r="AH80" s="606"/>
      <c r="AI80" s="606"/>
      <c r="AJ80" s="606"/>
      <c r="AK80" s="606"/>
      <c r="AL80" s="606"/>
      <c r="AM80" s="606"/>
      <c r="AN80" s="606"/>
      <c r="AO80" s="606"/>
      <c r="AP80" s="606"/>
      <c r="AQ80" s="606"/>
      <c r="AR80" s="606"/>
      <c r="AS80" s="606"/>
      <c r="AU80"/>
    </row>
    <row r="81" spans="1:47">
      <c r="A81" s="105"/>
      <c r="B81" s="125"/>
      <c r="C81" s="263"/>
      <c r="D81" s="576"/>
      <c r="E81" s="576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Q81" s="125"/>
      <c r="R81" s="263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F81" s="125"/>
      <c r="AG81" s="263"/>
      <c r="AH81" s="606"/>
      <c r="AI81" s="606"/>
      <c r="AJ81" s="606"/>
      <c r="AK81" s="606"/>
      <c r="AL81" s="606"/>
      <c r="AM81" s="606"/>
      <c r="AN81" s="606"/>
      <c r="AO81" s="606"/>
      <c r="AP81" s="606"/>
      <c r="AQ81" s="606"/>
      <c r="AR81" s="606"/>
      <c r="AS81" s="606"/>
      <c r="AU81"/>
    </row>
    <row r="82" spans="1:47">
      <c r="A82" s="105"/>
      <c r="D82"/>
      <c r="E82"/>
      <c r="F82"/>
      <c r="G82"/>
      <c r="H82"/>
      <c r="I82"/>
      <c r="J82"/>
      <c r="K82"/>
      <c r="L82"/>
      <c r="M82"/>
      <c r="N82"/>
      <c r="O82"/>
      <c r="S82"/>
      <c r="T82"/>
      <c r="U82"/>
      <c r="V82"/>
      <c r="W82"/>
      <c r="X82"/>
      <c r="Y82"/>
      <c r="Z82"/>
      <c r="AA82"/>
      <c r="AB82"/>
      <c r="AC82"/>
      <c r="AD82"/>
      <c r="AH82"/>
      <c r="AI82"/>
      <c r="AJ82"/>
      <c r="AK82"/>
      <c r="AL82"/>
      <c r="AM82"/>
      <c r="AN82"/>
      <c r="AO82"/>
      <c r="AP82"/>
      <c r="AQ82"/>
      <c r="AR82"/>
      <c r="AS82"/>
      <c r="AU82"/>
    </row>
    <row r="83" spans="1:47" ht="13.15" customHeight="1">
      <c r="A83" s="105">
        <v>3</v>
      </c>
      <c r="B83" s="21" t="s">
        <v>141</v>
      </c>
      <c r="D83"/>
      <c r="E83"/>
      <c r="F83"/>
      <c r="G83"/>
      <c r="H83"/>
      <c r="I83"/>
      <c r="J83"/>
      <c r="K83"/>
      <c r="L83"/>
      <c r="M83"/>
      <c r="N83"/>
      <c r="O83"/>
      <c r="Q83" t="s">
        <v>141</v>
      </c>
      <c r="S83"/>
      <c r="T83"/>
      <c r="U83"/>
      <c r="V83"/>
      <c r="W83" s="586"/>
      <c r="X83" s="586"/>
      <c r="Y83"/>
      <c r="Z83"/>
      <c r="AA83"/>
      <c r="AB83"/>
      <c r="AC83"/>
      <c r="AD83"/>
      <c r="AF83" t="s">
        <v>141</v>
      </c>
      <c r="AH83"/>
      <c r="AI83"/>
      <c r="AJ83"/>
      <c r="AK83"/>
      <c r="AL83"/>
      <c r="AM83"/>
      <c r="AN83"/>
      <c r="AO83"/>
      <c r="AP83"/>
      <c r="AQ83"/>
      <c r="AR83"/>
      <c r="AS83"/>
      <c r="AU83"/>
    </row>
    <row r="84" spans="1:47">
      <c r="B84" s="21" t="s">
        <v>100</v>
      </c>
      <c r="D84"/>
      <c r="E84"/>
      <c r="F84"/>
      <c r="G84"/>
      <c r="H84"/>
      <c r="I84"/>
      <c r="J84"/>
      <c r="K84"/>
      <c r="L84"/>
      <c r="M84"/>
      <c r="N84"/>
      <c r="O84"/>
      <c r="Q84" t="s">
        <v>126</v>
      </c>
      <c r="S84"/>
      <c r="T84"/>
      <c r="U84"/>
      <c r="V84"/>
      <c r="W84"/>
      <c r="X84"/>
      <c r="Y84"/>
      <c r="Z84"/>
      <c r="AA84"/>
      <c r="AB84"/>
      <c r="AC84"/>
      <c r="AD84"/>
      <c r="AF84" t="s">
        <v>127</v>
      </c>
      <c r="AH84"/>
      <c r="AI84"/>
      <c r="AJ84"/>
      <c r="AK84"/>
      <c r="AL84"/>
      <c r="AM84"/>
      <c r="AN84"/>
      <c r="AO84"/>
      <c r="AP84"/>
      <c r="AQ84"/>
      <c r="AR84"/>
      <c r="AS84"/>
      <c r="AU84"/>
    </row>
    <row r="85" spans="1:47">
      <c r="B85" s="764" t="s">
        <v>72</v>
      </c>
      <c r="C85" s="765"/>
      <c r="D85" s="552" t="s">
        <v>74</v>
      </c>
      <c r="E85" s="552" t="s">
        <v>75</v>
      </c>
      <c r="F85" s="552" t="s">
        <v>76</v>
      </c>
      <c r="G85" s="552" t="s">
        <v>77</v>
      </c>
      <c r="H85" s="552" t="s">
        <v>78</v>
      </c>
      <c r="I85" s="552" t="s">
        <v>79</v>
      </c>
      <c r="J85" s="552" t="s">
        <v>80</v>
      </c>
      <c r="K85" s="552" t="s">
        <v>81</v>
      </c>
      <c r="L85" s="552" t="s">
        <v>82</v>
      </c>
      <c r="M85" s="552" t="s">
        <v>83</v>
      </c>
      <c r="N85" s="552" t="s">
        <v>84</v>
      </c>
      <c r="O85" s="552" t="s">
        <v>85</v>
      </c>
      <c r="Q85" s="764" t="s">
        <v>72</v>
      </c>
      <c r="R85" s="765"/>
      <c r="S85" s="552" t="s">
        <v>74</v>
      </c>
      <c r="T85" s="552" t="s">
        <v>75</v>
      </c>
      <c r="U85" s="552" t="s">
        <v>76</v>
      </c>
      <c r="V85" s="552" t="s">
        <v>77</v>
      </c>
      <c r="W85" s="552" t="s">
        <v>78</v>
      </c>
      <c r="X85" s="552" t="s">
        <v>79</v>
      </c>
      <c r="Y85" s="552" t="s">
        <v>80</v>
      </c>
      <c r="Z85" s="552" t="s">
        <v>81</v>
      </c>
      <c r="AA85" s="552" t="s">
        <v>82</v>
      </c>
      <c r="AB85" s="552" t="s">
        <v>83</v>
      </c>
      <c r="AC85" s="552" t="s">
        <v>84</v>
      </c>
      <c r="AD85" s="552" t="s">
        <v>85</v>
      </c>
      <c r="AF85" s="764" t="s">
        <v>72</v>
      </c>
      <c r="AG85" s="765"/>
      <c r="AH85" s="552" t="s">
        <v>74</v>
      </c>
      <c r="AI85" s="552" t="s">
        <v>75</v>
      </c>
      <c r="AJ85" s="552" t="s">
        <v>76</v>
      </c>
      <c r="AK85" s="552" t="s">
        <v>77</v>
      </c>
      <c r="AL85" s="552" t="s">
        <v>78</v>
      </c>
      <c r="AM85" s="552" t="s">
        <v>79</v>
      </c>
      <c r="AN85" s="552" t="s">
        <v>80</v>
      </c>
      <c r="AO85" s="552" t="s">
        <v>81</v>
      </c>
      <c r="AP85" s="552" t="s">
        <v>82</v>
      </c>
      <c r="AQ85" s="552" t="s">
        <v>83</v>
      </c>
      <c r="AR85" s="552" t="s">
        <v>84</v>
      </c>
      <c r="AS85" s="552" t="s">
        <v>85</v>
      </c>
      <c r="AU85"/>
    </row>
    <row r="86" spans="1:47">
      <c r="B86" s="756" t="s">
        <v>128</v>
      </c>
      <c r="C86" s="569" t="s">
        <v>142</v>
      </c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Q86" s="756" t="s">
        <v>128</v>
      </c>
      <c r="R86" s="569" t="s">
        <v>142</v>
      </c>
      <c r="S86" s="571">
        <v>7016666.2749999966</v>
      </c>
      <c r="T86" s="571">
        <v>6257261.4750000015</v>
      </c>
      <c r="U86" s="571">
        <v>6881436.6699999999</v>
      </c>
      <c r="V86" s="571">
        <v>6762863.7800000003</v>
      </c>
      <c r="W86" s="571">
        <v>7317520.25</v>
      </c>
      <c r="X86" s="571">
        <v>6412591.0100000026</v>
      </c>
      <c r="Y86" s="571">
        <v>6791574.6882999958</v>
      </c>
      <c r="Z86" s="571">
        <v>6576037.2008999996</v>
      </c>
      <c r="AA86" s="571">
        <v>6699246.9903000016</v>
      </c>
      <c r="AB86" s="571">
        <v>7024875.3335999995</v>
      </c>
      <c r="AC86" s="571"/>
      <c r="AD86" s="571"/>
      <c r="AF86" s="756" t="s">
        <v>128</v>
      </c>
      <c r="AG86" s="569" t="s">
        <v>142</v>
      </c>
      <c r="AH86" s="571">
        <v>7016666.2749999966</v>
      </c>
      <c r="AI86" s="571">
        <v>13273927.749999998</v>
      </c>
      <c r="AJ86" s="571">
        <v>20155364.419999998</v>
      </c>
      <c r="AK86" s="571">
        <v>26918228.199999999</v>
      </c>
      <c r="AL86" s="571">
        <v>34235748.450000003</v>
      </c>
      <c r="AM86" s="571">
        <v>40648339.460000008</v>
      </c>
      <c r="AN86" s="571">
        <v>47439914.148300007</v>
      </c>
      <c r="AO86" s="571">
        <v>54015951.34920001</v>
      </c>
      <c r="AP86" s="571">
        <v>60715198.33950001</v>
      </c>
      <c r="AQ86" s="571">
        <v>67740073.67310001</v>
      </c>
      <c r="AR86" s="571">
        <v>0</v>
      </c>
      <c r="AS86" s="571">
        <v>0</v>
      </c>
      <c r="AU86"/>
    </row>
    <row r="87" spans="1:47">
      <c r="B87" s="756"/>
      <c r="C87" s="569" t="s">
        <v>143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56"/>
      <c r="R87" s="569" t="s">
        <v>143</v>
      </c>
      <c r="S87" s="571">
        <v>60661.656000000003</v>
      </c>
      <c r="T87" s="571">
        <v>60760.872000000003</v>
      </c>
      <c r="U87" s="571">
        <v>60866.35</v>
      </c>
      <c r="V87" s="571">
        <v>60969.1</v>
      </c>
      <c r="W87" s="571">
        <v>61078.608</v>
      </c>
      <c r="X87" s="571">
        <v>61167.527999999998</v>
      </c>
      <c r="Y87" s="571">
        <v>61281.72</v>
      </c>
      <c r="Z87" s="571">
        <v>61392.743999999999</v>
      </c>
      <c r="AA87" s="571">
        <v>61476.447999999997</v>
      </c>
      <c r="AB87" s="571">
        <v>61604.28</v>
      </c>
      <c r="AC87" s="571"/>
      <c r="AD87" s="571"/>
      <c r="AF87" s="756"/>
      <c r="AG87" s="569" t="s">
        <v>143</v>
      </c>
      <c r="AH87" s="571">
        <v>60661.656000000003</v>
      </c>
      <c r="AI87" s="571">
        <v>121422.52800000001</v>
      </c>
      <c r="AJ87" s="571">
        <v>182288.878</v>
      </c>
      <c r="AK87" s="571">
        <v>243257.978</v>
      </c>
      <c r="AL87" s="571">
        <v>304336.58600000001</v>
      </c>
      <c r="AM87" s="571">
        <v>365504.114</v>
      </c>
      <c r="AN87" s="571">
        <v>426785.83400000003</v>
      </c>
      <c r="AO87" s="571">
        <v>488178.57800000004</v>
      </c>
      <c r="AP87" s="571">
        <v>549655.02600000007</v>
      </c>
      <c r="AQ87" s="571">
        <v>611259.3060000001</v>
      </c>
      <c r="AR87" s="571">
        <v>0</v>
      </c>
      <c r="AS87" s="571">
        <v>0</v>
      </c>
      <c r="AU87"/>
    </row>
    <row r="88" spans="1:47">
      <c r="B88" s="756"/>
      <c r="C88" s="569" t="s">
        <v>144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56"/>
      <c r="R88" s="569" t="s">
        <v>144</v>
      </c>
      <c r="S88" s="571">
        <v>7471810.9950000001</v>
      </c>
      <c r="T88" s="571">
        <v>6546925.5759999994</v>
      </c>
      <c r="U88" s="571">
        <v>6242950</v>
      </c>
      <c r="V88" s="571">
        <v>5286155.875</v>
      </c>
      <c r="W88" s="571">
        <v>6041871.1679999996</v>
      </c>
      <c r="X88" s="571">
        <v>5733166.2530000005</v>
      </c>
      <c r="Y88" s="571">
        <v>5976394.1320000002</v>
      </c>
      <c r="Z88" s="571">
        <v>5999696.5580000002</v>
      </c>
      <c r="AA88" s="571">
        <v>6021804.5520000001</v>
      </c>
      <c r="AB88" s="571">
        <v>6504515.1359999999</v>
      </c>
      <c r="AC88" s="571"/>
      <c r="AD88" s="571"/>
      <c r="AF88" s="756"/>
      <c r="AG88" s="569" t="s">
        <v>144</v>
      </c>
      <c r="AH88" s="571">
        <v>7471810.9950000001</v>
      </c>
      <c r="AI88" s="571">
        <v>14018736.570999999</v>
      </c>
      <c r="AJ88" s="571">
        <v>20261686.570999999</v>
      </c>
      <c r="AK88" s="571">
        <v>25547842.445999999</v>
      </c>
      <c r="AL88" s="571">
        <v>31589713.614</v>
      </c>
      <c r="AM88" s="571">
        <v>37322879.866999999</v>
      </c>
      <c r="AN88" s="571">
        <v>43299273.998999998</v>
      </c>
      <c r="AO88" s="571">
        <v>49298970.556999996</v>
      </c>
      <c r="AP88" s="571">
        <v>55320775.108999997</v>
      </c>
      <c r="AQ88" s="571">
        <v>61825290.244999997</v>
      </c>
      <c r="AR88" s="571">
        <v>0</v>
      </c>
      <c r="AS88" s="571">
        <v>0</v>
      </c>
      <c r="AU88"/>
    </row>
    <row r="89" spans="1:47">
      <c r="B89" s="756"/>
      <c r="C89" s="591" t="s">
        <v>145</v>
      </c>
      <c r="D89" s="594">
        <v>10.36</v>
      </c>
      <c r="E89" s="594">
        <v>10.36</v>
      </c>
      <c r="F89" s="594">
        <v>10.36</v>
      </c>
      <c r="G89" s="594">
        <v>10.17</v>
      </c>
      <c r="H89" s="594">
        <v>9.98</v>
      </c>
      <c r="I89" s="594">
        <v>9.7899999999999991</v>
      </c>
      <c r="J89" s="594">
        <v>9.7200000000000006</v>
      </c>
      <c r="K89" s="594">
        <v>9.65</v>
      </c>
      <c r="L89" s="594">
        <v>9.58</v>
      </c>
      <c r="M89" s="594">
        <v>9.51</v>
      </c>
      <c r="N89" s="594">
        <v>9.44</v>
      </c>
      <c r="O89" s="594">
        <v>9.3699999999999992</v>
      </c>
      <c r="Q89" s="756"/>
      <c r="R89" s="591" t="s">
        <v>145</v>
      </c>
      <c r="S89" s="594">
        <v>-7.3511601633070995</v>
      </c>
      <c r="T89" s="594">
        <v>-5.6002929460447115</v>
      </c>
      <c r="U89" s="594">
        <v>8.3938913877994068</v>
      </c>
      <c r="V89" s="594">
        <v>20.934013327117473</v>
      </c>
      <c r="W89" s="594">
        <v>16.598115652635201</v>
      </c>
      <c r="X89" s="594">
        <v>9.641301433942564</v>
      </c>
      <c r="Y89" s="594">
        <v>11.100501296094926</v>
      </c>
      <c r="Z89" s="594">
        <v>7.8306719254800354</v>
      </c>
      <c r="AA89" s="594">
        <v>9.1945556148604961</v>
      </c>
      <c r="AB89" s="594">
        <v>6.5304492366685629</v>
      </c>
      <c r="AC89" s="594">
        <v>0</v>
      </c>
      <c r="AD89" s="594">
        <v>0</v>
      </c>
      <c r="AF89" s="756"/>
      <c r="AG89" s="591" t="s">
        <v>145</v>
      </c>
      <c r="AH89" s="594">
        <v>-7.3511601633070995</v>
      </c>
      <c r="AI89" s="594">
        <v>-6.5258103352265229</v>
      </c>
      <c r="AJ89" s="594">
        <v>-1.4319315839986146</v>
      </c>
      <c r="AK89" s="594">
        <v>4.1872286973182007</v>
      </c>
      <c r="AL89" s="594">
        <v>6.8399212986973561</v>
      </c>
      <c r="AM89" s="594">
        <v>7.2818607557456394</v>
      </c>
      <c r="AN89" s="594">
        <v>7.8285434996578616</v>
      </c>
      <c r="AO89" s="594">
        <v>7.8288026195481271</v>
      </c>
      <c r="AP89" s="594">
        <v>7.9794982755546888</v>
      </c>
      <c r="AQ89" s="594">
        <v>7.8292269767726559</v>
      </c>
      <c r="AR89" s="594">
        <v>0</v>
      </c>
      <c r="AS89" s="594">
        <v>0</v>
      </c>
      <c r="AU89"/>
    </row>
    <row r="90" spans="1:47" ht="13.9" customHeight="1">
      <c r="B90" s="756" t="s">
        <v>87</v>
      </c>
      <c r="C90" s="569" t="s">
        <v>142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56" t="s">
        <v>87</v>
      </c>
      <c r="R90" s="569" t="s">
        <v>142</v>
      </c>
      <c r="S90" s="571">
        <v>4449874.2200000007</v>
      </c>
      <c r="T90" s="571">
        <v>4442618.1150000002</v>
      </c>
      <c r="U90" s="571">
        <v>5102551.21</v>
      </c>
      <c r="V90" s="571">
        <v>4774566.55</v>
      </c>
      <c r="W90" s="571">
        <v>5045961.4450000003</v>
      </c>
      <c r="X90" s="571">
        <v>4823509.51</v>
      </c>
      <c r="Y90" s="571">
        <v>5143693.6734000007</v>
      </c>
      <c r="Z90" s="571">
        <v>5066765.0011</v>
      </c>
      <c r="AA90" s="571">
        <v>5057535.9800000004</v>
      </c>
      <c r="AB90" s="571">
        <v>5063452.3810000001</v>
      </c>
      <c r="AC90" s="571"/>
      <c r="AD90" s="571"/>
      <c r="AF90" s="756" t="s">
        <v>87</v>
      </c>
      <c r="AG90" s="569" t="s">
        <v>142</v>
      </c>
      <c r="AH90" s="571">
        <v>4449874.2200000007</v>
      </c>
      <c r="AI90" s="571">
        <v>8892492.3350000009</v>
      </c>
      <c r="AJ90" s="571">
        <v>13995043.545000002</v>
      </c>
      <c r="AK90" s="571">
        <v>18769610.095000003</v>
      </c>
      <c r="AL90" s="571">
        <v>23815571.540000003</v>
      </c>
      <c r="AM90" s="571">
        <v>28639081.050000004</v>
      </c>
      <c r="AN90" s="571">
        <v>33782774.723400004</v>
      </c>
      <c r="AO90" s="571">
        <v>38849539.7245</v>
      </c>
      <c r="AP90" s="571">
        <v>43907075.704500005</v>
      </c>
      <c r="AQ90" s="571">
        <v>48970528.085500002</v>
      </c>
      <c r="AR90" s="571">
        <v>0</v>
      </c>
      <c r="AS90" s="571">
        <v>0</v>
      </c>
      <c r="AU90"/>
    </row>
    <row r="91" spans="1:47" ht="13.9" customHeight="1">
      <c r="B91" s="756"/>
      <c r="C91" s="569" t="s">
        <v>143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56"/>
      <c r="R91" s="569" t="s">
        <v>143</v>
      </c>
      <c r="S91" s="571">
        <v>46063.44</v>
      </c>
      <c r="T91" s="571">
        <v>46566.792000000001</v>
      </c>
      <c r="U91" s="571">
        <v>46670.04</v>
      </c>
      <c r="V91" s="571">
        <v>46805.760000000002</v>
      </c>
      <c r="W91" s="571">
        <v>46901.951999999997</v>
      </c>
      <c r="X91" s="571">
        <v>46965.600000000006</v>
      </c>
      <c r="Y91" s="571">
        <v>47043.288000000008</v>
      </c>
      <c r="Z91" s="571">
        <v>47267.064000000006</v>
      </c>
      <c r="AA91" s="571">
        <v>47372.968000000001</v>
      </c>
      <c r="AB91" s="571">
        <v>47457.207999999999</v>
      </c>
      <c r="AC91" s="571"/>
      <c r="AD91" s="571"/>
      <c r="AF91" s="756"/>
      <c r="AG91" s="569" t="s">
        <v>143</v>
      </c>
      <c r="AH91" s="571">
        <v>46063.44</v>
      </c>
      <c r="AI91" s="571">
        <v>92630.232000000004</v>
      </c>
      <c r="AJ91" s="571">
        <v>139300.272</v>
      </c>
      <c r="AK91" s="571">
        <v>186106.03200000001</v>
      </c>
      <c r="AL91" s="571">
        <v>233007.984</v>
      </c>
      <c r="AM91" s="571">
        <v>279973.58400000003</v>
      </c>
      <c r="AN91" s="571">
        <v>327016.87200000003</v>
      </c>
      <c r="AO91" s="571">
        <v>374283.93600000005</v>
      </c>
      <c r="AP91" s="571">
        <v>421656.90400000004</v>
      </c>
      <c r="AQ91" s="571">
        <v>469114.11200000002</v>
      </c>
      <c r="AR91" s="571">
        <v>0</v>
      </c>
      <c r="AS91" s="571">
        <v>0</v>
      </c>
      <c r="AU91"/>
    </row>
    <row r="92" spans="1:47" ht="13.9" customHeight="1">
      <c r="B92" s="756"/>
      <c r="C92" s="569" t="s">
        <v>144</v>
      </c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Q92" s="756"/>
      <c r="R92" s="569" t="s">
        <v>144</v>
      </c>
      <c r="S92" s="571">
        <v>5024820.17</v>
      </c>
      <c r="T92" s="571">
        <v>4188626.6490000002</v>
      </c>
      <c r="U92" s="571">
        <v>4270932</v>
      </c>
      <c r="V92" s="571">
        <v>3722369.5439999998</v>
      </c>
      <c r="W92" s="571">
        <v>4101468.8659999999</v>
      </c>
      <c r="X92" s="571">
        <v>4242295.0410000002</v>
      </c>
      <c r="Y92" s="571">
        <v>4293714.3130000001</v>
      </c>
      <c r="Z92" s="571">
        <v>4437258.3090000004</v>
      </c>
      <c r="AA92" s="571">
        <v>4337942.4220000003</v>
      </c>
      <c r="AB92" s="571">
        <v>4483417.9059999995</v>
      </c>
      <c r="AC92" s="571"/>
      <c r="AD92" s="571"/>
      <c r="AF92" s="756"/>
      <c r="AG92" s="569" t="s">
        <v>144</v>
      </c>
      <c r="AH92" s="571">
        <v>5024820.17</v>
      </c>
      <c r="AI92" s="571">
        <v>9213446.8190000001</v>
      </c>
      <c r="AJ92" s="571">
        <v>13484378.819</v>
      </c>
      <c r="AK92" s="571">
        <v>17206748.362999998</v>
      </c>
      <c r="AL92" s="571">
        <v>21308217.228999998</v>
      </c>
      <c r="AM92" s="571">
        <v>25550512.27</v>
      </c>
      <c r="AN92" s="571">
        <v>29844226.583000001</v>
      </c>
      <c r="AO92" s="571">
        <v>34281484.892000005</v>
      </c>
      <c r="AP92" s="571">
        <v>38619427.314000003</v>
      </c>
      <c r="AQ92" s="571">
        <v>43102845.219999999</v>
      </c>
      <c r="AR92" s="571">
        <v>0</v>
      </c>
      <c r="AS92" s="571">
        <v>0</v>
      </c>
      <c r="AU92"/>
    </row>
    <row r="93" spans="1:47" ht="13.9" customHeight="1">
      <c r="B93" s="756"/>
      <c r="C93" s="591" t="s">
        <v>145</v>
      </c>
      <c r="D93" s="594">
        <v>11.44</v>
      </c>
      <c r="E93" s="594">
        <v>11.44</v>
      </c>
      <c r="F93" s="594">
        <v>11.44</v>
      </c>
      <c r="G93" s="594">
        <v>11.23</v>
      </c>
      <c r="H93" s="594">
        <v>11.03</v>
      </c>
      <c r="I93" s="594">
        <v>10.82</v>
      </c>
      <c r="J93" s="594">
        <v>10.74</v>
      </c>
      <c r="K93" s="594">
        <v>10.66</v>
      </c>
      <c r="L93" s="594">
        <v>10.58</v>
      </c>
      <c r="M93" s="594">
        <v>10.51</v>
      </c>
      <c r="N93" s="594">
        <v>10.43</v>
      </c>
      <c r="O93" s="594">
        <v>10.35</v>
      </c>
      <c r="Q93" s="756"/>
      <c r="R93" s="591" t="s">
        <v>145</v>
      </c>
      <c r="S93" s="594">
        <v>-13.955661650139845</v>
      </c>
      <c r="T93" s="594">
        <v>4.6689737589565388</v>
      </c>
      <c r="U93" s="594">
        <v>15.383464813869061</v>
      </c>
      <c r="V93" s="594">
        <v>21.057225519246355</v>
      </c>
      <c r="W93" s="594">
        <v>17.788297369759249</v>
      </c>
      <c r="X93" s="594">
        <v>11.07593688563081</v>
      </c>
      <c r="Y93" s="594">
        <v>15.610106732294133</v>
      </c>
      <c r="Z93" s="594">
        <v>11.491348581858336</v>
      </c>
      <c r="AA93" s="594">
        <v>13.291464315000281</v>
      </c>
      <c r="AB93" s="594">
        <v>10.518066072832708</v>
      </c>
      <c r="AC93" s="594">
        <v>0</v>
      </c>
      <c r="AD93" s="594">
        <v>0</v>
      </c>
      <c r="AF93" s="756"/>
      <c r="AG93" s="591" t="s">
        <v>145</v>
      </c>
      <c r="AH93" s="594">
        <v>-13.955661650139845</v>
      </c>
      <c r="AI93" s="594">
        <v>-4.650942620126532</v>
      </c>
      <c r="AJ93" s="594">
        <v>2.653542683207148</v>
      </c>
      <c r="AK93" s="594">
        <v>7.3350255707589476</v>
      </c>
      <c r="AL93" s="594">
        <v>9.5498288721732809</v>
      </c>
      <c r="AM93" s="594">
        <v>9.8068621374288316</v>
      </c>
      <c r="AN93" s="594">
        <v>10.690451858883089</v>
      </c>
      <c r="AO93" s="594">
        <v>10.794904975039504</v>
      </c>
      <c r="AP93" s="594">
        <v>11.082476818198327</v>
      </c>
      <c r="AQ93" s="594">
        <v>11.02411790225006</v>
      </c>
      <c r="AR93" s="594">
        <v>0</v>
      </c>
      <c r="AS93" s="594">
        <v>0</v>
      </c>
      <c r="AU93"/>
    </row>
    <row r="94" spans="1:47" ht="13.9" customHeight="1">
      <c r="B94" s="756" t="s">
        <v>88</v>
      </c>
      <c r="C94" s="569" t="s">
        <v>142</v>
      </c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Q94" s="756" t="s">
        <v>88</v>
      </c>
      <c r="R94" s="569" t="s">
        <v>142</v>
      </c>
      <c r="S94" s="571">
        <v>2368984.1800000039</v>
      </c>
      <c r="T94" s="571">
        <v>2194537.2049999977</v>
      </c>
      <c r="U94" s="571">
        <v>2397068.15</v>
      </c>
      <c r="V94" s="571">
        <v>2108800.31</v>
      </c>
      <c r="W94" s="571">
        <v>2218708.9750000001</v>
      </c>
      <c r="X94" s="571">
        <v>2233892.4299999969</v>
      </c>
      <c r="Y94" s="571">
        <v>2369124.042900004</v>
      </c>
      <c r="Z94" s="571">
        <v>2441233.31</v>
      </c>
      <c r="AA94" s="571">
        <v>2505917.859999998</v>
      </c>
      <c r="AB94" s="571">
        <v>2511511.2486999999</v>
      </c>
      <c r="AC94" s="571"/>
      <c r="AD94" s="571"/>
      <c r="AF94" s="756" t="s">
        <v>88</v>
      </c>
      <c r="AG94" s="569" t="s">
        <v>142</v>
      </c>
      <c r="AH94" s="571">
        <v>2368984.1800000039</v>
      </c>
      <c r="AI94" s="571">
        <v>4563521.3850000016</v>
      </c>
      <c r="AJ94" s="571">
        <v>6960589.535000002</v>
      </c>
      <c r="AK94" s="571">
        <v>9069389.8450000025</v>
      </c>
      <c r="AL94" s="571">
        <v>11288098.820000002</v>
      </c>
      <c r="AM94" s="571">
        <v>13521991.25</v>
      </c>
      <c r="AN94" s="571">
        <v>15891115.292900003</v>
      </c>
      <c r="AO94" s="571">
        <v>18332348.602900002</v>
      </c>
      <c r="AP94" s="571">
        <v>20838266.462900002</v>
      </c>
      <c r="AQ94" s="571">
        <v>23349777.711600002</v>
      </c>
      <c r="AR94" s="571">
        <v>0</v>
      </c>
      <c r="AS94" s="571">
        <v>0</v>
      </c>
      <c r="AU94"/>
    </row>
    <row r="95" spans="1:47" ht="13.9" customHeight="1">
      <c r="B95" s="756"/>
      <c r="C95" s="569" t="s">
        <v>143</v>
      </c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Q95" s="756"/>
      <c r="R95" s="569" t="s">
        <v>143</v>
      </c>
      <c r="S95" s="571">
        <v>25796.952000000005</v>
      </c>
      <c r="T95" s="571">
        <v>25897.104000000003</v>
      </c>
      <c r="U95" s="571">
        <v>26006.26</v>
      </c>
      <c r="V95" s="571">
        <v>26064.07</v>
      </c>
      <c r="W95" s="571">
        <v>26129.592000000001</v>
      </c>
      <c r="X95" s="571">
        <v>26187.624</v>
      </c>
      <c r="Y95" s="571">
        <v>26242.848000000005</v>
      </c>
      <c r="Z95" s="571">
        <v>26366.904000000002</v>
      </c>
      <c r="AA95" s="571">
        <v>26419.32</v>
      </c>
      <c r="AB95" s="571">
        <v>26576.352000000003</v>
      </c>
      <c r="AC95" s="571"/>
      <c r="AD95" s="571"/>
      <c r="AF95" s="756"/>
      <c r="AG95" s="569" t="s">
        <v>143</v>
      </c>
      <c r="AH95" s="571">
        <v>25796.952000000005</v>
      </c>
      <c r="AI95" s="571">
        <v>51694.056000000011</v>
      </c>
      <c r="AJ95" s="571">
        <v>77700.316000000006</v>
      </c>
      <c r="AK95" s="571">
        <v>103764.386</v>
      </c>
      <c r="AL95" s="571">
        <v>129893.978</v>
      </c>
      <c r="AM95" s="571">
        <v>156081.60200000001</v>
      </c>
      <c r="AN95" s="571">
        <v>182324.45</v>
      </c>
      <c r="AO95" s="571">
        <v>208691.35400000002</v>
      </c>
      <c r="AP95" s="571">
        <v>235110.67400000003</v>
      </c>
      <c r="AQ95" s="571">
        <v>261687.02600000004</v>
      </c>
      <c r="AR95" s="571">
        <v>0</v>
      </c>
      <c r="AS95" s="571">
        <v>0</v>
      </c>
      <c r="AU95"/>
    </row>
    <row r="96" spans="1:47" ht="13.9" customHeight="1">
      <c r="B96" s="756"/>
      <c r="C96" s="569" t="s">
        <v>144</v>
      </c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Q96" s="756"/>
      <c r="R96" s="569" t="s">
        <v>144</v>
      </c>
      <c r="S96" s="571">
        <v>3339865.645</v>
      </c>
      <c r="T96" s="571">
        <v>2785378.8939999999</v>
      </c>
      <c r="U96" s="571">
        <v>2418373</v>
      </c>
      <c r="V96" s="571">
        <v>1351580.5360000001</v>
      </c>
      <c r="W96" s="571">
        <v>1680582.0209999999</v>
      </c>
      <c r="X96" s="571">
        <v>1944171.57</v>
      </c>
      <c r="Y96" s="571">
        <v>2016687.58</v>
      </c>
      <c r="Z96" s="571">
        <v>2144934.6009999998</v>
      </c>
      <c r="AA96" s="571">
        <v>2217045.2050000001</v>
      </c>
      <c r="AB96" s="571">
        <v>2266660.0619999999</v>
      </c>
      <c r="AC96" s="571"/>
      <c r="AD96" s="571"/>
      <c r="AF96" s="756"/>
      <c r="AG96" s="569" t="s">
        <v>144</v>
      </c>
      <c r="AH96" s="571">
        <v>3339865.645</v>
      </c>
      <c r="AI96" s="571">
        <v>6125244.5389999999</v>
      </c>
      <c r="AJ96" s="571">
        <v>8543617.5390000008</v>
      </c>
      <c r="AK96" s="571">
        <v>9895198.0750000011</v>
      </c>
      <c r="AL96" s="571">
        <v>11575780.096000001</v>
      </c>
      <c r="AM96" s="571">
        <v>13519951.666000001</v>
      </c>
      <c r="AN96" s="571">
        <v>15536639.246000001</v>
      </c>
      <c r="AO96" s="571">
        <v>17681573.847000003</v>
      </c>
      <c r="AP96" s="571">
        <v>19898619.052000001</v>
      </c>
      <c r="AQ96" s="571">
        <v>22165279.114</v>
      </c>
      <c r="AR96" s="571">
        <v>0</v>
      </c>
      <c r="AS96" s="571">
        <v>0</v>
      </c>
      <c r="AU96"/>
    </row>
    <row r="97" spans="1:47" ht="13.9" customHeight="1">
      <c r="B97" s="756"/>
      <c r="C97" s="591" t="s">
        <v>145</v>
      </c>
      <c r="D97" s="594">
        <v>8.6199999999999992</v>
      </c>
      <c r="E97" s="594">
        <v>8.6199999999999992</v>
      </c>
      <c r="F97" s="594">
        <v>8.6199999999999992</v>
      </c>
      <c r="G97" s="594">
        <v>8.4700000000000006</v>
      </c>
      <c r="H97" s="594">
        <v>8.31</v>
      </c>
      <c r="I97" s="594">
        <v>8.15</v>
      </c>
      <c r="J97" s="594">
        <v>8.1</v>
      </c>
      <c r="K97" s="594">
        <v>8.0399999999999991</v>
      </c>
      <c r="L97" s="594">
        <v>7.98</v>
      </c>
      <c r="M97" s="594">
        <v>7.92</v>
      </c>
      <c r="N97" s="594">
        <v>7.86</v>
      </c>
      <c r="O97" s="594">
        <v>7.8</v>
      </c>
      <c r="Q97" s="756"/>
      <c r="R97" s="591" t="s">
        <v>145</v>
      </c>
      <c r="S97" s="594">
        <v>-42.071974368355406</v>
      </c>
      <c r="T97" s="594">
        <v>-28.103364645394681</v>
      </c>
      <c r="U97" s="594">
        <v>-1.9737073391092312</v>
      </c>
      <c r="V97" s="594">
        <v>34.67164247524223</v>
      </c>
      <c r="W97" s="594">
        <v>23.076364127476428</v>
      </c>
      <c r="X97" s="594">
        <v>11.797042349080227</v>
      </c>
      <c r="Y97" s="594">
        <v>13.768532545924259</v>
      </c>
      <c r="Z97" s="594">
        <v>11.05718998238641</v>
      </c>
      <c r="AA97" s="594">
        <v>10.473341492525948</v>
      </c>
      <c r="AB97" s="594">
        <v>8.6909757944736548</v>
      </c>
      <c r="AC97" s="594">
        <v>0</v>
      </c>
      <c r="AD97" s="594">
        <v>0</v>
      </c>
      <c r="AF97" s="756"/>
      <c r="AG97" s="591" t="s">
        <v>145</v>
      </c>
      <c r="AH97" s="594">
        <v>-42.071974368355406</v>
      </c>
      <c r="AI97" s="594">
        <v>-35.354654309349698</v>
      </c>
      <c r="AJ97" s="594">
        <v>-23.859018142778591</v>
      </c>
      <c r="AK97" s="594">
        <v>-10.249560685854476</v>
      </c>
      <c r="AL97" s="594">
        <v>-3.699252289146763</v>
      </c>
      <c r="AM97" s="594">
        <v>-1.1391962555810786</v>
      </c>
      <c r="AN97" s="594">
        <v>1.0833197905053189</v>
      </c>
      <c r="AO97" s="594">
        <v>2.4114935378769062</v>
      </c>
      <c r="AP97" s="594">
        <v>3.3809757551298412</v>
      </c>
      <c r="AQ97" s="594">
        <v>3.9521214420022299</v>
      </c>
      <c r="AR97" s="594">
        <v>0</v>
      </c>
      <c r="AS97" s="594">
        <v>0</v>
      </c>
      <c r="AU97"/>
    </row>
    <row r="98" spans="1:47" ht="13.9" customHeight="1">
      <c r="B98" s="756" t="s">
        <v>121</v>
      </c>
      <c r="C98" s="569" t="s">
        <v>142</v>
      </c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Q98" s="756" t="s">
        <v>121</v>
      </c>
      <c r="R98" s="569" t="s">
        <v>142</v>
      </c>
      <c r="S98" s="596">
        <v>2895890.1249999991</v>
      </c>
      <c r="T98" s="596">
        <v>2632389.7850000011</v>
      </c>
      <c r="U98" s="596">
        <v>3190012.14</v>
      </c>
      <c r="V98" s="596">
        <v>3170447.94</v>
      </c>
      <c r="W98" s="596">
        <v>3353437.75</v>
      </c>
      <c r="X98" s="596">
        <v>3164248.8299999987</v>
      </c>
      <c r="Y98" s="596">
        <v>3028316.8675000006</v>
      </c>
      <c r="Z98" s="596">
        <v>2990318.2374999989</v>
      </c>
      <c r="AA98" s="596">
        <v>3079895.0999999996</v>
      </c>
      <c r="AB98" s="596">
        <v>3159407.145</v>
      </c>
      <c r="AC98" s="596"/>
      <c r="AD98" s="596"/>
      <c r="AF98" s="756" t="s">
        <v>121</v>
      </c>
      <c r="AG98" s="569" t="s">
        <v>142</v>
      </c>
      <c r="AH98" s="596">
        <v>2895890.1249999991</v>
      </c>
      <c r="AI98" s="596">
        <v>5528279.9100000001</v>
      </c>
      <c r="AJ98" s="596">
        <v>8718292.0500000007</v>
      </c>
      <c r="AK98" s="596">
        <v>11888739.99</v>
      </c>
      <c r="AL98" s="596">
        <v>15242177.74</v>
      </c>
      <c r="AM98" s="596">
        <v>18406426.57</v>
      </c>
      <c r="AN98" s="596">
        <v>21434743.4375</v>
      </c>
      <c r="AO98" s="596">
        <v>24425061.674999997</v>
      </c>
      <c r="AP98" s="596">
        <v>27504956.774999999</v>
      </c>
      <c r="AQ98" s="596">
        <v>30664363.919999998</v>
      </c>
      <c r="AR98" s="596">
        <v>0</v>
      </c>
      <c r="AS98" s="596">
        <v>0</v>
      </c>
      <c r="AU98"/>
    </row>
    <row r="99" spans="1:47" ht="13.9" customHeight="1">
      <c r="B99" s="756"/>
      <c r="C99" s="569" t="s">
        <v>143</v>
      </c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Q99" s="756"/>
      <c r="R99" s="569" t="s">
        <v>143</v>
      </c>
      <c r="S99" s="596">
        <v>27447.191999999999</v>
      </c>
      <c r="T99" s="596">
        <v>27547.344000000001</v>
      </c>
      <c r="U99" s="596">
        <v>27650.3</v>
      </c>
      <c r="V99" s="596">
        <v>27754.2</v>
      </c>
      <c r="W99" s="596">
        <v>27774.792000000001</v>
      </c>
      <c r="X99" s="596">
        <v>27801.936000000002</v>
      </c>
      <c r="Y99" s="596">
        <v>27824.400000000001</v>
      </c>
      <c r="Z99" s="596">
        <v>27986.04</v>
      </c>
      <c r="AA99" s="596">
        <v>28027.952000000001</v>
      </c>
      <c r="AB99" s="596">
        <v>28076.527999999998</v>
      </c>
      <c r="AC99" s="596"/>
      <c r="AD99" s="596"/>
      <c r="AF99" s="756"/>
      <c r="AG99" s="569" t="s">
        <v>143</v>
      </c>
      <c r="AH99" s="596">
        <v>27447.191999999999</v>
      </c>
      <c r="AI99" s="596">
        <v>54994.536</v>
      </c>
      <c r="AJ99" s="596">
        <v>82644.835999999996</v>
      </c>
      <c r="AK99" s="596">
        <v>110399.03599999999</v>
      </c>
      <c r="AL99" s="596">
        <v>138173.82799999998</v>
      </c>
      <c r="AM99" s="596">
        <v>165975.76399999997</v>
      </c>
      <c r="AN99" s="596">
        <v>193800.16399999996</v>
      </c>
      <c r="AO99" s="596">
        <v>221786.20399999997</v>
      </c>
      <c r="AP99" s="596">
        <v>249814.15599999996</v>
      </c>
      <c r="AQ99" s="596">
        <v>277890.68399999995</v>
      </c>
      <c r="AR99" s="596">
        <v>0</v>
      </c>
      <c r="AS99" s="596">
        <v>0</v>
      </c>
      <c r="AU99"/>
    </row>
    <row r="100" spans="1:47" ht="13.9" customHeight="1">
      <c r="B100" s="756"/>
      <c r="C100" s="569" t="s">
        <v>144</v>
      </c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Q100" s="756"/>
      <c r="R100" s="569" t="s">
        <v>144</v>
      </c>
      <c r="S100" s="596">
        <v>3234246.1830000002</v>
      </c>
      <c r="T100" s="596">
        <v>2506182.5229999996</v>
      </c>
      <c r="U100" s="596">
        <v>2680131</v>
      </c>
      <c r="V100" s="596">
        <v>2480217.3789999997</v>
      </c>
      <c r="W100" s="596">
        <v>2790014.9539999999</v>
      </c>
      <c r="X100" s="596">
        <v>2806945.628</v>
      </c>
      <c r="Y100" s="596">
        <v>2707512.273</v>
      </c>
      <c r="Z100" s="596">
        <v>2609979.2340000002</v>
      </c>
      <c r="AA100" s="596">
        <v>2715996.6740000001</v>
      </c>
      <c r="AB100" s="596">
        <v>2759705.55</v>
      </c>
      <c r="AC100" s="596"/>
      <c r="AD100" s="596"/>
      <c r="AF100" s="756"/>
      <c r="AG100" s="569" t="s">
        <v>144</v>
      </c>
      <c r="AH100" s="596">
        <v>3234246.1830000002</v>
      </c>
      <c r="AI100" s="596">
        <v>5740428.7060000002</v>
      </c>
      <c r="AJ100" s="596">
        <v>8420559.7060000002</v>
      </c>
      <c r="AK100" s="596">
        <v>10900777.085000001</v>
      </c>
      <c r="AL100" s="596">
        <v>13690792.039000001</v>
      </c>
      <c r="AM100" s="596">
        <v>16497737.667000001</v>
      </c>
      <c r="AN100" s="596">
        <v>19205249.940000001</v>
      </c>
      <c r="AO100" s="596">
        <v>21815229.174000002</v>
      </c>
      <c r="AP100" s="596">
        <v>24531225.848000001</v>
      </c>
      <c r="AQ100" s="596">
        <v>27290931.398000002</v>
      </c>
      <c r="AR100" s="596">
        <v>0</v>
      </c>
      <c r="AS100" s="596">
        <v>0</v>
      </c>
      <c r="AU100"/>
    </row>
    <row r="101" spans="1:47" ht="13.9" customHeight="1">
      <c r="B101" s="756"/>
      <c r="C101" s="591" t="s">
        <v>145</v>
      </c>
      <c r="D101" s="594">
        <v>10.62</v>
      </c>
      <c r="E101" s="594">
        <v>10.62</v>
      </c>
      <c r="F101" s="594">
        <v>10.62</v>
      </c>
      <c r="G101" s="594">
        <v>10.42</v>
      </c>
      <c r="H101" s="594">
        <v>10.23</v>
      </c>
      <c r="I101" s="594">
        <v>10.039999999999999</v>
      </c>
      <c r="J101" s="594">
        <v>9.9600000000000009</v>
      </c>
      <c r="K101" s="594">
        <v>9.89</v>
      </c>
      <c r="L101" s="594">
        <v>9.82</v>
      </c>
      <c r="M101" s="594">
        <v>9.75</v>
      </c>
      <c r="N101" s="594">
        <v>9.67</v>
      </c>
      <c r="O101" s="594">
        <v>9.6</v>
      </c>
      <c r="Q101" s="756"/>
      <c r="R101" s="569" t="s">
        <v>145</v>
      </c>
      <c r="S101" s="594">
        <v>-12.631806947440765</v>
      </c>
      <c r="T101" s="594">
        <v>3.7479220806200404</v>
      </c>
      <c r="U101" s="594">
        <v>15.116896702468358</v>
      </c>
      <c r="V101" s="594">
        <v>20.895355279039844</v>
      </c>
      <c r="W101" s="594">
        <v>15.97310115567227</v>
      </c>
      <c r="X101" s="594">
        <v>10.4132539412205</v>
      </c>
      <c r="Y101" s="594">
        <v>9.6746875349892907</v>
      </c>
      <c r="Z101" s="594">
        <v>11.783125925572957</v>
      </c>
      <c r="AA101" s="594">
        <v>10.905256935536523</v>
      </c>
      <c r="AB101" s="594">
        <v>11.762493719371527</v>
      </c>
      <c r="AC101" s="594">
        <v>0</v>
      </c>
      <c r="AD101" s="594">
        <v>0</v>
      </c>
      <c r="AF101" s="756"/>
      <c r="AG101" s="591" t="s">
        <v>145</v>
      </c>
      <c r="AH101" s="594">
        <v>-12.631806947440765</v>
      </c>
      <c r="AI101" s="594">
        <v>-4.8323047376231782</v>
      </c>
      <c r="AJ101" s="594">
        <v>2.4670830796497727</v>
      </c>
      <c r="AK101" s="594">
        <v>7.3814707844409595</v>
      </c>
      <c r="AL101" s="594">
        <v>9.2717188915289448</v>
      </c>
      <c r="AM101" s="594">
        <v>9.4679601842999137</v>
      </c>
      <c r="AN101" s="594">
        <v>9.4971667817519112</v>
      </c>
      <c r="AO101" s="594">
        <v>9.7770328229887475</v>
      </c>
      <c r="AP101" s="594">
        <v>9.9033668486832145</v>
      </c>
      <c r="AQ101" s="594">
        <v>10.094916190258923</v>
      </c>
      <c r="AR101" s="594">
        <v>0</v>
      </c>
      <c r="AS101" s="594">
        <v>0</v>
      </c>
      <c r="AU101"/>
    </row>
    <row r="102" spans="1:47" ht="13.9" customHeight="1">
      <c r="B102" s="756" t="s">
        <v>89</v>
      </c>
      <c r="C102" s="569" t="s">
        <v>142</v>
      </c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Q102" s="756" t="s">
        <v>89</v>
      </c>
      <c r="R102" s="569" t="s">
        <v>142</v>
      </c>
      <c r="S102" s="596">
        <v>3227200.850000001</v>
      </c>
      <c r="T102" s="596">
        <v>2950915.399999999</v>
      </c>
      <c r="U102" s="596">
        <v>3446256.03</v>
      </c>
      <c r="V102" s="596">
        <v>3253528.28</v>
      </c>
      <c r="W102" s="596">
        <v>3311683.75</v>
      </c>
      <c r="X102" s="596">
        <v>3162196.8600000008</v>
      </c>
      <c r="Y102" s="596">
        <v>3279861.1947999997</v>
      </c>
      <c r="Z102" s="596">
        <v>3231677.1109000011</v>
      </c>
      <c r="AA102" s="596">
        <v>3173585.3100000005</v>
      </c>
      <c r="AB102" s="596">
        <v>3370841.0255</v>
      </c>
      <c r="AC102" s="596"/>
      <c r="AD102" s="596"/>
      <c r="AF102" s="756" t="s">
        <v>89</v>
      </c>
      <c r="AG102" s="569" t="s">
        <v>142</v>
      </c>
      <c r="AH102" s="596">
        <v>3227200.850000001</v>
      </c>
      <c r="AI102" s="596">
        <v>6178116.25</v>
      </c>
      <c r="AJ102" s="596">
        <v>9624372.2799999993</v>
      </c>
      <c r="AK102" s="596">
        <v>12877900.559999999</v>
      </c>
      <c r="AL102" s="596">
        <v>16189584.309999999</v>
      </c>
      <c r="AM102" s="596">
        <v>19351781.169999998</v>
      </c>
      <c r="AN102" s="596">
        <v>22631642.364799999</v>
      </c>
      <c r="AO102" s="596">
        <v>25863319.475699998</v>
      </c>
      <c r="AP102" s="596">
        <v>29036904.785700001</v>
      </c>
      <c r="AQ102" s="596">
        <v>32407745.8112</v>
      </c>
      <c r="AR102" s="596">
        <v>0</v>
      </c>
      <c r="AS102" s="596">
        <v>0</v>
      </c>
      <c r="AU102"/>
    </row>
    <row r="103" spans="1:47" ht="13.9" customHeight="1">
      <c r="B103" s="756"/>
      <c r="C103" s="569" t="s">
        <v>143</v>
      </c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Q103" s="756"/>
      <c r="R103" s="569" t="s">
        <v>143</v>
      </c>
      <c r="S103" s="596">
        <v>35385.911999999997</v>
      </c>
      <c r="T103" s="596">
        <v>35478.576000000001</v>
      </c>
      <c r="U103" s="596">
        <v>35584.06</v>
      </c>
      <c r="V103" s="596">
        <v>35657.78</v>
      </c>
      <c r="W103" s="596">
        <v>35817.623999999996</v>
      </c>
      <c r="X103" s="596">
        <v>36030.311999999998</v>
      </c>
      <c r="Y103" s="596">
        <v>36149.184000000001</v>
      </c>
      <c r="Z103" s="596">
        <v>36339.551999999996</v>
      </c>
      <c r="AA103" s="596">
        <v>36408.487999999998</v>
      </c>
      <c r="AB103" s="596">
        <v>36549.671999999999</v>
      </c>
      <c r="AC103" s="596"/>
      <c r="AD103" s="596"/>
      <c r="AF103" s="756"/>
      <c r="AG103" s="569" t="s">
        <v>143</v>
      </c>
      <c r="AH103" s="596">
        <v>35385.911999999997</v>
      </c>
      <c r="AI103" s="596">
        <v>70864.487999999998</v>
      </c>
      <c r="AJ103" s="596">
        <v>106448.548</v>
      </c>
      <c r="AK103" s="596">
        <v>142106.32799999998</v>
      </c>
      <c r="AL103" s="596">
        <v>177923.95199999999</v>
      </c>
      <c r="AM103" s="596">
        <v>3168242.1894999989</v>
      </c>
      <c r="AN103" s="596">
        <v>3204391.3734999988</v>
      </c>
      <c r="AO103" s="596">
        <v>3240730.925499999</v>
      </c>
      <c r="AP103" s="596">
        <v>3277139.4134999989</v>
      </c>
      <c r="AQ103" s="596">
        <v>3313689.0854999986</v>
      </c>
      <c r="AR103" s="596">
        <v>0</v>
      </c>
      <c r="AS103" s="596">
        <v>0</v>
      </c>
      <c r="AU103"/>
    </row>
    <row r="104" spans="1:47" ht="13.9" customHeight="1">
      <c r="B104" s="756"/>
      <c r="C104" s="569" t="s">
        <v>144</v>
      </c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Q104" s="756"/>
      <c r="R104" s="569" t="s">
        <v>144</v>
      </c>
      <c r="S104" s="596">
        <v>3822574.7429999998</v>
      </c>
      <c r="T104" s="596">
        <v>3055884.6129999999</v>
      </c>
      <c r="U104" s="596">
        <v>2991582</v>
      </c>
      <c r="V104" s="596">
        <v>2529214.0219999999</v>
      </c>
      <c r="W104" s="596">
        <v>2774782.591</v>
      </c>
      <c r="X104" s="596">
        <v>2881688.6610000003</v>
      </c>
      <c r="Y104" s="596">
        <v>3046430.0930000003</v>
      </c>
      <c r="Z104" s="596">
        <v>2923099.5060000001</v>
      </c>
      <c r="AA104" s="596">
        <v>2888353.7889999999</v>
      </c>
      <c r="AB104" s="596">
        <v>3115289.0060000001</v>
      </c>
      <c r="AC104" s="596"/>
      <c r="AD104" s="596"/>
      <c r="AF104" s="756"/>
      <c r="AG104" s="569" t="s">
        <v>144</v>
      </c>
      <c r="AH104" s="596">
        <v>3822574.7429999998</v>
      </c>
      <c r="AI104" s="596">
        <v>6878459.3559999997</v>
      </c>
      <c r="AJ104" s="596">
        <v>9870041.3559999987</v>
      </c>
      <c r="AK104" s="596">
        <v>12399255.377999999</v>
      </c>
      <c r="AL104" s="596">
        <v>15174037.968999999</v>
      </c>
      <c r="AM104" s="596">
        <v>18055726.629999999</v>
      </c>
      <c r="AN104" s="596">
        <v>21102156.722999997</v>
      </c>
      <c r="AO104" s="596">
        <v>24025256.228999998</v>
      </c>
      <c r="AP104" s="596">
        <v>26913610.017999999</v>
      </c>
      <c r="AQ104" s="596">
        <v>30028899.024</v>
      </c>
      <c r="AR104" s="596">
        <v>0</v>
      </c>
      <c r="AS104" s="596">
        <v>0</v>
      </c>
      <c r="AU104"/>
    </row>
    <row r="105" spans="1:47" ht="13.9" customHeight="1">
      <c r="B105" s="756"/>
      <c r="C105" s="591" t="s">
        <v>145</v>
      </c>
      <c r="D105" s="594">
        <v>6.91</v>
      </c>
      <c r="E105" s="594">
        <v>6.91</v>
      </c>
      <c r="F105" s="594">
        <v>6.91</v>
      </c>
      <c r="G105" s="594">
        <v>6.78</v>
      </c>
      <c r="H105" s="594">
        <v>6.66</v>
      </c>
      <c r="I105" s="594">
        <v>6.53</v>
      </c>
      <c r="J105" s="594">
        <v>6.49</v>
      </c>
      <c r="K105" s="594">
        <v>6.44</v>
      </c>
      <c r="L105" s="594">
        <v>6.39</v>
      </c>
      <c r="M105" s="594">
        <v>6.34</v>
      </c>
      <c r="N105" s="594">
        <v>6.3</v>
      </c>
      <c r="O105" s="594">
        <v>6.25</v>
      </c>
      <c r="Q105" s="756"/>
      <c r="R105" s="569" t="s">
        <v>145</v>
      </c>
      <c r="S105" s="594">
        <v>-19.545105319366737</v>
      </c>
      <c r="T105" s="594">
        <v>-4.7594651137745547</v>
      </c>
      <c r="U105" s="594">
        <v>12.160732294750595</v>
      </c>
      <c r="V105" s="594">
        <v>21.166451271786705</v>
      </c>
      <c r="W105" s="594">
        <v>15.130778565435184</v>
      </c>
      <c r="X105" s="594">
        <v>7.7312671482445445</v>
      </c>
      <c r="Y105" s="594">
        <v>6.0149471603486377</v>
      </c>
      <c r="Z105" s="594">
        <v>8.4240486768241656</v>
      </c>
      <c r="AA105" s="594">
        <v>7.8404393988072973</v>
      </c>
      <c r="AB105" s="594">
        <v>6.4969645807462939</v>
      </c>
      <c r="AC105" s="594">
        <v>0</v>
      </c>
      <c r="AD105" s="594">
        <v>0</v>
      </c>
      <c r="AF105" s="756"/>
      <c r="AG105" s="591" t="s">
        <v>145</v>
      </c>
      <c r="AH105" s="594">
        <v>-19.545105319366737</v>
      </c>
      <c r="AI105" s="594">
        <v>-12.482892240818543</v>
      </c>
      <c r="AJ105" s="594">
        <v>-3.658603530244986</v>
      </c>
      <c r="AK105" s="594">
        <v>2.6133052700012485</v>
      </c>
      <c r="AL105" s="594">
        <v>5.1738350593882574</v>
      </c>
      <c r="AM105" s="594">
        <v>-9.6744978307337881</v>
      </c>
      <c r="AN105" s="594">
        <v>-7.4007255182904936</v>
      </c>
      <c r="AO105" s="594">
        <v>-5.423386120709992</v>
      </c>
      <c r="AP105" s="594">
        <v>-3.9737177716277801</v>
      </c>
      <c r="AQ105" s="594">
        <v>-2.8846261129859885</v>
      </c>
      <c r="AR105" s="594">
        <v>0</v>
      </c>
      <c r="AS105" s="594">
        <v>0</v>
      </c>
      <c r="AU105"/>
    </row>
    <row r="106" spans="1:47" ht="13.9" customHeight="1">
      <c r="B106" s="766" t="s">
        <v>90</v>
      </c>
      <c r="C106" s="569" t="s">
        <v>142</v>
      </c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Q106" s="766" t="s">
        <v>90</v>
      </c>
      <c r="R106" s="569" t="s">
        <v>142</v>
      </c>
      <c r="S106" s="571">
        <v>19958615.650000002</v>
      </c>
      <c r="T106" s="571">
        <v>18477721.98</v>
      </c>
      <c r="U106" s="571">
        <v>21017324.199999999</v>
      </c>
      <c r="V106" s="571">
        <v>20070206.860000003</v>
      </c>
      <c r="W106" s="571">
        <v>21247312.170000002</v>
      </c>
      <c r="X106" s="571">
        <v>19796438.639999997</v>
      </c>
      <c r="Y106" s="571">
        <v>20612570.466900002</v>
      </c>
      <c r="Z106" s="571">
        <v>20306030.860399999</v>
      </c>
      <c r="AA106" s="571">
        <v>20516181.2403</v>
      </c>
      <c r="AB106" s="571">
        <v>21130087.1338</v>
      </c>
      <c r="AC106" s="571">
        <v>0</v>
      </c>
      <c r="AD106" s="571">
        <v>0</v>
      </c>
      <c r="AF106" s="766" t="s">
        <v>90</v>
      </c>
      <c r="AG106" s="569" t="s">
        <v>142</v>
      </c>
      <c r="AH106" s="571">
        <v>19958615.650000002</v>
      </c>
      <c r="AI106" s="571">
        <v>38436337.630000003</v>
      </c>
      <c r="AJ106" s="571">
        <v>59453661.829999998</v>
      </c>
      <c r="AK106" s="571">
        <v>79523868.689999998</v>
      </c>
      <c r="AL106" s="571">
        <v>100771180.86</v>
      </c>
      <c r="AM106" s="571">
        <v>120567619.5</v>
      </c>
      <c r="AN106" s="571">
        <v>141180189.96689999</v>
      </c>
      <c r="AO106" s="571">
        <v>161486220.82729998</v>
      </c>
      <c r="AP106" s="571">
        <v>182002402.06759998</v>
      </c>
      <c r="AQ106" s="571">
        <v>203132489.20139998</v>
      </c>
      <c r="AR106" s="571">
        <v>0</v>
      </c>
      <c r="AS106" s="571">
        <v>0</v>
      </c>
      <c r="AU106"/>
    </row>
    <row r="107" spans="1:47" ht="13.9" customHeight="1">
      <c r="B107" s="766"/>
      <c r="C107" s="569" t="s">
        <v>143</v>
      </c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Q107" s="766"/>
      <c r="R107" s="569" t="s">
        <v>143</v>
      </c>
      <c r="S107" s="571">
        <v>195355.152</v>
      </c>
      <c r="T107" s="571">
        <v>196250.68800000002</v>
      </c>
      <c r="U107" s="571">
        <v>196777.00999999998</v>
      </c>
      <c r="V107" s="571">
        <v>197250.91</v>
      </c>
      <c r="W107" s="571">
        <v>197702.56800000003</v>
      </c>
      <c r="X107" s="571">
        <v>198153.00000000003</v>
      </c>
      <c r="Y107" s="571">
        <v>198541.44</v>
      </c>
      <c r="Z107" s="571">
        <v>199352.304</v>
      </c>
      <c r="AA107" s="571">
        <v>199705.17599999998</v>
      </c>
      <c r="AB107" s="571">
        <v>200264.03999999998</v>
      </c>
      <c r="AC107" s="571">
        <v>0</v>
      </c>
      <c r="AD107" s="571">
        <v>0</v>
      </c>
      <c r="AF107" s="766"/>
      <c r="AG107" s="569" t="s">
        <v>143</v>
      </c>
      <c r="AH107" s="571">
        <v>195355.152</v>
      </c>
      <c r="AI107" s="571">
        <v>391605.84</v>
      </c>
      <c r="AJ107" s="571">
        <v>588382.85</v>
      </c>
      <c r="AK107" s="571">
        <v>785633.76</v>
      </c>
      <c r="AL107" s="571">
        <v>983336.32799999998</v>
      </c>
      <c r="AM107" s="571">
        <v>1181489.328</v>
      </c>
      <c r="AN107" s="571">
        <v>1380030.7679999999</v>
      </c>
      <c r="AO107" s="571">
        <v>1579383.0719999999</v>
      </c>
      <c r="AP107" s="571">
        <v>1779088.2479999999</v>
      </c>
      <c r="AQ107" s="571">
        <v>1979352.2879999999</v>
      </c>
      <c r="AR107" s="571">
        <v>0</v>
      </c>
      <c r="AS107" s="571">
        <v>0</v>
      </c>
      <c r="AU107"/>
    </row>
    <row r="108" spans="1:47" ht="13.9" customHeight="1">
      <c r="B108" s="766"/>
      <c r="C108" s="569" t="s">
        <v>144</v>
      </c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Q108" s="766"/>
      <c r="R108" s="569" t="s">
        <v>144</v>
      </c>
      <c r="S108" s="571">
        <v>22893317.736000001</v>
      </c>
      <c r="T108" s="571">
        <v>19082998.254999999</v>
      </c>
      <c r="U108" s="571">
        <v>18603968</v>
      </c>
      <c r="V108" s="571">
        <v>15369537.355999999</v>
      </c>
      <c r="W108" s="571">
        <v>17388719.600000001</v>
      </c>
      <c r="X108" s="571">
        <v>17608267.153000001</v>
      </c>
      <c r="Y108" s="571">
        <v>18040738.391000003</v>
      </c>
      <c r="Z108" s="571">
        <v>18114968.208000001</v>
      </c>
      <c r="AA108" s="571">
        <v>18181142.642000001</v>
      </c>
      <c r="AB108" s="571">
        <v>19129587.66</v>
      </c>
      <c r="AC108" s="571">
        <v>0</v>
      </c>
      <c r="AD108" s="571">
        <v>0</v>
      </c>
      <c r="AF108" s="766"/>
      <c r="AG108" s="569" t="s">
        <v>144</v>
      </c>
      <c r="AH108" s="571">
        <v>22893317.736000001</v>
      </c>
      <c r="AI108" s="571">
        <v>41976315.991000004</v>
      </c>
      <c r="AJ108" s="571">
        <v>60580283.991000004</v>
      </c>
      <c r="AK108" s="571">
        <v>75949821.347000003</v>
      </c>
      <c r="AL108" s="571">
        <v>93338540.946999997</v>
      </c>
      <c r="AM108" s="571">
        <v>110946808.09999999</v>
      </c>
      <c r="AN108" s="571">
        <v>128987546.491</v>
      </c>
      <c r="AO108" s="571">
        <v>147102514.699</v>
      </c>
      <c r="AP108" s="571">
        <v>165283657.34099999</v>
      </c>
      <c r="AQ108" s="571">
        <v>184413245.00099999</v>
      </c>
      <c r="AR108" s="571">
        <v>0</v>
      </c>
      <c r="AS108" s="571">
        <v>0</v>
      </c>
      <c r="AU108"/>
    </row>
    <row r="109" spans="1:47" ht="13.9" customHeight="1">
      <c r="B109" s="766"/>
      <c r="C109" s="591" t="s">
        <v>145</v>
      </c>
      <c r="D109" s="594">
        <v>9.9499999999999993</v>
      </c>
      <c r="E109" s="594">
        <v>9.9499999999999993</v>
      </c>
      <c r="F109" s="594">
        <v>9.9499999999999993</v>
      </c>
      <c r="G109" s="594">
        <v>9.77</v>
      </c>
      <c r="H109" s="594">
        <v>9.59</v>
      </c>
      <c r="I109" s="594">
        <v>9.41</v>
      </c>
      <c r="J109" s="594">
        <v>9.34</v>
      </c>
      <c r="K109" s="594">
        <v>9.27</v>
      </c>
      <c r="L109" s="594">
        <v>9.1999999999999993</v>
      </c>
      <c r="M109" s="594">
        <v>9.14</v>
      </c>
      <c r="N109" s="594">
        <v>9.07</v>
      </c>
      <c r="O109" s="594">
        <v>9</v>
      </c>
      <c r="Q109" s="766"/>
      <c r="R109" s="591" t="s">
        <v>145</v>
      </c>
      <c r="S109" s="594">
        <v>-15.682737184229497</v>
      </c>
      <c r="T109" s="594">
        <v>-4.3378018343795839</v>
      </c>
      <c r="U109" s="594">
        <v>10.546438589932384</v>
      </c>
      <c r="V109" s="594">
        <v>22.43832674677277</v>
      </c>
      <c r="W109" s="594">
        <v>17.229896999249483</v>
      </c>
      <c r="X109" s="594">
        <v>10.0524065120432</v>
      </c>
      <c r="Y109" s="594">
        <v>11.513802413488733</v>
      </c>
      <c r="Z109" s="594">
        <v>9.808467061301231</v>
      </c>
      <c r="AA109" s="594">
        <v>10.40804522678693</v>
      </c>
      <c r="AB109" s="594">
        <v>8.5197728830957704</v>
      </c>
      <c r="AC109" s="594">
        <v>0</v>
      </c>
      <c r="AD109" s="594">
        <v>0</v>
      </c>
      <c r="AF109" s="766"/>
      <c r="AG109" s="591" t="s">
        <v>145</v>
      </c>
      <c r="AH109" s="594">
        <v>-15.682737184229497</v>
      </c>
      <c r="AI109" s="594">
        <v>-10.228821067310426</v>
      </c>
      <c r="AJ109" s="594">
        <v>-2.8846078747913642</v>
      </c>
      <c r="AK109" s="594">
        <v>3.5063857291321998</v>
      </c>
      <c r="AL109" s="594">
        <v>6.3999484078289566</v>
      </c>
      <c r="AM109" s="594">
        <v>6.9996588694363426</v>
      </c>
      <c r="AN109" s="594">
        <v>7.6587322275420009</v>
      </c>
      <c r="AO109" s="594">
        <v>7.929049915654077</v>
      </c>
      <c r="AP109" s="594">
        <v>8.2084941236385731</v>
      </c>
      <c r="AQ109" s="594">
        <v>8.2408737165638186</v>
      </c>
      <c r="AR109" s="594">
        <v>0</v>
      </c>
      <c r="AS109" s="594">
        <v>0</v>
      </c>
      <c r="AU109"/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  <c r="AU110"/>
    </row>
    <row r="111" spans="1:47">
      <c r="A111" s="105"/>
      <c r="B111" s="21" t="s">
        <v>146</v>
      </c>
      <c r="D111"/>
      <c r="E111"/>
      <c r="F111"/>
      <c r="G111"/>
      <c r="H111"/>
      <c r="I111"/>
      <c r="J111"/>
      <c r="K111"/>
      <c r="L111"/>
      <c r="M111"/>
      <c r="N111"/>
      <c r="O111"/>
      <c r="Q111" t="s">
        <v>146</v>
      </c>
      <c r="S111"/>
      <c r="T111"/>
      <c r="U111"/>
      <c r="V111"/>
      <c r="W111"/>
      <c r="X111"/>
      <c r="Y111"/>
      <c r="Z111"/>
      <c r="AA111"/>
      <c r="AB111"/>
      <c r="AC111"/>
      <c r="AD111"/>
      <c r="AF111" t="s">
        <v>146</v>
      </c>
      <c r="AH111"/>
      <c r="AI111"/>
      <c r="AJ111"/>
      <c r="AK111"/>
      <c r="AL111"/>
      <c r="AM111"/>
      <c r="AN111"/>
      <c r="AO111"/>
      <c r="AP111"/>
      <c r="AQ111"/>
      <c r="AR111"/>
      <c r="AS111"/>
      <c r="AU111"/>
    </row>
    <row r="112" spans="1:47">
      <c r="A112" s="105"/>
      <c r="B112" s="21" t="s">
        <v>147</v>
      </c>
      <c r="D112"/>
      <c r="E112" s="584"/>
      <c r="F112" s="584"/>
      <c r="G112" s="584"/>
      <c r="H112" s="584"/>
      <c r="I112" s="584"/>
      <c r="J112" s="584"/>
      <c r="K112" s="584"/>
      <c r="L112" s="584"/>
      <c r="M112" s="584"/>
      <c r="N112" s="584"/>
      <c r="O112" s="584"/>
      <c r="P112" s="583"/>
      <c r="Q112" t="s">
        <v>126</v>
      </c>
      <c r="S112"/>
      <c r="T112"/>
      <c r="U112"/>
      <c r="V112"/>
      <c r="W112"/>
      <c r="X112"/>
      <c r="Y112"/>
      <c r="Z112"/>
      <c r="AA112"/>
      <c r="AB112"/>
      <c r="AC112"/>
      <c r="AD112"/>
      <c r="AF112" t="s">
        <v>127</v>
      </c>
      <c r="AH112"/>
      <c r="AI112"/>
      <c r="AJ112"/>
      <c r="AK112"/>
      <c r="AL112"/>
      <c r="AM112"/>
      <c r="AN112"/>
      <c r="AO112"/>
      <c r="AP112"/>
      <c r="AQ112"/>
      <c r="AR112"/>
      <c r="AS112"/>
      <c r="AU112"/>
    </row>
    <row r="113" spans="1:45">
      <c r="A113" s="105"/>
      <c r="B113" s="764" t="s">
        <v>72</v>
      </c>
      <c r="C113" s="765"/>
      <c r="D113" s="552" t="s">
        <v>74</v>
      </c>
      <c r="E113" s="552" t="s">
        <v>75</v>
      </c>
      <c r="F113" s="552" t="s">
        <v>76</v>
      </c>
      <c r="G113" s="552" t="s">
        <v>77</v>
      </c>
      <c r="H113" s="552" t="s">
        <v>78</v>
      </c>
      <c r="I113" s="552" t="s">
        <v>79</v>
      </c>
      <c r="J113" s="552" t="s">
        <v>80</v>
      </c>
      <c r="K113" s="552" t="s">
        <v>81</v>
      </c>
      <c r="L113" s="552" t="s">
        <v>82</v>
      </c>
      <c r="M113" s="552" t="s">
        <v>83</v>
      </c>
      <c r="N113" s="552" t="s">
        <v>84</v>
      </c>
      <c r="O113" s="552" t="s">
        <v>85</v>
      </c>
      <c r="Q113" s="553" t="s">
        <v>72</v>
      </c>
      <c r="R113" s="554"/>
      <c r="S113" s="552" t="s">
        <v>74</v>
      </c>
      <c r="T113" s="552" t="s">
        <v>75</v>
      </c>
      <c r="U113" s="552" t="s">
        <v>76</v>
      </c>
      <c r="V113" s="552" t="s">
        <v>77</v>
      </c>
      <c r="W113" s="552" t="s">
        <v>78</v>
      </c>
      <c r="X113" s="552" t="s">
        <v>79</v>
      </c>
      <c r="Y113" s="552" t="s">
        <v>80</v>
      </c>
      <c r="Z113" s="552" t="s">
        <v>81</v>
      </c>
      <c r="AA113" s="552" t="s">
        <v>82</v>
      </c>
      <c r="AB113" s="552" t="s">
        <v>83</v>
      </c>
      <c r="AC113" s="552" t="s">
        <v>84</v>
      </c>
      <c r="AD113" s="552" t="s">
        <v>85</v>
      </c>
      <c r="AF113" s="553" t="s">
        <v>72</v>
      </c>
      <c r="AG113" s="554"/>
      <c r="AH113" s="552" t="s">
        <v>74</v>
      </c>
      <c r="AI113" s="552" t="s">
        <v>75</v>
      </c>
      <c r="AJ113" s="552" t="s">
        <v>76</v>
      </c>
      <c r="AK113" s="552" t="s">
        <v>77</v>
      </c>
      <c r="AL113" s="552" t="s">
        <v>78</v>
      </c>
      <c r="AM113" s="552" t="s">
        <v>79</v>
      </c>
      <c r="AN113" s="552" t="s">
        <v>80</v>
      </c>
      <c r="AO113" s="552" t="s">
        <v>81</v>
      </c>
      <c r="AP113" s="552" t="s">
        <v>82</v>
      </c>
      <c r="AQ113" s="552" t="s">
        <v>83</v>
      </c>
      <c r="AR113" s="552" t="s">
        <v>84</v>
      </c>
      <c r="AS113" s="552" t="s">
        <v>85</v>
      </c>
    </row>
    <row r="114" spans="1:45">
      <c r="A114" s="105"/>
      <c r="B114" s="759" t="s">
        <v>128</v>
      </c>
      <c r="C114" s="760"/>
      <c r="D114" s="582">
        <v>50867</v>
      </c>
      <c r="E114" s="582">
        <v>101733</v>
      </c>
      <c r="F114" s="582">
        <v>152600</v>
      </c>
      <c r="G114" s="582">
        <v>203467</v>
      </c>
      <c r="H114" s="582">
        <v>254333</v>
      </c>
      <c r="I114" s="582">
        <v>305200</v>
      </c>
      <c r="J114" s="582">
        <v>381500</v>
      </c>
      <c r="K114" s="582">
        <v>457800</v>
      </c>
      <c r="L114" s="582">
        <v>534100</v>
      </c>
      <c r="M114" s="582">
        <v>610400</v>
      </c>
      <c r="N114" s="582">
        <v>686700</v>
      </c>
      <c r="O114" s="582">
        <v>763000</v>
      </c>
      <c r="P114" s="588"/>
      <c r="Q114" s="548" t="s">
        <v>128</v>
      </c>
      <c r="R114" s="549"/>
      <c r="S114" s="582">
        <v>29468</v>
      </c>
      <c r="T114" s="582">
        <v>19278</v>
      </c>
      <c r="U114" s="582">
        <v>102359</v>
      </c>
      <c r="V114" s="582">
        <v>44832</v>
      </c>
      <c r="W114" s="571">
        <v>53992</v>
      </c>
      <c r="X114" s="571">
        <v>208930</v>
      </c>
      <c r="Y114" s="582">
        <v>145598</v>
      </c>
      <c r="Z114" s="570">
        <v>74011</v>
      </c>
      <c r="AA114" s="570">
        <v>98520</v>
      </c>
      <c r="AB114" s="570">
        <v>73733</v>
      </c>
      <c r="AC114" s="570"/>
      <c r="AD114" s="565"/>
      <c r="AF114" s="548" t="s">
        <v>128</v>
      </c>
      <c r="AG114" s="551" t="s">
        <v>148</v>
      </c>
      <c r="AH114" s="621">
        <v>57.931468339001711</v>
      </c>
      <c r="AI114" s="621">
        <v>47.915622266127997</v>
      </c>
      <c r="AJ114" s="621">
        <v>99.020314547837486</v>
      </c>
      <c r="AK114" s="621">
        <v>96.299154162591478</v>
      </c>
      <c r="AL114" s="621">
        <v>98.268411885205623</v>
      </c>
      <c r="AM114" s="621">
        <v>150.34698558322413</v>
      </c>
      <c r="AN114" s="621">
        <v>158.4422018348624</v>
      </c>
      <c r="AO114" s="621">
        <v>148.20183486238531</v>
      </c>
      <c r="AP114" s="621">
        <v>145.47612806590527</v>
      </c>
      <c r="AQ114" s="621">
        <v>139.37106815203146</v>
      </c>
      <c r="AR114" s="621">
        <v>123.88539391291684</v>
      </c>
      <c r="AS114" s="621">
        <v>111.49685452162517</v>
      </c>
    </row>
    <row r="115" spans="1:45">
      <c r="A115" s="105"/>
      <c r="B115" s="622" t="s">
        <v>149</v>
      </c>
      <c r="C115" s="549"/>
      <c r="D115" s="582">
        <v>7.9266895761741116</v>
      </c>
      <c r="E115" s="582">
        <v>15.853379152348223</v>
      </c>
      <c r="F115" s="582">
        <v>23.780068728522334</v>
      </c>
      <c r="G115" s="582">
        <v>31.706758304696447</v>
      </c>
      <c r="H115" s="582">
        <v>39.633447880870563</v>
      </c>
      <c r="I115" s="582">
        <v>47.560137457044668</v>
      </c>
      <c r="J115" s="582">
        <v>56.300114547537227</v>
      </c>
      <c r="K115" s="582">
        <v>65.040091638029779</v>
      </c>
      <c r="L115" s="582">
        <v>73.780068728522338</v>
      </c>
      <c r="M115" s="582">
        <v>82.520045819014882</v>
      </c>
      <c r="N115" s="582">
        <v>91.260022909507441</v>
      </c>
      <c r="O115" s="582">
        <v>100</v>
      </c>
      <c r="P115" s="588"/>
      <c r="Q115" s="622"/>
      <c r="R115" s="549"/>
      <c r="S115" s="582"/>
      <c r="T115" s="582"/>
      <c r="U115" s="582"/>
      <c r="V115" s="582"/>
      <c r="W115" s="571"/>
      <c r="X115" s="571"/>
      <c r="Y115" s="582"/>
      <c r="Z115" s="570"/>
      <c r="AA115" s="570"/>
      <c r="AB115" s="570"/>
      <c r="AC115" s="570"/>
      <c r="AD115" s="565"/>
      <c r="AF115" s="622"/>
      <c r="AG115" s="551" t="s">
        <v>150</v>
      </c>
      <c r="AH115" s="621">
        <v>3.8621231979030148</v>
      </c>
      <c r="AI115" s="621">
        <v>6.3887287024901704</v>
      </c>
      <c r="AJ115" s="621">
        <v>19.804062909567495</v>
      </c>
      <c r="AK115" s="621">
        <v>25.67981651376147</v>
      </c>
      <c r="AL115" s="621">
        <v>32.756094364351242</v>
      </c>
      <c r="AM115" s="621">
        <v>60.138794233289644</v>
      </c>
      <c r="AN115" s="621">
        <v>79.221100917431187</v>
      </c>
      <c r="AO115" s="621">
        <v>88.92110091743119</v>
      </c>
      <c r="AP115" s="621">
        <v>101.83328964613368</v>
      </c>
      <c r="AQ115" s="621">
        <v>111.49685452162517</v>
      </c>
      <c r="AR115" s="621">
        <v>111.49685452162517</v>
      </c>
      <c r="AS115" s="621">
        <v>111.49685452162517</v>
      </c>
    </row>
    <row r="116" spans="1:45">
      <c r="A116" s="105"/>
      <c r="B116" s="759" t="s">
        <v>87</v>
      </c>
      <c r="C116" s="760"/>
      <c r="D116" s="582">
        <v>100000</v>
      </c>
      <c r="E116" s="582">
        <v>200000</v>
      </c>
      <c r="F116" s="582">
        <v>300000</v>
      </c>
      <c r="G116" s="582">
        <v>400000</v>
      </c>
      <c r="H116" s="582">
        <v>500000</v>
      </c>
      <c r="I116" s="582">
        <v>600000</v>
      </c>
      <c r="J116" s="582">
        <v>750000</v>
      </c>
      <c r="K116" s="582">
        <v>900000</v>
      </c>
      <c r="L116" s="582">
        <v>1050000</v>
      </c>
      <c r="M116" s="582">
        <v>1200000</v>
      </c>
      <c r="N116" s="582">
        <v>1350000</v>
      </c>
      <c r="O116" s="582">
        <v>1500000</v>
      </c>
      <c r="P116" s="588"/>
      <c r="Q116" s="548" t="s">
        <v>87</v>
      </c>
      <c r="R116" s="549"/>
      <c r="S116" s="582">
        <v>140562</v>
      </c>
      <c r="T116" s="582">
        <v>4958</v>
      </c>
      <c r="U116" s="582">
        <v>106778</v>
      </c>
      <c r="V116" s="582">
        <v>109257</v>
      </c>
      <c r="W116" s="571">
        <v>111459</v>
      </c>
      <c r="X116" s="571">
        <v>213556</v>
      </c>
      <c r="Y116" s="582">
        <v>116417</v>
      </c>
      <c r="Z116" s="570">
        <v>200675</v>
      </c>
      <c r="AA116" s="570">
        <v>192703</v>
      </c>
      <c r="AB116" s="570">
        <v>93636</v>
      </c>
      <c r="AC116" s="570"/>
      <c r="AD116" s="565"/>
      <c r="AF116" s="548" t="s">
        <v>87</v>
      </c>
      <c r="AG116" s="551" t="s">
        <v>148</v>
      </c>
      <c r="AH116" s="582">
        <v>140.56200000000001</v>
      </c>
      <c r="AI116" s="582">
        <v>72.760000000000005</v>
      </c>
      <c r="AJ116" s="582">
        <v>84.099333333333334</v>
      </c>
      <c r="AK116" s="582">
        <v>90.388750000000002</v>
      </c>
      <c r="AL116" s="582">
        <v>94.602800000000002</v>
      </c>
      <c r="AM116" s="582">
        <v>114.42833333333333</v>
      </c>
      <c r="AN116" s="582">
        <v>107.06493333333333</v>
      </c>
      <c r="AO116" s="582">
        <v>111.518</v>
      </c>
      <c r="AP116" s="582">
        <v>113.93952380952382</v>
      </c>
      <c r="AQ116" s="582">
        <v>107.50008333333334</v>
      </c>
      <c r="AR116" s="582">
        <v>95.555629629629635</v>
      </c>
      <c r="AS116" s="582">
        <v>86.000066666666669</v>
      </c>
    </row>
    <row r="117" spans="1:45">
      <c r="A117" s="105"/>
      <c r="B117" s="622" t="s">
        <v>149</v>
      </c>
      <c r="C117" s="549"/>
      <c r="D117" s="582">
        <v>6.67</v>
      </c>
      <c r="E117" s="582">
        <v>13.33</v>
      </c>
      <c r="F117" s="582">
        <v>20</v>
      </c>
      <c r="G117" s="582">
        <v>26.67</v>
      </c>
      <c r="H117" s="582">
        <v>33.33</v>
      </c>
      <c r="I117" s="582">
        <v>40</v>
      </c>
      <c r="J117" s="582">
        <v>50</v>
      </c>
      <c r="K117" s="582">
        <v>60</v>
      </c>
      <c r="L117" s="582">
        <v>70</v>
      </c>
      <c r="M117" s="582">
        <v>80</v>
      </c>
      <c r="N117" s="582">
        <v>90</v>
      </c>
      <c r="O117" s="582">
        <v>100</v>
      </c>
      <c r="P117" s="588"/>
      <c r="Q117" s="622"/>
      <c r="R117" s="549"/>
      <c r="S117" s="582"/>
      <c r="T117" s="582"/>
      <c r="U117" s="582"/>
      <c r="V117" s="582"/>
      <c r="W117" s="571"/>
      <c r="X117" s="571"/>
      <c r="Y117" s="582"/>
      <c r="Z117" s="570"/>
      <c r="AA117" s="570"/>
      <c r="AB117" s="570"/>
      <c r="AC117" s="570"/>
      <c r="AD117" s="565"/>
      <c r="AF117" s="622"/>
      <c r="AG117" s="551" t="s">
        <v>150</v>
      </c>
      <c r="AH117" s="582">
        <v>9.3707999999999991</v>
      </c>
      <c r="AI117" s="582">
        <v>9.7013333333333325</v>
      </c>
      <c r="AJ117" s="582">
        <v>16.819866666666666</v>
      </c>
      <c r="AK117" s="582">
        <v>24.103666666666665</v>
      </c>
      <c r="AL117" s="582">
        <v>31.534266666666667</v>
      </c>
      <c r="AM117" s="582">
        <v>45.771333333333331</v>
      </c>
      <c r="AN117" s="582">
        <v>53.532466666666664</v>
      </c>
      <c r="AO117" s="582">
        <v>66.910799999999995</v>
      </c>
      <c r="AP117" s="582">
        <v>79.757666666666665</v>
      </c>
      <c r="AQ117" s="582">
        <v>86.000066666666669</v>
      </c>
      <c r="AR117" s="582">
        <v>86.000066666666669</v>
      </c>
      <c r="AS117" s="582">
        <v>86.000066666666669</v>
      </c>
    </row>
    <row r="118" spans="1:45">
      <c r="A118" s="105"/>
      <c r="B118" s="759" t="s">
        <v>88</v>
      </c>
      <c r="C118" s="760"/>
      <c r="D118" s="582">
        <v>13333</v>
      </c>
      <c r="E118" s="582">
        <v>26667</v>
      </c>
      <c r="F118" s="582">
        <v>40000</v>
      </c>
      <c r="G118" s="582">
        <v>53333</v>
      </c>
      <c r="H118" s="582">
        <v>66667</v>
      </c>
      <c r="I118" s="582">
        <v>80000</v>
      </c>
      <c r="J118" s="582">
        <v>100000</v>
      </c>
      <c r="K118" s="582">
        <v>120000</v>
      </c>
      <c r="L118" s="582">
        <v>140000</v>
      </c>
      <c r="M118" s="582">
        <v>160000</v>
      </c>
      <c r="N118" s="582">
        <v>180000</v>
      </c>
      <c r="O118" s="582">
        <v>200000</v>
      </c>
      <c r="P118" s="588"/>
      <c r="Q118" s="548" t="s">
        <v>88</v>
      </c>
      <c r="R118" s="549"/>
      <c r="S118" s="582">
        <v>1999</v>
      </c>
      <c r="T118" s="582">
        <v>1261</v>
      </c>
      <c r="U118" s="582">
        <v>37472</v>
      </c>
      <c r="V118" s="582">
        <v>37273</v>
      </c>
      <c r="W118" s="571">
        <v>34421</v>
      </c>
      <c r="X118" s="571">
        <v>115704</v>
      </c>
      <c r="Y118" s="582">
        <v>42655</v>
      </c>
      <c r="Z118" s="570">
        <v>39828</v>
      </c>
      <c r="AA118" s="570">
        <v>37675</v>
      </c>
      <c r="AB118" s="570">
        <v>27785</v>
      </c>
      <c r="AC118" s="570"/>
      <c r="AD118" s="565"/>
      <c r="AF118" s="548" t="s">
        <v>88</v>
      </c>
      <c r="AG118" s="551" t="s">
        <v>148</v>
      </c>
      <c r="AH118" s="582">
        <v>14.992874821870547</v>
      </c>
      <c r="AI118" s="582">
        <v>12.224847189410132</v>
      </c>
      <c r="AJ118" s="582">
        <v>101.83</v>
      </c>
      <c r="AK118" s="582">
        <v>146.26028912680704</v>
      </c>
      <c r="AL118" s="582">
        <v>168.63815680921596</v>
      </c>
      <c r="AM118" s="582">
        <v>285.16249999999997</v>
      </c>
      <c r="AN118" s="582">
        <v>270.78500000000003</v>
      </c>
      <c r="AO118" s="582">
        <v>258.84416666666669</v>
      </c>
      <c r="AP118" s="582">
        <v>248.77714285714285</v>
      </c>
      <c r="AQ118" s="582">
        <v>235.045625</v>
      </c>
      <c r="AR118" s="582">
        <v>208.92944444444447</v>
      </c>
      <c r="AS118" s="582">
        <v>188.03650000000002</v>
      </c>
    </row>
    <row r="119" spans="1:45">
      <c r="A119" s="105"/>
      <c r="B119" s="622" t="s">
        <v>149</v>
      </c>
      <c r="C119" s="549"/>
      <c r="D119" s="582">
        <v>6.666666666666667</v>
      </c>
      <c r="E119" s="582">
        <v>13.333333333333334</v>
      </c>
      <c r="F119" s="582">
        <v>20</v>
      </c>
      <c r="G119" s="582">
        <v>26.666666666666668</v>
      </c>
      <c r="H119" s="582">
        <v>33.333333333333336</v>
      </c>
      <c r="I119" s="582">
        <v>40</v>
      </c>
      <c r="J119" s="582">
        <v>50</v>
      </c>
      <c r="K119" s="582">
        <v>60</v>
      </c>
      <c r="L119" s="582">
        <v>70</v>
      </c>
      <c r="M119" s="582">
        <v>80</v>
      </c>
      <c r="N119" s="582">
        <v>90</v>
      </c>
      <c r="O119" s="582">
        <v>100</v>
      </c>
      <c r="P119" s="587"/>
      <c r="Q119" s="622"/>
      <c r="R119" s="549"/>
      <c r="S119" s="582"/>
      <c r="T119" s="582"/>
      <c r="U119" s="582"/>
      <c r="V119" s="582"/>
      <c r="W119" s="571"/>
      <c r="X119" s="571"/>
      <c r="Y119" s="582"/>
      <c r="Z119" s="570"/>
      <c r="AA119" s="570"/>
      <c r="AB119" s="570"/>
      <c r="AC119" s="570"/>
      <c r="AD119" s="565"/>
      <c r="AF119" s="622"/>
      <c r="AG119" s="551" t="s">
        <v>150</v>
      </c>
      <c r="AH119" s="582">
        <v>0.99950000000000006</v>
      </c>
      <c r="AI119" s="582">
        <v>1.63</v>
      </c>
      <c r="AJ119" s="582">
        <v>20.366</v>
      </c>
      <c r="AK119" s="582">
        <v>39.002499999999998</v>
      </c>
      <c r="AL119" s="582">
        <v>56.213000000000001</v>
      </c>
      <c r="AM119" s="582">
        <v>114.065</v>
      </c>
      <c r="AN119" s="582">
        <v>135.39250000000001</v>
      </c>
      <c r="AO119" s="582">
        <v>155.3065</v>
      </c>
      <c r="AP119" s="582">
        <v>174.14400000000001</v>
      </c>
      <c r="AQ119" s="582">
        <v>188.03649999999999</v>
      </c>
      <c r="AR119" s="582">
        <v>188.03649999999999</v>
      </c>
      <c r="AS119" s="582">
        <v>188.03649999999999</v>
      </c>
    </row>
    <row r="120" spans="1:45">
      <c r="A120" s="105"/>
      <c r="B120" s="759" t="s">
        <v>121</v>
      </c>
      <c r="C120" s="760"/>
      <c r="D120" s="582">
        <v>8333.33</v>
      </c>
      <c r="E120" s="582">
        <v>16666.66</v>
      </c>
      <c r="F120" s="582">
        <v>24999.989999999998</v>
      </c>
      <c r="G120" s="582">
        <v>33333.32</v>
      </c>
      <c r="H120" s="582">
        <v>41666.65</v>
      </c>
      <c r="I120" s="582">
        <v>49999.98</v>
      </c>
      <c r="J120" s="582">
        <v>75000</v>
      </c>
      <c r="K120" s="582">
        <v>100000</v>
      </c>
      <c r="L120" s="582">
        <v>125000</v>
      </c>
      <c r="M120" s="582">
        <v>150000</v>
      </c>
      <c r="N120" s="582">
        <v>150000</v>
      </c>
      <c r="O120" s="582">
        <v>200000</v>
      </c>
      <c r="P120" s="587"/>
      <c r="Q120" s="548" t="s">
        <v>121</v>
      </c>
      <c r="R120" s="549"/>
      <c r="S120" s="582">
        <v>0</v>
      </c>
      <c r="T120" s="582">
        <v>0</v>
      </c>
      <c r="U120" s="582">
        <v>2479</v>
      </c>
      <c r="V120" s="582">
        <v>0</v>
      </c>
      <c r="W120" s="571">
        <v>17350</v>
      </c>
      <c r="X120" s="571">
        <v>31946</v>
      </c>
      <c r="Y120" s="582">
        <v>123828</v>
      </c>
      <c r="Z120" s="570">
        <v>0</v>
      </c>
      <c r="AA120" s="570">
        <v>2479</v>
      </c>
      <c r="AB120" s="570">
        <v>0</v>
      </c>
      <c r="AC120" s="570"/>
      <c r="AD120" s="565"/>
      <c r="AF120" s="548" t="s">
        <v>121</v>
      </c>
      <c r="AG120" s="551" t="s">
        <v>148</v>
      </c>
      <c r="AH120" s="582">
        <v>0</v>
      </c>
      <c r="AI120" s="582">
        <v>0</v>
      </c>
      <c r="AJ120" s="582">
        <v>9.916003966401588</v>
      </c>
      <c r="AK120" s="582">
        <v>7.4370029748011905</v>
      </c>
      <c r="AL120" s="582">
        <v>47.589619035847612</v>
      </c>
      <c r="AM120" s="582">
        <v>103.55004142001656</v>
      </c>
      <c r="AN120" s="582">
        <v>234.13733333333334</v>
      </c>
      <c r="AO120" s="582">
        <v>175.60300000000001</v>
      </c>
      <c r="AP120" s="582">
        <v>142.46559999999999</v>
      </c>
      <c r="AQ120" s="582">
        <v>118.72133333333332</v>
      </c>
      <c r="AR120" s="582">
        <v>118.72133333333332</v>
      </c>
      <c r="AS120" s="582">
        <v>89.040999999999997</v>
      </c>
    </row>
    <row r="121" spans="1:45">
      <c r="A121" s="105"/>
      <c r="B121" s="622" t="s">
        <v>149</v>
      </c>
      <c r="C121" s="549"/>
      <c r="D121" s="582">
        <v>4.166666666666667</v>
      </c>
      <c r="E121" s="582">
        <v>8.3333333333333339</v>
      </c>
      <c r="F121" s="582">
        <v>12.5</v>
      </c>
      <c r="G121" s="582">
        <v>16.666666666666668</v>
      </c>
      <c r="H121" s="582">
        <v>20.833333333333336</v>
      </c>
      <c r="I121" s="582">
        <v>25.000000000000007</v>
      </c>
      <c r="J121" s="582">
        <v>37.5</v>
      </c>
      <c r="K121" s="582">
        <v>50</v>
      </c>
      <c r="L121" s="582">
        <v>62.5</v>
      </c>
      <c r="M121" s="582">
        <v>75</v>
      </c>
      <c r="N121" s="582">
        <v>87.5</v>
      </c>
      <c r="O121" s="582">
        <v>100</v>
      </c>
      <c r="P121" s="587"/>
      <c r="Q121" s="622"/>
      <c r="R121" s="549"/>
      <c r="S121" s="582"/>
      <c r="T121" s="582"/>
      <c r="U121" s="582"/>
      <c r="V121" s="582"/>
      <c r="W121" s="571"/>
      <c r="X121" s="571"/>
      <c r="Y121" s="582"/>
      <c r="Z121" s="570"/>
      <c r="AA121" s="570"/>
      <c r="AB121" s="570"/>
      <c r="AC121" s="570"/>
      <c r="AD121" s="565"/>
      <c r="AF121" s="622"/>
      <c r="AG121" s="551" t="s">
        <v>150</v>
      </c>
      <c r="AH121" s="582">
        <v>0</v>
      </c>
      <c r="AI121" s="625">
        <v>0</v>
      </c>
      <c r="AJ121" s="625">
        <v>1.2395</v>
      </c>
      <c r="AK121" s="625">
        <v>1.2395</v>
      </c>
      <c r="AL121" s="625">
        <v>9.9145000000000003</v>
      </c>
      <c r="AM121" s="625">
        <v>25.887499999999999</v>
      </c>
      <c r="AN121" s="625">
        <v>87.801500000000004</v>
      </c>
      <c r="AO121" s="625">
        <v>87.801500000000004</v>
      </c>
      <c r="AP121" s="625">
        <v>89.040999999999997</v>
      </c>
      <c r="AQ121" s="625">
        <v>89.040999999999997</v>
      </c>
      <c r="AR121" s="625">
        <v>89.040999999999997</v>
      </c>
      <c r="AS121" s="625">
        <v>89.040999999999997</v>
      </c>
    </row>
    <row r="122" spans="1:45">
      <c r="A122" s="105"/>
      <c r="B122" s="759" t="s">
        <v>89</v>
      </c>
      <c r="C122" s="760"/>
      <c r="D122" s="582">
        <v>6666.67</v>
      </c>
      <c r="E122" s="582">
        <v>13333.34</v>
      </c>
      <c r="F122" s="582">
        <v>20000.010000000002</v>
      </c>
      <c r="G122" s="582">
        <v>26666.68</v>
      </c>
      <c r="H122" s="582">
        <v>33333.35</v>
      </c>
      <c r="I122" s="582">
        <v>40000.019999999997</v>
      </c>
      <c r="J122" s="582">
        <v>65000</v>
      </c>
      <c r="K122" s="582">
        <v>90000</v>
      </c>
      <c r="L122" s="582">
        <v>115000</v>
      </c>
      <c r="M122" s="582">
        <v>140000</v>
      </c>
      <c r="N122" s="582">
        <v>165000</v>
      </c>
      <c r="O122" s="582">
        <v>180000</v>
      </c>
      <c r="P122" s="587"/>
      <c r="Q122" s="548" t="s">
        <v>89</v>
      </c>
      <c r="R122" s="549"/>
      <c r="S122" s="582">
        <v>0</v>
      </c>
      <c r="T122" s="582">
        <v>2479</v>
      </c>
      <c r="U122" s="582">
        <v>505</v>
      </c>
      <c r="V122" s="582">
        <v>3802</v>
      </c>
      <c r="W122" s="571">
        <v>0</v>
      </c>
      <c r="X122" s="571">
        <v>46945</v>
      </c>
      <c r="Y122" s="582">
        <v>147078</v>
      </c>
      <c r="Z122" s="570">
        <v>10375</v>
      </c>
      <c r="AA122" s="570">
        <v>2479</v>
      </c>
      <c r="AB122" s="570">
        <v>2479</v>
      </c>
      <c r="AC122" s="570"/>
      <c r="AD122" s="565"/>
      <c r="AF122" s="548" t="s">
        <v>89</v>
      </c>
      <c r="AG122" s="551" t="s">
        <v>148</v>
      </c>
      <c r="AH122" s="582">
        <v>0</v>
      </c>
      <c r="AI122" s="582">
        <v>18.592490703754645</v>
      </c>
      <c r="AJ122" s="582">
        <v>14.919992540003729</v>
      </c>
      <c r="AK122" s="582">
        <v>25.447487276256364</v>
      </c>
      <c r="AL122" s="582">
        <v>20.357989821005091</v>
      </c>
      <c r="AM122" s="582">
        <v>134.32743283628358</v>
      </c>
      <c r="AN122" s="582">
        <v>308.93692307692311</v>
      </c>
      <c r="AO122" s="582">
        <v>234.64888888888891</v>
      </c>
      <c r="AP122" s="582">
        <v>185.79391304347826</v>
      </c>
      <c r="AQ122" s="582">
        <v>154.38714285714286</v>
      </c>
      <c r="AR122" s="582">
        <v>130.99515151515152</v>
      </c>
      <c r="AS122" s="582">
        <v>120.07888888888888</v>
      </c>
    </row>
    <row r="123" spans="1:45">
      <c r="A123" s="105"/>
      <c r="B123" s="622" t="s">
        <v>149</v>
      </c>
      <c r="C123" s="549"/>
      <c r="D123" s="582">
        <v>3.5087719298245621</v>
      </c>
      <c r="E123" s="582">
        <v>7.0175438596491242</v>
      </c>
      <c r="F123" s="582">
        <v>10.526315789473683</v>
      </c>
      <c r="G123" s="582">
        <v>14.035087719298248</v>
      </c>
      <c r="H123" s="582">
        <v>17.543859649122808</v>
      </c>
      <c r="I123" s="582">
        <v>21.052631578947366</v>
      </c>
      <c r="J123" s="582">
        <v>34.210526315789473</v>
      </c>
      <c r="K123" s="582">
        <v>47.368421052631575</v>
      </c>
      <c r="L123" s="582">
        <v>60.526315789473685</v>
      </c>
      <c r="M123" s="582">
        <v>73.68421052631578</v>
      </c>
      <c r="N123" s="582">
        <v>86.842105263157904</v>
      </c>
      <c r="O123" s="582">
        <v>100</v>
      </c>
      <c r="P123" s="587"/>
      <c r="Q123" s="622"/>
      <c r="R123" s="549"/>
      <c r="S123" s="582"/>
      <c r="T123" s="582"/>
      <c r="U123" s="582"/>
      <c r="V123" s="582"/>
      <c r="W123" s="571"/>
      <c r="X123" s="571"/>
      <c r="Y123" s="582"/>
      <c r="Z123" s="570"/>
      <c r="AA123" s="570"/>
      <c r="AB123" s="570"/>
      <c r="AC123" s="570"/>
      <c r="AD123" s="565"/>
      <c r="AF123" s="622"/>
      <c r="AG123" s="551" t="s">
        <v>150</v>
      </c>
      <c r="AH123" s="625">
        <v>0</v>
      </c>
      <c r="AI123" s="625">
        <v>1.3772222222222221</v>
      </c>
      <c r="AJ123" s="625">
        <v>1.6577777777777778</v>
      </c>
      <c r="AK123" s="625">
        <v>3.77</v>
      </c>
      <c r="AL123" s="625">
        <v>3.77</v>
      </c>
      <c r="AM123" s="582">
        <v>29.850555555555555</v>
      </c>
      <c r="AN123" s="582">
        <v>111.56055555555555</v>
      </c>
      <c r="AO123" s="582">
        <v>117.32444444444444</v>
      </c>
      <c r="AP123" s="582">
        <v>118.70166666666667</v>
      </c>
      <c r="AQ123" s="582">
        <v>120.07888888888888</v>
      </c>
      <c r="AR123" s="582">
        <v>120.07888888888888</v>
      </c>
      <c r="AS123" s="582">
        <v>120.07888888888888</v>
      </c>
    </row>
    <row r="124" spans="1:45">
      <c r="A124" s="105"/>
      <c r="B124" s="761" t="s">
        <v>90</v>
      </c>
      <c r="C124" s="762"/>
      <c r="D124" s="595">
        <v>197534</v>
      </c>
      <c r="E124" s="595">
        <v>395066</v>
      </c>
      <c r="F124" s="595">
        <v>592600</v>
      </c>
      <c r="G124" s="595">
        <v>790134</v>
      </c>
      <c r="H124" s="595">
        <v>987666</v>
      </c>
      <c r="I124" s="595">
        <v>1185200</v>
      </c>
      <c r="J124" s="595">
        <v>1481500</v>
      </c>
      <c r="K124" s="595">
        <v>1777800</v>
      </c>
      <c r="L124" s="595">
        <v>2074100</v>
      </c>
      <c r="M124" s="595">
        <v>2370400</v>
      </c>
      <c r="N124" s="595">
        <v>2666700</v>
      </c>
      <c r="O124" s="595">
        <v>2963000</v>
      </c>
      <c r="Q124" s="550" t="s">
        <v>90</v>
      </c>
      <c r="R124" s="551"/>
      <c r="S124" s="595">
        <v>172029</v>
      </c>
      <c r="T124" s="595">
        <v>27976</v>
      </c>
      <c r="U124" s="595">
        <v>249593</v>
      </c>
      <c r="V124" s="595">
        <v>195164</v>
      </c>
      <c r="W124" s="595">
        <v>217222</v>
      </c>
      <c r="X124" s="595">
        <v>617081</v>
      </c>
      <c r="Y124" s="595">
        <v>575576</v>
      </c>
      <c r="Z124" s="595">
        <v>324889</v>
      </c>
      <c r="AA124" s="595">
        <v>333856</v>
      </c>
      <c r="AB124" s="595">
        <v>197633</v>
      </c>
      <c r="AC124" s="595">
        <v>0</v>
      </c>
      <c r="AD124" s="595">
        <v>0</v>
      </c>
      <c r="AF124" s="550" t="s">
        <v>90</v>
      </c>
      <c r="AG124" s="551" t="s">
        <v>148</v>
      </c>
      <c r="AH124" s="595">
        <v>87.088298723257779</v>
      </c>
      <c r="AI124" s="595">
        <v>50.625718234421591</v>
      </c>
      <c r="AJ124" s="595">
        <v>75.868714141073241</v>
      </c>
      <c r="AK124" s="595">
        <v>81.601601753626596</v>
      </c>
      <c r="AL124" s="595">
        <v>87.274847974922693</v>
      </c>
      <c r="AM124" s="595">
        <v>124.79454944313196</v>
      </c>
      <c r="AN124" s="595">
        <v>138.68653391832601</v>
      </c>
      <c r="AO124" s="595">
        <v>133.84688941388231</v>
      </c>
      <c r="AP124" s="595">
        <v>130.82233257798563</v>
      </c>
      <c r="AQ124" s="595">
        <v>122.80707897401282</v>
      </c>
      <c r="AR124" s="595">
        <v>109.16184797690029</v>
      </c>
      <c r="AS124" s="595">
        <v>98.245663179210268</v>
      </c>
    </row>
    <row r="125" spans="1:45">
      <c r="A125" s="105"/>
      <c r="B125" s="761" t="s">
        <v>149</v>
      </c>
      <c r="C125" s="762"/>
      <c r="D125" s="595">
        <v>6.67</v>
      </c>
      <c r="E125" s="595">
        <v>13.33</v>
      </c>
      <c r="F125" s="595">
        <v>20</v>
      </c>
      <c r="G125" s="595">
        <v>26.67</v>
      </c>
      <c r="H125" s="595">
        <v>33.33</v>
      </c>
      <c r="I125" s="595">
        <v>40</v>
      </c>
      <c r="J125" s="595">
        <v>50</v>
      </c>
      <c r="K125" s="595">
        <v>60</v>
      </c>
      <c r="L125" s="595">
        <v>70</v>
      </c>
      <c r="M125" s="595">
        <v>80</v>
      </c>
      <c r="N125" s="595">
        <v>90</v>
      </c>
      <c r="O125" s="595">
        <v>100</v>
      </c>
      <c r="Q125" s="550" t="s">
        <v>149</v>
      </c>
      <c r="R125" s="551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F125" s="550"/>
      <c r="AG125" s="551" t="s">
        <v>150</v>
      </c>
      <c r="AH125" s="623">
        <v>5.8059061761727984</v>
      </c>
      <c r="AI125" s="624">
        <v>6.7500843739453256</v>
      </c>
      <c r="AJ125" s="624">
        <v>15.173742828214648</v>
      </c>
      <c r="AK125" s="624">
        <v>21.76044549443132</v>
      </c>
      <c r="AL125" s="624">
        <v>29.091596355045564</v>
      </c>
      <c r="AM125" s="624">
        <v>49.917819777252781</v>
      </c>
      <c r="AN125" s="624">
        <v>69.343266959163017</v>
      </c>
      <c r="AO125" s="624">
        <v>80.308133648329402</v>
      </c>
      <c r="AP125" s="624">
        <v>91.575632804589944</v>
      </c>
      <c r="AQ125" s="624">
        <v>98.245663179210254</v>
      </c>
      <c r="AR125" s="624">
        <v>98.245663179210254</v>
      </c>
      <c r="AS125" s="624">
        <v>98.245663179210254</v>
      </c>
    </row>
    <row r="127" spans="1:45">
      <c r="A127" s="105"/>
      <c r="B127" s="21" t="s">
        <v>151</v>
      </c>
      <c r="D127"/>
      <c r="E127"/>
      <c r="F127"/>
      <c r="G127"/>
      <c r="H127"/>
      <c r="I127"/>
      <c r="J127"/>
      <c r="K127"/>
      <c r="L127"/>
      <c r="M127"/>
      <c r="N127"/>
      <c r="O127"/>
      <c r="Q127" t="s">
        <v>151</v>
      </c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F127" t="s">
        <v>151</v>
      </c>
      <c r="AH127" s="577"/>
      <c r="AI127" s="577"/>
      <c r="AJ127" s="577"/>
      <c r="AK127" s="577"/>
      <c r="AL127" s="577"/>
      <c r="AM127" s="577"/>
      <c r="AN127" s="577"/>
      <c r="AO127"/>
      <c r="AP127" s="577"/>
      <c r="AQ127" s="577"/>
      <c r="AR127" s="577"/>
      <c r="AS127" s="577"/>
    </row>
    <row r="128" spans="1:45">
      <c r="A128" s="105"/>
      <c r="B128" s="21" t="s">
        <v>100</v>
      </c>
      <c r="D128"/>
      <c r="E128"/>
      <c r="F128"/>
      <c r="G128"/>
      <c r="H128"/>
      <c r="I128"/>
      <c r="J128"/>
      <c r="K128"/>
      <c r="L128"/>
      <c r="M128"/>
      <c r="N128"/>
      <c r="O128"/>
      <c r="Q128" t="s">
        <v>126</v>
      </c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F128" t="s">
        <v>127</v>
      </c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</row>
    <row r="129" spans="1:45">
      <c r="A129" s="105"/>
      <c r="B129" s="763" t="s">
        <v>72</v>
      </c>
      <c r="C129" s="763"/>
      <c r="D129" s="552" t="s">
        <v>74</v>
      </c>
      <c r="E129" s="552" t="s">
        <v>75</v>
      </c>
      <c r="F129" s="552" t="s">
        <v>76</v>
      </c>
      <c r="G129" s="552" t="s">
        <v>77</v>
      </c>
      <c r="H129" s="552" t="s">
        <v>78</v>
      </c>
      <c r="I129" s="552" t="s">
        <v>79</v>
      </c>
      <c r="J129" s="552" t="s">
        <v>80</v>
      </c>
      <c r="K129" s="552" t="s">
        <v>81</v>
      </c>
      <c r="L129" s="552" t="s">
        <v>82</v>
      </c>
      <c r="M129" s="552" t="s">
        <v>83</v>
      </c>
      <c r="N129" s="552" t="s">
        <v>84</v>
      </c>
      <c r="O129" s="552" t="s">
        <v>85</v>
      </c>
      <c r="Q129" s="763" t="s">
        <v>72</v>
      </c>
      <c r="R129" s="763"/>
      <c r="S129" s="552" t="s">
        <v>74</v>
      </c>
      <c r="T129" s="552" t="s">
        <v>75</v>
      </c>
      <c r="U129" s="552" t="s">
        <v>76</v>
      </c>
      <c r="V129" s="552" t="s">
        <v>77</v>
      </c>
      <c r="W129" s="552" t="s">
        <v>78</v>
      </c>
      <c r="X129" s="552" t="s">
        <v>79</v>
      </c>
      <c r="Y129" s="552" t="s">
        <v>80</v>
      </c>
      <c r="Z129" s="552" t="s">
        <v>81</v>
      </c>
      <c r="AA129" s="552" t="s">
        <v>82</v>
      </c>
      <c r="AB129" s="552" t="s">
        <v>83</v>
      </c>
      <c r="AC129" s="552" t="s">
        <v>84</v>
      </c>
      <c r="AD129" s="552" t="s">
        <v>85</v>
      </c>
      <c r="AF129" s="763" t="s">
        <v>72</v>
      </c>
      <c r="AG129" s="763"/>
      <c r="AH129" s="552" t="s">
        <v>74</v>
      </c>
      <c r="AI129" s="552" t="s">
        <v>75</v>
      </c>
      <c r="AJ129" s="552" t="s">
        <v>76</v>
      </c>
      <c r="AK129" s="552" t="s">
        <v>77</v>
      </c>
      <c r="AL129" s="552" t="s">
        <v>78</v>
      </c>
      <c r="AM129" s="552" t="s">
        <v>79</v>
      </c>
      <c r="AN129" s="552" t="s">
        <v>80</v>
      </c>
      <c r="AO129" s="552" t="s">
        <v>81</v>
      </c>
      <c r="AP129" s="552" t="s">
        <v>82</v>
      </c>
      <c r="AQ129" s="552" t="s">
        <v>83</v>
      </c>
      <c r="AR129" s="552" t="s">
        <v>84</v>
      </c>
      <c r="AS129" s="552" t="s">
        <v>85</v>
      </c>
    </row>
    <row r="130" spans="1:45">
      <c r="A130" s="105"/>
      <c r="B130" s="767" t="s">
        <v>128</v>
      </c>
      <c r="C130" s="768"/>
      <c r="D130" s="599">
        <v>153</v>
      </c>
      <c r="E130" s="599">
        <v>305</v>
      </c>
      <c r="F130" s="599">
        <v>457</v>
      </c>
      <c r="G130" s="599">
        <v>609</v>
      </c>
      <c r="H130" s="599">
        <v>670</v>
      </c>
      <c r="I130" s="599">
        <v>729</v>
      </c>
      <c r="J130" s="599">
        <v>911</v>
      </c>
      <c r="K130" s="599">
        <v>1093</v>
      </c>
      <c r="L130" s="599">
        <v>1275</v>
      </c>
      <c r="M130" s="599">
        <v>1457</v>
      </c>
      <c r="N130" s="599">
        <v>1457</v>
      </c>
      <c r="O130" s="599">
        <v>1457</v>
      </c>
      <c r="Q130" s="557" t="s">
        <v>128</v>
      </c>
      <c r="R130" s="402"/>
      <c r="S130" s="601">
        <v>11</v>
      </c>
      <c r="T130" s="601">
        <v>89</v>
      </c>
      <c r="U130" s="601">
        <v>323</v>
      </c>
      <c r="V130" s="601">
        <v>234</v>
      </c>
      <c r="W130" s="601">
        <v>226</v>
      </c>
      <c r="X130" s="601">
        <v>166</v>
      </c>
      <c r="Y130" s="601">
        <v>91</v>
      </c>
      <c r="Z130" s="601">
        <v>46</v>
      </c>
      <c r="AA130" s="601">
        <v>263</v>
      </c>
      <c r="AB130" s="601">
        <v>9</v>
      </c>
      <c r="AC130" s="601"/>
      <c r="AD130" s="601"/>
      <c r="AF130" s="557" t="s">
        <v>128</v>
      </c>
      <c r="AG130" s="402" t="s">
        <v>152</v>
      </c>
      <c r="AH130" s="601">
        <v>11</v>
      </c>
      <c r="AI130" s="601">
        <v>100</v>
      </c>
      <c r="AJ130" s="601">
        <v>423</v>
      </c>
      <c r="AK130" s="601">
        <v>657</v>
      </c>
      <c r="AL130" s="601">
        <v>883</v>
      </c>
      <c r="AM130" s="601">
        <v>1049</v>
      </c>
      <c r="AN130" s="601">
        <v>1140</v>
      </c>
      <c r="AO130" s="601">
        <v>1186</v>
      </c>
      <c r="AP130" s="601">
        <v>1449</v>
      </c>
      <c r="AQ130" s="601">
        <v>1458</v>
      </c>
      <c r="AR130" s="601">
        <v>1458</v>
      </c>
      <c r="AS130" s="601">
        <v>1458</v>
      </c>
    </row>
    <row r="131" spans="1:45">
      <c r="A131" s="105"/>
      <c r="B131" s="767" t="s">
        <v>87</v>
      </c>
      <c r="C131" s="768"/>
      <c r="D131" s="599">
        <v>147</v>
      </c>
      <c r="E131" s="599">
        <v>292</v>
      </c>
      <c r="F131" s="599">
        <v>437</v>
      </c>
      <c r="G131" s="599">
        <v>583</v>
      </c>
      <c r="H131" s="599">
        <v>619</v>
      </c>
      <c r="I131" s="599">
        <v>657</v>
      </c>
      <c r="J131" s="599">
        <v>766</v>
      </c>
      <c r="K131" s="599">
        <v>875</v>
      </c>
      <c r="L131" s="599">
        <v>984</v>
      </c>
      <c r="M131" s="599">
        <v>1091</v>
      </c>
      <c r="N131" s="599">
        <v>1091</v>
      </c>
      <c r="O131" s="599">
        <v>1091</v>
      </c>
      <c r="Q131" s="557" t="s">
        <v>87</v>
      </c>
      <c r="R131" s="402"/>
      <c r="S131" s="599">
        <v>0</v>
      </c>
      <c r="T131" s="601">
        <v>94</v>
      </c>
      <c r="U131" s="601">
        <v>211</v>
      </c>
      <c r="V131" s="601">
        <v>89</v>
      </c>
      <c r="W131" s="601">
        <v>143</v>
      </c>
      <c r="X131" s="601">
        <v>65</v>
      </c>
      <c r="Y131" s="601">
        <v>130</v>
      </c>
      <c r="Z131" s="601">
        <v>0</v>
      </c>
      <c r="AA131" s="601">
        <v>357</v>
      </c>
      <c r="AB131" s="601">
        <v>20</v>
      </c>
      <c r="AC131" s="601"/>
      <c r="AD131" s="601"/>
      <c r="AF131" s="557" t="s">
        <v>87</v>
      </c>
      <c r="AG131" s="402" t="s">
        <v>152</v>
      </c>
      <c r="AH131" s="601">
        <v>0</v>
      </c>
      <c r="AI131" s="601">
        <v>94</v>
      </c>
      <c r="AJ131" s="601">
        <v>305</v>
      </c>
      <c r="AK131" s="601">
        <v>394</v>
      </c>
      <c r="AL131" s="601">
        <v>537</v>
      </c>
      <c r="AM131" s="601">
        <v>602</v>
      </c>
      <c r="AN131" s="601">
        <v>732</v>
      </c>
      <c r="AO131" s="601">
        <v>732</v>
      </c>
      <c r="AP131" s="601">
        <v>1089</v>
      </c>
      <c r="AQ131" s="601">
        <v>1109</v>
      </c>
      <c r="AR131" s="601">
        <v>1109</v>
      </c>
      <c r="AS131" s="601">
        <v>1109</v>
      </c>
    </row>
    <row r="132" spans="1:45">
      <c r="A132" s="105"/>
      <c r="B132" s="767" t="s">
        <v>88</v>
      </c>
      <c r="C132" s="768"/>
      <c r="D132" s="599">
        <v>45</v>
      </c>
      <c r="E132" s="599">
        <v>90</v>
      </c>
      <c r="F132" s="599">
        <v>134</v>
      </c>
      <c r="G132" s="599">
        <v>178</v>
      </c>
      <c r="H132" s="599">
        <v>222</v>
      </c>
      <c r="I132" s="599">
        <v>266</v>
      </c>
      <c r="J132" s="599">
        <v>398</v>
      </c>
      <c r="K132" s="599">
        <v>530</v>
      </c>
      <c r="L132" s="599">
        <v>662</v>
      </c>
      <c r="M132" s="599">
        <v>793</v>
      </c>
      <c r="N132" s="599">
        <v>793</v>
      </c>
      <c r="O132" s="599">
        <v>793</v>
      </c>
      <c r="Q132" s="557" t="s">
        <v>88</v>
      </c>
      <c r="R132" s="402"/>
      <c r="S132" s="600">
        <v>9</v>
      </c>
      <c r="T132" s="599">
        <v>0</v>
      </c>
      <c r="U132" s="599">
        <v>294</v>
      </c>
      <c r="V132" s="599">
        <v>207</v>
      </c>
      <c r="W132" s="599">
        <v>101</v>
      </c>
      <c r="X132" s="599">
        <v>30</v>
      </c>
      <c r="Y132" s="599">
        <v>54</v>
      </c>
      <c r="Z132" s="599">
        <v>16</v>
      </c>
      <c r="AA132" s="599">
        <v>83</v>
      </c>
      <c r="AB132" s="599">
        <v>0</v>
      </c>
      <c r="AC132" s="599"/>
      <c r="AD132" s="599"/>
      <c r="AF132" s="557" t="s">
        <v>88</v>
      </c>
      <c r="AG132" s="402" t="s">
        <v>152</v>
      </c>
      <c r="AH132" s="601">
        <v>9</v>
      </c>
      <c r="AI132" s="601">
        <v>9</v>
      </c>
      <c r="AJ132" s="601">
        <v>303</v>
      </c>
      <c r="AK132" s="601">
        <v>510</v>
      </c>
      <c r="AL132" s="601">
        <v>611</v>
      </c>
      <c r="AM132" s="601">
        <v>641</v>
      </c>
      <c r="AN132" s="601">
        <v>695</v>
      </c>
      <c r="AO132" s="601">
        <v>711</v>
      </c>
      <c r="AP132" s="601">
        <v>794</v>
      </c>
      <c r="AQ132" s="601">
        <v>794</v>
      </c>
      <c r="AR132" s="601">
        <v>794</v>
      </c>
      <c r="AS132" s="601">
        <v>794</v>
      </c>
    </row>
    <row r="133" spans="1:45">
      <c r="A133" s="105"/>
      <c r="B133" s="767" t="s">
        <v>121</v>
      </c>
      <c r="C133" s="768"/>
      <c r="D133" s="599">
        <v>43</v>
      </c>
      <c r="E133" s="599">
        <v>85</v>
      </c>
      <c r="F133" s="599">
        <v>127</v>
      </c>
      <c r="G133" s="599">
        <v>170</v>
      </c>
      <c r="H133" s="599">
        <v>208</v>
      </c>
      <c r="I133" s="599">
        <v>244</v>
      </c>
      <c r="J133" s="599">
        <v>357</v>
      </c>
      <c r="K133" s="599">
        <v>470</v>
      </c>
      <c r="L133" s="599">
        <v>583</v>
      </c>
      <c r="M133" s="599">
        <v>698</v>
      </c>
      <c r="N133" s="599">
        <v>698</v>
      </c>
      <c r="O133" s="599">
        <v>698</v>
      </c>
      <c r="Q133" s="557" t="s">
        <v>121</v>
      </c>
      <c r="R133" s="402"/>
      <c r="S133" s="599">
        <v>0</v>
      </c>
      <c r="T133" s="599">
        <v>73</v>
      </c>
      <c r="U133" s="599">
        <v>170</v>
      </c>
      <c r="V133" s="599">
        <v>49</v>
      </c>
      <c r="W133" s="599">
        <v>53</v>
      </c>
      <c r="X133" s="599">
        <v>24</v>
      </c>
      <c r="Y133" s="599">
        <v>51</v>
      </c>
      <c r="Z133" s="599">
        <v>90</v>
      </c>
      <c r="AA133" s="599">
        <v>131</v>
      </c>
      <c r="AB133" s="599">
        <v>49</v>
      </c>
      <c r="AC133" s="599"/>
      <c r="AD133" s="599"/>
      <c r="AF133" s="557" t="s">
        <v>121</v>
      </c>
      <c r="AG133" s="402" t="s">
        <v>152</v>
      </c>
      <c r="AH133" s="601">
        <v>0</v>
      </c>
      <c r="AI133" s="601">
        <v>73</v>
      </c>
      <c r="AJ133" s="601">
        <v>243</v>
      </c>
      <c r="AK133" s="601">
        <v>292</v>
      </c>
      <c r="AL133" s="601">
        <v>345</v>
      </c>
      <c r="AM133" s="601">
        <v>369</v>
      </c>
      <c r="AN133" s="601">
        <v>420</v>
      </c>
      <c r="AO133" s="601">
        <v>510</v>
      </c>
      <c r="AP133" s="601">
        <v>641</v>
      </c>
      <c r="AQ133" s="601">
        <v>690</v>
      </c>
      <c r="AR133" s="601">
        <v>690</v>
      </c>
      <c r="AS133" s="601">
        <v>690</v>
      </c>
    </row>
    <row r="134" spans="1:45">
      <c r="A134" s="105"/>
      <c r="B134" s="767" t="s">
        <v>89</v>
      </c>
      <c r="C134" s="768"/>
      <c r="D134" s="599">
        <v>49</v>
      </c>
      <c r="E134" s="599">
        <v>97</v>
      </c>
      <c r="F134" s="599">
        <v>145</v>
      </c>
      <c r="G134" s="599">
        <v>192</v>
      </c>
      <c r="H134" s="599">
        <v>228</v>
      </c>
      <c r="I134" s="599">
        <v>262</v>
      </c>
      <c r="J134" s="599">
        <v>369</v>
      </c>
      <c r="K134" s="599">
        <v>476</v>
      </c>
      <c r="L134" s="599">
        <v>583</v>
      </c>
      <c r="M134" s="599">
        <v>688</v>
      </c>
      <c r="N134" s="599">
        <v>688</v>
      </c>
      <c r="O134" s="599">
        <v>688</v>
      </c>
      <c r="Q134" s="557" t="s">
        <v>89</v>
      </c>
      <c r="R134" s="402"/>
      <c r="S134" s="599">
        <v>3</v>
      </c>
      <c r="T134" s="599">
        <v>1</v>
      </c>
      <c r="U134" s="599">
        <v>139</v>
      </c>
      <c r="V134" s="599">
        <v>178</v>
      </c>
      <c r="W134" s="599">
        <v>63</v>
      </c>
      <c r="X134" s="599">
        <v>82</v>
      </c>
      <c r="Y134" s="599">
        <v>86</v>
      </c>
      <c r="Z134" s="599">
        <v>8</v>
      </c>
      <c r="AA134" s="599">
        <v>122</v>
      </c>
      <c r="AB134" s="599">
        <v>2</v>
      </c>
      <c r="AC134" s="599"/>
      <c r="AD134" s="599"/>
      <c r="AF134" s="557" t="s">
        <v>89</v>
      </c>
      <c r="AG134" s="402" t="s">
        <v>152</v>
      </c>
      <c r="AH134" s="601">
        <v>3</v>
      </c>
      <c r="AI134" s="601">
        <v>4</v>
      </c>
      <c r="AJ134" s="601">
        <v>143</v>
      </c>
      <c r="AK134" s="601">
        <v>321</v>
      </c>
      <c r="AL134" s="601">
        <v>384</v>
      </c>
      <c r="AM134" s="601">
        <v>466</v>
      </c>
      <c r="AN134" s="601">
        <v>552</v>
      </c>
      <c r="AO134" s="601">
        <v>560</v>
      </c>
      <c r="AP134" s="601">
        <v>682</v>
      </c>
      <c r="AQ134" s="601">
        <v>684</v>
      </c>
      <c r="AR134" s="601">
        <v>684</v>
      </c>
      <c r="AS134" s="601">
        <v>684</v>
      </c>
    </row>
    <row r="135" spans="1:45" s="325" customFormat="1">
      <c r="A135" s="615"/>
      <c r="B135" s="757" t="s">
        <v>90</v>
      </c>
      <c r="C135" s="758"/>
      <c r="D135" s="616">
        <v>437</v>
      </c>
      <c r="E135" s="616">
        <v>869</v>
      </c>
      <c r="F135" s="616">
        <v>1300</v>
      </c>
      <c r="G135" s="616">
        <v>1732</v>
      </c>
      <c r="H135" s="616">
        <v>1947</v>
      </c>
      <c r="I135" s="616">
        <v>2158</v>
      </c>
      <c r="J135" s="616">
        <v>2801</v>
      </c>
      <c r="K135" s="616">
        <v>3444</v>
      </c>
      <c r="L135" s="616">
        <v>4087</v>
      </c>
      <c r="M135" s="616">
        <v>4727</v>
      </c>
      <c r="N135" s="616">
        <v>4727</v>
      </c>
      <c r="O135" s="616">
        <v>4727</v>
      </c>
      <c r="Q135" s="617" t="s">
        <v>90</v>
      </c>
      <c r="R135" s="618"/>
      <c r="S135" s="619">
        <v>23</v>
      </c>
      <c r="T135" s="619">
        <v>257</v>
      </c>
      <c r="U135" s="619">
        <v>1137</v>
      </c>
      <c r="V135" s="619">
        <v>757</v>
      </c>
      <c r="W135" s="619">
        <v>586</v>
      </c>
      <c r="X135" s="619">
        <v>367</v>
      </c>
      <c r="Y135" s="619">
        <v>412</v>
      </c>
      <c r="Z135" s="619">
        <v>160</v>
      </c>
      <c r="AA135" s="619">
        <v>956</v>
      </c>
      <c r="AB135" s="619">
        <v>80</v>
      </c>
      <c r="AC135" s="619">
        <v>0</v>
      </c>
      <c r="AD135" s="619">
        <v>0</v>
      </c>
      <c r="AF135" s="617" t="s">
        <v>90</v>
      </c>
      <c r="AG135" s="618" t="s">
        <v>152</v>
      </c>
      <c r="AH135" s="620">
        <v>23</v>
      </c>
      <c r="AI135" s="620">
        <v>280</v>
      </c>
      <c r="AJ135" s="620">
        <v>1417</v>
      </c>
      <c r="AK135" s="620">
        <v>2174</v>
      </c>
      <c r="AL135" s="620">
        <v>2760</v>
      </c>
      <c r="AM135" s="620">
        <v>3127</v>
      </c>
      <c r="AN135" s="620">
        <v>3539</v>
      </c>
      <c r="AO135" s="620">
        <v>3699</v>
      </c>
      <c r="AP135" s="620">
        <v>4655</v>
      </c>
      <c r="AQ135" s="620">
        <v>4735</v>
      </c>
      <c r="AR135" s="620">
        <v>4735</v>
      </c>
      <c r="AS135" s="620">
        <v>4735</v>
      </c>
    </row>
    <row r="141" spans="1:45">
      <c r="D141"/>
      <c r="E141"/>
      <c r="F141"/>
      <c r="G141"/>
      <c r="H141"/>
      <c r="I141"/>
      <c r="J141"/>
      <c r="K141"/>
      <c r="L141"/>
      <c r="M141"/>
      <c r="N141"/>
      <c r="O141"/>
      <c r="S141"/>
      <c r="T141"/>
      <c r="U141"/>
      <c r="V141"/>
      <c r="W141"/>
      <c r="X141"/>
      <c r="Y141"/>
      <c r="Z141"/>
      <c r="AA141"/>
      <c r="AB141"/>
      <c r="AC141"/>
      <c r="AD141"/>
      <c r="AH141"/>
      <c r="AI141"/>
      <c r="AJ141"/>
      <c r="AK141"/>
      <c r="AL141"/>
      <c r="AM141" s="568"/>
      <c r="AN141" s="568"/>
      <c r="AO141" s="568"/>
      <c r="AP141"/>
      <c r="AQ141"/>
      <c r="AR141"/>
      <c r="AS141"/>
    </row>
    <row r="152" spans="24:24">
      <c r="X152" s="105">
        <v>-12</v>
      </c>
    </row>
  </sheetData>
  <mergeCells count="104"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B45:B47"/>
    <mergeCell ref="Q45:Q47"/>
    <mergeCell ref="AF45:AF47"/>
    <mergeCell ref="B51:C51"/>
    <mergeCell ref="Q51:R51"/>
    <mergeCell ref="AF51:AG51"/>
    <mergeCell ref="B39:B41"/>
    <mergeCell ref="Q39:Q41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155</v>
      </c>
      <c r="G4" s="735" t="str">
        <f>VLOOKUP(M2,M7:N18,2,FALSE)</f>
        <v>S.D. JUNI</v>
      </c>
      <c r="H4" s="736"/>
      <c r="I4" s="736"/>
      <c r="J4" s="737"/>
    </row>
    <row r="5" spans="1:14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>
        <f>T.UP3!H50</f>
        <v>95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743" t="s">
        <v>176</v>
      </c>
      <c r="B46" s="743"/>
      <c r="C46" s="743"/>
      <c r="D46" s="743"/>
      <c r="E46" s="743"/>
      <c r="F46" s="743"/>
      <c r="G46" s="743"/>
      <c r="H46" s="743"/>
      <c r="I46" s="743"/>
      <c r="J46" s="743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5">
      <iconSet iconSet="3ArrowsGray" showValue="0">
        <cfvo type="percent" val="0"/>
        <cfvo type="num" val="2"/>
        <cfvo type="num" val="3"/>
      </iconSet>
    </cfRule>
    <cfRule type="iconSet" priority="166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10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12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13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14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16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17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18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19"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</conditionalFormatting>
  <conditionalFormatting sqref="I20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1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22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23:I24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2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88">
      <iconSet>
        <cfvo type="percent" val="0"/>
        <cfvo type="num" val="95"/>
        <cfvo type="num" val="10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95"/>
        <cfvo type="num" val="100"/>
      </iconSet>
    </cfRule>
  </conditionalFormatting>
  <conditionalFormatting sqref="I38:I39"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1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</conditionalFormatting>
  <conditionalFormatting sqref="I40:I41"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</conditionalFormatting>
  <conditionalFormatting sqref="I41"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70"/>
        <cfvo type="num" val="9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95"/>
        <cfvo type="num" val="10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64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64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649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629"/>
      <c r="T3" s="629"/>
      <c r="U3" s="629"/>
      <c r="V3" s="629"/>
      <c r="W3" s="629"/>
      <c r="X3" s="629"/>
      <c r="Y3" s="629"/>
      <c r="Z3" s="726"/>
      <c r="AA3" s="629"/>
      <c r="AB3" s="629"/>
      <c r="AC3" s="629"/>
      <c r="AD3" s="28"/>
      <c r="AF3" s="29"/>
      <c r="AG3" s="28"/>
      <c r="AH3" s="28"/>
      <c r="AI3" s="65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 s="30" customFormat="1" ht="15.75">
      <c r="A4" s="28"/>
      <c r="B4" s="70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629"/>
      <c r="T4" s="629"/>
      <c r="U4" s="629"/>
      <c r="V4" s="629"/>
      <c r="W4" s="629"/>
      <c r="X4" s="629"/>
      <c r="Y4" s="629"/>
      <c r="Z4" s="726"/>
      <c r="AA4" s="629"/>
      <c r="AB4" s="629"/>
      <c r="AC4" s="629"/>
      <c r="AD4" s="28"/>
      <c r="AF4" s="29"/>
      <c r="AG4" s="28"/>
      <c r="AH4" s="28"/>
      <c r="AI4" s="65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567"/>
    </row>
    <row r="5" spans="1:47">
      <c r="A5"/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">
        <v>177</v>
      </c>
      <c r="S5" s="105"/>
      <c r="T5" s="105"/>
      <c r="U5" s="105"/>
      <c r="V5" s="664"/>
      <c r="W5" s="105"/>
      <c r="X5" s="105"/>
      <c r="Y5" s="105"/>
      <c r="Z5" s="105"/>
      <c r="AA5" s="105"/>
      <c r="AB5" s="105"/>
      <c r="AC5" s="105"/>
      <c r="AD5" s="105"/>
      <c r="AF5" t="s">
        <v>177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A6"/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A7"/>
      <c r="B7" s="772" t="s">
        <v>72</v>
      </c>
      <c r="C7" s="773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72" t="s">
        <v>72</v>
      </c>
      <c r="R7" s="773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72" t="s">
        <v>72</v>
      </c>
      <c r="AG7" s="773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/>
    </row>
    <row r="8" spans="1:47" ht="18.600000000000001" customHeight="1">
      <c r="A8"/>
      <c r="B8" s="788" t="s">
        <v>128</v>
      </c>
      <c r="C8" s="402" t="s">
        <v>178</v>
      </c>
      <c r="D8" s="571">
        <v>6</v>
      </c>
      <c r="E8" s="571">
        <v>11</v>
      </c>
      <c r="F8" s="571">
        <v>17</v>
      </c>
      <c r="G8" s="571">
        <v>22</v>
      </c>
      <c r="H8" s="571">
        <v>28</v>
      </c>
      <c r="I8" s="571">
        <v>33</v>
      </c>
      <c r="J8" s="571">
        <v>39</v>
      </c>
      <c r="K8" s="571">
        <v>44</v>
      </c>
      <c r="L8" s="571">
        <v>50</v>
      </c>
      <c r="M8" s="571">
        <v>55</v>
      </c>
      <c r="N8" s="571">
        <v>61</v>
      </c>
      <c r="O8" s="571">
        <v>62</v>
      </c>
      <c r="Q8" s="769" t="s">
        <v>128</v>
      </c>
      <c r="R8" s="402" t="s">
        <v>178</v>
      </c>
      <c r="S8" s="571">
        <v>2</v>
      </c>
      <c r="T8" s="571">
        <v>1</v>
      </c>
      <c r="U8" s="571">
        <v>5</v>
      </c>
      <c r="V8" s="571">
        <v>3</v>
      </c>
      <c r="W8" s="571">
        <v>18</v>
      </c>
      <c r="X8" s="571">
        <v>2</v>
      </c>
      <c r="Y8" s="571">
        <v>7</v>
      </c>
      <c r="Z8" s="571">
        <v>0</v>
      </c>
      <c r="AA8" s="571">
        <v>8</v>
      </c>
      <c r="AB8" s="571">
        <v>8</v>
      </c>
      <c r="AC8" s="571"/>
      <c r="AD8" s="571"/>
      <c r="AF8" s="769" t="s">
        <v>128</v>
      </c>
      <c r="AG8" s="402" t="s">
        <v>178</v>
      </c>
      <c r="AH8" s="571">
        <v>2</v>
      </c>
      <c r="AI8" s="571">
        <v>3</v>
      </c>
      <c r="AJ8" s="571">
        <v>8</v>
      </c>
      <c r="AK8" s="571">
        <v>11</v>
      </c>
      <c r="AL8" s="571">
        <v>29</v>
      </c>
      <c r="AM8" s="571">
        <v>31</v>
      </c>
      <c r="AN8" s="571">
        <v>38</v>
      </c>
      <c r="AO8" s="571">
        <v>38</v>
      </c>
      <c r="AP8" s="571">
        <v>46</v>
      </c>
      <c r="AQ8" s="571">
        <v>54</v>
      </c>
      <c r="AR8" s="571">
        <v>54</v>
      </c>
      <c r="AS8" s="571">
        <v>54</v>
      </c>
      <c r="AU8"/>
    </row>
    <row r="9" spans="1:47" ht="18.600000000000001" customHeight="1">
      <c r="A9"/>
      <c r="B9" s="789"/>
      <c r="C9" s="402" t="s">
        <v>179</v>
      </c>
      <c r="D9" s="571">
        <v>7</v>
      </c>
      <c r="E9" s="571">
        <v>14</v>
      </c>
      <c r="F9" s="571">
        <v>22</v>
      </c>
      <c r="G9" s="571">
        <v>29</v>
      </c>
      <c r="H9" s="571">
        <v>36</v>
      </c>
      <c r="I9" s="571">
        <v>43</v>
      </c>
      <c r="J9" s="571">
        <v>50</v>
      </c>
      <c r="K9" s="571">
        <v>57</v>
      </c>
      <c r="L9" s="571">
        <v>65</v>
      </c>
      <c r="M9" s="571">
        <v>72</v>
      </c>
      <c r="N9" s="571">
        <v>79</v>
      </c>
      <c r="O9" s="571">
        <v>86</v>
      </c>
      <c r="Q9" s="770"/>
      <c r="R9" s="402" t="s">
        <v>179</v>
      </c>
      <c r="S9" s="571">
        <v>0</v>
      </c>
      <c r="T9" s="571">
        <v>6</v>
      </c>
      <c r="U9" s="571">
        <v>2</v>
      </c>
      <c r="V9" s="571">
        <v>0</v>
      </c>
      <c r="W9" s="571">
        <v>15</v>
      </c>
      <c r="X9" s="571">
        <v>11</v>
      </c>
      <c r="Y9" s="571">
        <v>8</v>
      </c>
      <c r="Z9" s="571">
        <v>2</v>
      </c>
      <c r="AA9" s="571">
        <v>11</v>
      </c>
      <c r="AB9" s="571">
        <v>10</v>
      </c>
      <c r="AC9" s="571"/>
      <c r="AD9" s="571"/>
      <c r="AF9" s="770"/>
      <c r="AG9" s="402" t="s">
        <v>179</v>
      </c>
      <c r="AH9" s="571">
        <v>0</v>
      </c>
      <c r="AI9" s="571">
        <v>6</v>
      </c>
      <c r="AJ9" s="571">
        <v>8</v>
      </c>
      <c r="AK9" s="571">
        <v>8</v>
      </c>
      <c r="AL9" s="571">
        <v>23</v>
      </c>
      <c r="AM9" s="571">
        <v>34</v>
      </c>
      <c r="AN9" s="571">
        <v>42</v>
      </c>
      <c r="AO9" s="571">
        <v>44</v>
      </c>
      <c r="AP9" s="571">
        <v>55</v>
      </c>
      <c r="AQ9" s="571">
        <v>65</v>
      </c>
      <c r="AR9" s="571">
        <v>65</v>
      </c>
      <c r="AS9" s="571">
        <v>65</v>
      </c>
      <c r="AU9"/>
    </row>
    <row r="10" spans="1:47" ht="18.600000000000001" customHeight="1">
      <c r="A10"/>
      <c r="B10" s="790"/>
      <c r="C10" s="591"/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Q10" s="755"/>
      <c r="R10" s="591"/>
      <c r="S10" s="592"/>
      <c r="T10" s="592"/>
      <c r="U10" s="592"/>
      <c r="V10" s="592"/>
      <c r="W10" s="592"/>
      <c r="X10" s="592"/>
      <c r="Y10" s="592"/>
      <c r="Z10" s="592"/>
      <c r="AA10" s="592"/>
      <c r="AB10" s="592"/>
      <c r="AC10" s="592"/>
      <c r="AD10" s="592"/>
      <c r="AF10" s="755"/>
      <c r="AG10" s="591"/>
      <c r="AH10" s="603"/>
      <c r="AI10" s="603"/>
      <c r="AJ10" s="603"/>
      <c r="AK10" s="603"/>
      <c r="AL10" s="603"/>
      <c r="AM10" s="603"/>
      <c r="AN10" s="603"/>
      <c r="AO10" s="603"/>
      <c r="AP10" s="603"/>
      <c r="AQ10" s="603"/>
      <c r="AR10" s="592"/>
      <c r="AS10" s="592"/>
      <c r="AU10"/>
    </row>
    <row r="11" spans="1:47" ht="18.600000000000001" customHeight="1">
      <c r="A11"/>
      <c r="B11" s="788" t="s">
        <v>87</v>
      </c>
      <c r="C11" s="402" t="s">
        <v>178</v>
      </c>
      <c r="D11" s="571">
        <v>3</v>
      </c>
      <c r="E11" s="571">
        <v>5</v>
      </c>
      <c r="F11" s="571">
        <v>8</v>
      </c>
      <c r="G11" s="571">
        <v>11</v>
      </c>
      <c r="H11" s="571">
        <v>13</v>
      </c>
      <c r="I11" s="571">
        <v>15.999999999999998</v>
      </c>
      <c r="J11" s="571">
        <v>19</v>
      </c>
      <c r="K11" s="571">
        <v>21</v>
      </c>
      <c r="L11" s="571">
        <v>24</v>
      </c>
      <c r="M11" s="571">
        <v>27</v>
      </c>
      <c r="N11" s="571">
        <v>29</v>
      </c>
      <c r="O11" s="571">
        <v>30</v>
      </c>
      <c r="Q11" s="769" t="s">
        <v>87</v>
      </c>
      <c r="R11" s="402" t="s">
        <v>178</v>
      </c>
      <c r="S11" s="571">
        <v>2</v>
      </c>
      <c r="T11" s="571">
        <v>3</v>
      </c>
      <c r="U11" s="571">
        <v>3</v>
      </c>
      <c r="V11" s="571">
        <v>2</v>
      </c>
      <c r="W11" s="571">
        <v>3</v>
      </c>
      <c r="X11" s="571">
        <v>0</v>
      </c>
      <c r="Y11" s="571">
        <v>2</v>
      </c>
      <c r="Z11" s="571">
        <v>0</v>
      </c>
      <c r="AA11" s="571">
        <v>1</v>
      </c>
      <c r="AB11" s="571">
        <v>4</v>
      </c>
      <c r="AC11" s="571"/>
      <c r="AD11" s="571"/>
      <c r="AF11" s="769" t="s">
        <v>87</v>
      </c>
      <c r="AG11" s="402" t="s">
        <v>178</v>
      </c>
      <c r="AH11" s="571">
        <v>2</v>
      </c>
      <c r="AI11" s="571">
        <v>5</v>
      </c>
      <c r="AJ11" s="571">
        <v>8</v>
      </c>
      <c r="AK11" s="571">
        <v>10</v>
      </c>
      <c r="AL11" s="571">
        <v>13</v>
      </c>
      <c r="AM11" s="571">
        <v>13</v>
      </c>
      <c r="AN11" s="571">
        <v>15</v>
      </c>
      <c r="AO11" s="571">
        <v>15</v>
      </c>
      <c r="AP11" s="571">
        <v>16</v>
      </c>
      <c r="AQ11" s="571">
        <v>20</v>
      </c>
      <c r="AR11" s="571">
        <v>20</v>
      </c>
      <c r="AS11" s="571">
        <v>20</v>
      </c>
      <c r="AU11"/>
    </row>
    <row r="12" spans="1:47" ht="18.600000000000001" customHeight="1">
      <c r="A12"/>
      <c r="B12" s="789"/>
      <c r="C12" s="402" t="s">
        <v>179</v>
      </c>
      <c r="D12" s="571">
        <v>4</v>
      </c>
      <c r="E12" s="571">
        <v>7</v>
      </c>
      <c r="F12" s="571">
        <v>11</v>
      </c>
      <c r="G12" s="571">
        <v>15</v>
      </c>
      <c r="H12" s="571">
        <v>18</v>
      </c>
      <c r="I12" s="571">
        <v>22</v>
      </c>
      <c r="J12" s="571">
        <v>26</v>
      </c>
      <c r="K12" s="571">
        <v>29</v>
      </c>
      <c r="L12" s="571">
        <v>33</v>
      </c>
      <c r="M12" s="571">
        <v>37</v>
      </c>
      <c r="N12" s="571">
        <v>40</v>
      </c>
      <c r="O12" s="571">
        <v>44</v>
      </c>
      <c r="Q12" s="770"/>
      <c r="R12" s="402" t="s">
        <v>179</v>
      </c>
      <c r="S12" s="571">
        <v>0</v>
      </c>
      <c r="T12" s="571">
        <v>2</v>
      </c>
      <c r="U12" s="571">
        <v>1</v>
      </c>
      <c r="V12" s="571">
        <v>1</v>
      </c>
      <c r="W12" s="571">
        <v>11</v>
      </c>
      <c r="X12" s="571">
        <v>4</v>
      </c>
      <c r="Y12" s="571">
        <v>1</v>
      </c>
      <c r="Z12" s="571">
        <v>0</v>
      </c>
      <c r="AA12" s="571">
        <v>1</v>
      </c>
      <c r="AB12" s="571">
        <v>8</v>
      </c>
      <c r="AC12" s="571"/>
      <c r="AD12" s="571"/>
      <c r="AF12" s="770"/>
      <c r="AG12" s="402" t="s">
        <v>179</v>
      </c>
      <c r="AH12" s="571">
        <v>0</v>
      </c>
      <c r="AI12" s="571">
        <v>2</v>
      </c>
      <c r="AJ12" s="571">
        <v>3</v>
      </c>
      <c r="AK12" s="571">
        <v>4</v>
      </c>
      <c r="AL12" s="571">
        <v>15</v>
      </c>
      <c r="AM12" s="571">
        <v>19</v>
      </c>
      <c r="AN12" s="571">
        <v>20</v>
      </c>
      <c r="AO12" s="571">
        <v>20</v>
      </c>
      <c r="AP12" s="571">
        <v>21</v>
      </c>
      <c r="AQ12" s="571">
        <v>29</v>
      </c>
      <c r="AR12" s="571">
        <v>29</v>
      </c>
      <c r="AS12" s="571">
        <v>29</v>
      </c>
      <c r="AU12"/>
    </row>
    <row r="13" spans="1:47" ht="18.600000000000001" customHeight="1">
      <c r="A13"/>
      <c r="B13" s="790"/>
      <c r="C13" s="591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Q13" s="755"/>
      <c r="R13" s="591"/>
      <c r="S13" s="592"/>
      <c r="T13" s="592"/>
      <c r="U13" s="602"/>
      <c r="V13" s="592"/>
      <c r="W13" s="592"/>
      <c r="X13" s="592"/>
      <c r="Y13" s="592"/>
      <c r="Z13" s="592"/>
      <c r="AA13" s="592"/>
      <c r="AB13" s="592"/>
      <c r="AC13" s="592"/>
      <c r="AD13" s="592"/>
      <c r="AF13" s="755"/>
      <c r="AG13" s="591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U13"/>
    </row>
    <row r="14" spans="1:47" ht="18.600000000000001" customHeight="1">
      <c r="A14"/>
      <c r="B14" s="788" t="s">
        <v>88</v>
      </c>
      <c r="C14" s="402" t="s">
        <v>178</v>
      </c>
      <c r="D14" s="571">
        <v>3</v>
      </c>
      <c r="E14" s="571">
        <v>6</v>
      </c>
      <c r="F14" s="571">
        <v>10</v>
      </c>
      <c r="G14" s="571">
        <v>13</v>
      </c>
      <c r="H14" s="571">
        <v>16.000000000000004</v>
      </c>
      <c r="I14" s="571">
        <v>19</v>
      </c>
      <c r="J14" s="571">
        <v>22</v>
      </c>
      <c r="K14" s="571">
        <v>26</v>
      </c>
      <c r="L14" s="571">
        <v>29</v>
      </c>
      <c r="M14" s="571">
        <v>32</v>
      </c>
      <c r="N14" s="571">
        <v>35</v>
      </c>
      <c r="O14" s="571">
        <v>36</v>
      </c>
      <c r="Q14" s="769" t="s">
        <v>88</v>
      </c>
      <c r="R14" s="402" t="s">
        <v>178</v>
      </c>
      <c r="S14" s="571">
        <v>0</v>
      </c>
      <c r="T14" s="571">
        <v>0</v>
      </c>
      <c r="U14" s="571">
        <v>8</v>
      </c>
      <c r="V14" s="571">
        <v>1</v>
      </c>
      <c r="W14" s="596">
        <v>2</v>
      </c>
      <c r="X14" s="571">
        <v>2</v>
      </c>
      <c r="Y14" s="571">
        <v>3</v>
      </c>
      <c r="Z14" s="571">
        <v>0</v>
      </c>
      <c r="AA14" s="571">
        <v>2</v>
      </c>
      <c r="AB14" s="571">
        <v>3</v>
      </c>
      <c r="AC14" s="571"/>
      <c r="AD14" s="571"/>
      <c r="AF14" s="769" t="s">
        <v>88</v>
      </c>
      <c r="AG14" s="402" t="s">
        <v>178</v>
      </c>
      <c r="AH14" s="571">
        <v>0</v>
      </c>
      <c r="AI14" s="571">
        <v>0</v>
      </c>
      <c r="AJ14" s="571">
        <v>8</v>
      </c>
      <c r="AK14" s="571">
        <v>9</v>
      </c>
      <c r="AL14" s="571">
        <v>11</v>
      </c>
      <c r="AM14" s="571">
        <v>13</v>
      </c>
      <c r="AN14" s="571">
        <v>16</v>
      </c>
      <c r="AO14" s="571">
        <v>16</v>
      </c>
      <c r="AP14" s="571">
        <v>18</v>
      </c>
      <c r="AQ14" s="571">
        <v>21</v>
      </c>
      <c r="AR14" s="571">
        <v>21</v>
      </c>
      <c r="AS14" s="571">
        <v>21</v>
      </c>
      <c r="AU14"/>
    </row>
    <row r="15" spans="1:47" ht="18.600000000000001" customHeight="1">
      <c r="A15"/>
      <c r="B15" s="789"/>
      <c r="C15" s="402" t="s">
        <v>179</v>
      </c>
      <c r="D15" s="571">
        <v>2</v>
      </c>
      <c r="E15" s="571">
        <v>4</v>
      </c>
      <c r="F15" s="571">
        <v>5</v>
      </c>
      <c r="G15" s="571">
        <v>7</v>
      </c>
      <c r="H15" s="571">
        <v>9</v>
      </c>
      <c r="I15" s="571">
        <v>11</v>
      </c>
      <c r="J15" s="571">
        <v>13</v>
      </c>
      <c r="K15" s="571">
        <v>14</v>
      </c>
      <c r="L15" s="571">
        <v>16</v>
      </c>
      <c r="M15" s="571">
        <v>18</v>
      </c>
      <c r="N15" s="571">
        <v>20</v>
      </c>
      <c r="O15" s="571">
        <v>21</v>
      </c>
      <c r="Q15" s="770"/>
      <c r="R15" s="402" t="s">
        <v>179</v>
      </c>
      <c r="S15" s="571">
        <v>0</v>
      </c>
      <c r="T15" s="571">
        <v>4</v>
      </c>
      <c r="U15" s="571">
        <v>0</v>
      </c>
      <c r="V15" s="571">
        <v>0</v>
      </c>
      <c r="W15" s="571">
        <v>3</v>
      </c>
      <c r="X15" s="690">
        <v>2</v>
      </c>
      <c r="Y15" s="571">
        <v>2</v>
      </c>
      <c r="Z15" s="571">
        <v>0</v>
      </c>
      <c r="AA15" s="571">
        <v>1</v>
      </c>
      <c r="AB15" s="571">
        <v>3</v>
      </c>
      <c r="AC15" s="571"/>
      <c r="AD15" s="571"/>
      <c r="AF15" s="770"/>
      <c r="AG15" s="402" t="s">
        <v>179</v>
      </c>
      <c r="AH15" s="571">
        <v>0</v>
      </c>
      <c r="AI15" s="571">
        <v>4</v>
      </c>
      <c r="AJ15" s="571">
        <v>4</v>
      </c>
      <c r="AK15" s="571">
        <v>4</v>
      </c>
      <c r="AL15" s="571">
        <v>7</v>
      </c>
      <c r="AM15" s="571">
        <v>9</v>
      </c>
      <c r="AN15" s="571">
        <v>11</v>
      </c>
      <c r="AO15" s="571">
        <v>11</v>
      </c>
      <c r="AP15" s="571">
        <v>12</v>
      </c>
      <c r="AQ15" s="571">
        <v>15</v>
      </c>
      <c r="AR15" s="571">
        <v>15</v>
      </c>
      <c r="AS15" s="571">
        <v>15</v>
      </c>
      <c r="AU15"/>
    </row>
    <row r="16" spans="1:47" ht="18.600000000000001" customHeight="1">
      <c r="A16"/>
      <c r="B16" s="790"/>
      <c r="C16" s="591"/>
      <c r="D16" s="592"/>
      <c r="E16" s="592"/>
      <c r="F16" s="592"/>
      <c r="G16" s="592"/>
      <c r="H16" s="592"/>
      <c r="I16" s="592"/>
      <c r="J16" s="592"/>
      <c r="K16" s="592"/>
      <c r="L16" s="592"/>
      <c r="M16" s="592"/>
      <c r="N16" s="592"/>
      <c r="O16" s="592"/>
      <c r="Q16" s="755"/>
      <c r="R16" s="591"/>
      <c r="S16" s="592"/>
      <c r="T16" s="603"/>
      <c r="U16" s="592"/>
      <c r="V16" s="592"/>
      <c r="W16" s="592"/>
      <c r="X16" s="592"/>
      <c r="Y16" s="592"/>
      <c r="Z16" s="592"/>
      <c r="AA16" s="592"/>
      <c r="AB16" s="592"/>
      <c r="AC16" s="592"/>
      <c r="AD16" s="592"/>
      <c r="AF16" s="755"/>
      <c r="AG16" s="591"/>
      <c r="AH16" s="592"/>
      <c r="AI16" s="592"/>
      <c r="AJ16" s="592"/>
      <c r="AK16" s="592"/>
      <c r="AL16" s="592"/>
      <c r="AM16" s="603"/>
      <c r="AN16" s="592"/>
      <c r="AO16" s="592"/>
      <c r="AP16" s="592"/>
      <c r="AQ16" s="592"/>
      <c r="AR16" s="592"/>
      <c r="AS16" s="592"/>
      <c r="AU16"/>
    </row>
    <row r="17" spans="1:47" ht="18.600000000000001" customHeight="1">
      <c r="A17"/>
      <c r="B17" s="788" t="s">
        <v>121</v>
      </c>
      <c r="C17" s="402" t="s">
        <v>178</v>
      </c>
      <c r="D17" s="571">
        <v>1</v>
      </c>
      <c r="E17" s="571">
        <v>2</v>
      </c>
      <c r="F17" s="571">
        <v>3</v>
      </c>
      <c r="G17" s="571">
        <v>4</v>
      </c>
      <c r="H17" s="571">
        <v>5</v>
      </c>
      <c r="I17" s="571">
        <v>6</v>
      </c>
      <c r="J17" s="571">
        <v>7</v>
      </c>
      <c r="K17" s="571">
        <v>9</v>
      </c>
      <c r="L17" s="571">
        <v>10</v>
      </c>
      <c r="M17" s="571">
        <v>11</v>
      </c>
      <c r="N17" s="571">
        <v>12</v>
      </c>
      <c r="O17" s="571">
        <v>12</v>
      </c>
      <c r="Q17" s="769" t="s">
        <v>121</v>
      </c>
      <c r="R17" s="402" t="s">
        <v>178</v>
      </c>
      <c r="S17" s="571">
        <v>0</v>
      </c>
      <c r="T17" s="571">
        <v>1</v>
      </c>
      <c r="U17" s="571">
        <v>1</v>
      </c>
      <c r="V17" s="571">
        <v>1</v>
      </c>
      <c r="W17" s="571">
        <v>1</v>
      </c>
      <c r="X17" s="571">
        <v>1</v>
      </c>
      <c r="Y17" s="571">
        <v>2</v>
      </c>
      <c r="Z17" s="571">
        <v>0</v>
      </c>
      <c r="AA17" s="571">
        <v>0</v>
      </c>
      <c r="AB17" s="571">
        <v>2</v>
      </c>
      <c r="AC17" s="571"/>
      <c r="AD17" s="571"/>
      <c r="AF17" s="769" t="s">
        <v>121</v>
      </c>
      <c r="AG17" s="402" t="s">
        <v>178</v>
      </c>
      <c r="AH17" s="571">
        <v>0</v>
      </c>
      <c r="AI17" s="571">
        <v>1</v>
      </c>
      <c r="AJ17" s="571">
        <v>2</v>
      </c>
      <c r="AK17" s="571">
        <v>3</v>
      </c>
      <c r="AL17" s="571">
        <v>4</v>
      </c>
      <c r="AM17" s="571">
        <v>5</v>
      </c>
      <c r="AN17" s="571">
        <v>7</v>
      </c>
      <c r="AO17" s="571">
        <v>7</v>
      </c>
      <c r="AP17" s="571">
        <v>7</v>
      </c>
      <c r="AQ17" s="571">
        <v>9</v>
      </c>
      <c r="AR17" s="571">
        <v>9</v>
      </c>
      <c r="AS17" s="571">
        <v>9</v>
      </c>
      <c r="AU17"/>
    </row>
    <row r="18" spans="1:47" ht="18.600000000000001" customHeight="1">
      <c r="A18"/>
      <c r="B18" s="789"/>
      <c r="C18" s="402" t="s">
        <v>179</v>
      </c>
      <c r="D18" s="571">
        <v>2</v>
      </c>
      <c r="E18" s="571">
        <v>3</v>
      </c>
      <c r="F18" s="571">
        <v>5</v>
      </c>
      <c r="G18" s="571">
        <v>7</v>
      </c>
      <c r="H18" s="571">
        <v>8</v>
      </c>
      <c r="I18" s="571">
        <v>10</v>
      </c>
      <c r="J18" s="571">
        <v>12</v>
      </c>
      <c r="K18" s="571">
        <v>14</v>
      </c>
      <c r="L18" s="571">
        <v>15</v>
      </c>
      <c r="M18" s="571">
        <v>17</v>
      </c>
      <c r="N18" s="571">
        <v>19</v>
      </c>
      <c r="O18" s="571">
        <v>20</v>
      </c>
      <c r="Q18" s="770"/>
      <c r="R18" s="402" t="s">
        <v>179</v>
      </c>
      <c r="S18" s="571">
        <v>0</v>
      </c>
      <c r="T18" s="571">
        <v>2</v>
      </c>
      <c r="U18" s="571">
        <v>0</v>
      </c>
      <c r="V18" s="571">
        <v>0</v>
      </c>
      <c r="W18" s="571">
        <v>4</v>
      </c>
      <c r="X18" s="571">
        <v>1</v>
      </c>
      <c r="Y18" s="571">
        <v>3</v>
      </c>
      <c r="Z18" s="571">
        <v>1</v>
      </c>
      <c r="AA18" s="571">
        <v>1</v>
      </c>
      <c r="AB18" s="571">
        <v>2</v>
      </c>
      <c r="AC18" s="571"/>
      <c r="AD18" s="571"/>
      <c r="AF18" s="770"/>
      <c r="AG18" s="402" t="s">
        <v>179</v>
      </c>
      <c r="AH18" s="571">
        <v>0</v>
      </c>
      <c r="AI18" s="571">
        <v>2</v>
      </c>
      <c r="AJ18" s="571">
        <v>2</v>
      </c>
      <c r="AK18" s="571">
        <v>2</v>
      </c>
      <c r="AL18" s="571">
        <v>6</v>
      </c>
      <c r="AM18" s="571">
        <v>7</v>
      </c>
      <c r="AN18" s="571">
        <v>10</v>
      </c>
      <c r="AO18" s="571">
        <v>11</v>
      </c>
      <c r="AP18" s="571">
        <v>12</v>
      </c>
      <c r="AQ18" s="571">
        <v>14</v>
      </c>
      <c r="AR18" s="571">
        <v>14</v>
      </c>
      <c r="AS18" s="571">
        <v>14</v>
      </c>
      <c r="AU18"/>
    </row>
    <row r="19" spans="1:47" ht="18.600000000000001" customHeight="1">
      <c r="A19"/>
      <c r="B19" s="790"/>
      <c r="C19" s="591"/>
      <c r="D19" s="592"/>
      <c r="E19" s="592"/>
      <c r="F19" s="592"/>
      <c r="G19" s="592"/>
      <c r="H19" s="592"/>
      <c r="I19" s="592"/>
      <c r="J19" s="592"/>
      <c r="K19" s="592"/>
      <c r="L19" s="592"/>
      <c r="M19" s="592"/>
      <c r="N19" s="592"/>
      <c r="O19" s="592"/>
      <c r="Q19" s="755"/>
      <c r="R19" s="591"/>
      <c r="S19" s="592"/>
      <c r="T19" s="592"/>
      <c r="U19" s="592"/>
      <c r="V19" s="592"/>
      <c r="W19" s="592"/>
      <c r="X19" s="592"/>
      <c r="Y19" s="592"/>
      <c r="Z19" s="592"/>
      <c r="AA19" s="592"/>
      <c r="AB19" s="592"/>
      <c r="AC19" s="592"/>
      <c r="AD19" s="592"/>
      <c r="AF19" s="755"/>
      <c r="AG19" s="591"/>
      <c r="AH19" s="592"/>
      <c r="AI19" s="592"/>
      <c r="AJ19" s="592"/>
      <c r="AK19" s="592"/>
      <c r="AL19" s="592"/>
      <c r="AM19" s="592"/>
      <c r="AN19" s="592"/>
      <c r="AO19" s="592"/>
      <c r="AP19" s="592"/>
      <c r="AQ19" s="592"/>
      <c r="AR19" s="592"/>
      <c r="AS19" s="592"/>
      <c r="AU19"/>
    </row>
    <row r="20" spans="1:47" ht="18.600000000000001" customHeight="1">
      <c r="A20"/>
      <c r="B20" s="771" t="s">
        <v>89</v>
      </c>
      <c r="C20" s="402" t="s">
        <v>178</v>
      </c>
      <c r="D20" s="571">
        <v>2</v>
      </c>
      <c r="E20" s="571">
        <v>5</v>
      </c>
      <c r="F20" s="571">
        <v>7</v>
      </c>
      <c r="G20" s="571">
        <v>9</v>
      </c>
      <c r="H20" s="571">
        <v>12</v>
      </c>
      <c r="I20" s="571">
        <v>14.000000000000002</v>
      </c>
      <c r="J20" s="571">
        <v>16</v>
      </c>
      <c r="K20" s="571">
        <v>19</v>
      </c>
      <c r="L20" s="571">
        <v>21</v>
      </c>
      <c r="M20" s="571">
        <v>23</v>
      </c>
      <c r="N20" s="571">
        <v>26</v>
      </c>
      <c r="O20" s="571">
        <v>26</v>
      </c>
      <c r="Q20" s="756" t="s">
        <v>89</v>
      </c>
      <c r="R20" s="402" t="s">
        <v>178</v>
      </c>
      <c r="S20" s="571">
        <v>1</v>
      </c>
      <c r="T20" s="571">
        <v>0</v>
      </c>
      <c r="U20" s="571">
        <v>5</v>
      </c>
      <c r="V20" s="571">
        <v>1</v>
      </c>
      <c r="W20" s="571">
        <v>2</v>
      </c>
      <c r="X20" s="571">
        <v>2</v>
      </c>
      <c r="Y20" s="571">
        <v>0</v>
      </c>
      <c r="Z20" s="571">
        <v>0</v>
      </c>
      <c r="AA20" s="571">
        <v>0</v>
      </c>
      <c r="AB20" s="571">
        <v>0</v>
      </c>
      <c r="AC20" s="571"/>
      <c r="AD20" s="571"/>
      <c r="AF20" s="756" t="s">
        <v>89</v>
      </c>
      <c r="AG20" s="402" t="s">
        <v>178</v>
      </c>
      <c r="AH20" s="571">
        <v>1</v>
      </c>
      <c r="AI20" s="571">
        <v>1</v>
      </c>
      <c r="AJ20" s="571">
        <v>6</v>
      </c>
      <c r="AK20" s="571">
        <v>7</v>
      </c>
      <c r="AL20" s="571">
        <v>9</v>
      </c>
      <c r="AM20" s="571">
        <v>11</v>
      </c>
      <c r="AN20" s="571">
        <v>11</v>
      </c>
      <c r="AO20" s="571">
        <v>11</v>
      </c>
      <c r="AP20" s="571">
        <v>11</v>
      </c>
      <c r="AQ20" s="571">
        <v>11</v>
      </c>
      <c r="AR20" s="571">
        <v>11</v>
      </c>
      <c r="AS20" s="571">
        <v>11</v>
      </c>
      <c r="AU20"/>
    </row>
    <row r="21" spans="1:47" ht="18.600000000000001" customHeight="1">
      <c r="A21"/>
      <c r="B21" s="771"/>
      <c r="C21" s="402" t="s">
        <v>179</v>
      </c>
      <c r="D21" s="571">
        <v>2</v>
      </c>
      <c r="E21" s="571">
        <v>3</v>
      </c>
      <c r="F21" s="571">
        <v>5</v>
      </c>
      <c r="G21" s="571">
        <v>7</v>
      </c>
      <c r="H21" s="571">
        <v>8</v>
      </c>
      <c r="I21" s="571">
        <v>10</v>
      </c>
      <c r="J21" s="571">
        <v>12</v>
      </c>
      <c r="K21" s="571">
        <v>14</v>
      </c>
      <c r="L21" s="571">
        <v>15</v>
      </c>
      <c r="M21" s="571">
        <v>17</v>
      </c>
      <c r="N21" s="571">
        <v>19</v>
      </c>
      <c r="O21" s="571">
        <v>20</v>
      </c>
      <c r="Q21" s="756"/>
      <c r="R21" s="402" t="s">
        <v>179</v>
      </c>
      <c r="S21" s="571">
        <v>1</v>
      </c>
      <c r="T21" s="571">
        <v>3</v>
      </c>
      <c r="U21" s="571">
        <v>0</v>
      </c>
      <c r="V21" s="571">
        <v>0</v>
      </c>
      <c r="W21" s="571">
        <v>2</v>
      </c>
      <c r="X21" s="571">
        <v>1</v>
      </c>
      <c r="Y21" s="571">
        <v>3</v>
      </c>
      <c r="Z21" s="571">
        <v>0</v>
      </c>
      <c r="AA21" s="571">
        <v>2</v>
      </c>
      <c r="AB21" s="571">
        <v>0</v>
      </c>
      <c r="AC21" s="571"/>
      <c r="AD21" s="571"/>
      <c r="AF21" s="756"/>
      <c r="AG21" s="402" t="s">
        <v>179</v>
      </c>
      <c r="AH21" s="571">
        <v>1</v>
      </c>
      <c r="AI21" s="571">
        <v>4</v>
      </c>
      <c r="AJ21" s="571">
        <v>4</v>
      </c>
      <c r="AK21" s="571">
        <v>4</v>
      </c>
      <c r="AL21" s="571">
        <v>6</v>
      </c>
      <c r="AM21" s="571">
        <v>7</v>
      </c>
      <c r="AN21" s="571">
        <v>10</v>
      </c>
      <c r="AO21" s="571">
        <v>10</v>
      </c>
      <c r="AP21" s="571">
        <v>12</v>
      </c>
      <c r="AQ21" s="571">
        <v>12</v>
      </c>
      <c r="AR21" s="571">
        <v>12</v>
      </c>
      <c r="AS21" s="571">
        <v>12</v>
      </c>
      <c r="AU21"/>
    </row>
    <row r="22" spans="1:47" ht="18.600000000000001" customHeight="1">
      <c r="A22"/>
      <c r="B22" s="771"/>
      <c r="C22" s="591"/>
      <c r="D22" s="592"/>
      <c r="E22" s="592"/>
      <c r="F22" s="592"/>
      <c r="G22" s="592"/>
      <c r="H22" s="592"/>
      <c r="I22" s="592"/>
      <c r="J22" s="592"/>
      <c r="K22" s="592"/>
      <c r="L22" s="592"/>
      <c r="M22" s="592"/>
      <c r="N22" s="592"/>
      <c r="O22" s="592"/>
      <c r="Q22" s="756"/>
      <c r="R22" s="591"/>
      <c r="S22" s="592"/>
      <c r="T22" s="592"/>
      <c r="U22" s="602"/>
      <c r="V22" s="602"/>
      <c r="W22" s="592"/>
      <c r="X22" s="592"/>
      <c r="Y22" s="592"/>
      <c r="Z22" s="592"/>
      <c r="AA22" s="592"/>
      <c r="AB22" s="592"/>
      <c r="AC22" s="592"/>
      <c r="AD22" s="592"/>
      <c r="AF22" s="756"/>
      <c r="AG22" s="591"/>
      <c r="AH22" s="592"/>
      <c r="AI22" s="592"/>
      <c r="AJ22" s="592"/>
      <c r="AK22" s="592"/>
      <c r="AL22" s="592"/>
      <c r="AM22" s="592"/>
      <c r="AN22" s="592"/>
      <c r="AO22" s="592"/>
      <c r="AP22" s="592"/>
      <c r="AQ22" s="592"/>
      <c r="AR22" s="592"/>
      <c r="AS22" s="592"/>
      <c r="AU22"/>
    </row>
    <row r="23" spans="1:47" ht="18.600000000000001" customHeight="1">
      <c r="A23"/>
      <c r="B23" s="561" t="s">
        <v>90</v>
      </c>
      <c r="C23" s="402" t="s">
        <v>178</v>
      </c>
      <c r="D23" s="571">
        <v>15</v>
      </c>
      <c r="E23" s="571">
        <v>29</v>
      </c>
      <c r="F23" s="571">
        <v>45</v>
      </c>
      <c r="G23" s="571">
        <v>59</v>
      </c>
      <c r="H23" s="571">
        <v>74</v>
      </c>
      <c r="I23" s="571">
        <v>88</v>
      </c>
      <c r="J23" s="571">
        <v>103</v>
      </c>
      <c r="K23" s="571">
        <v>119</v>
      </c>
      <c r="L23" s="571">
        <v>134</v>
      </c>
      <c r="M23" s="571">
        <v>148</v>
      </c>
      <c r="N23" s="571">
        <v>163</v>
      </c>
      <c r="O23" s="571">
        <v>166</v>
      </c>
      <c r="Q23" s="756" t="s">
        <v>90</v>
      </c>
      <c r="R23" s="402" t="s">
        <v>178</v>
      </c>
      <c r="S23" s="571">
        <v>5</v>
      </c>
      <c r="T23" s="571">
        <v>5</v>
      </c>
      <c r="U23" s="571">
        <v>22</v>
      </c>
      <c r="V23" s="571">
        <v>8</v>
      </c>
      <c r="W23" s="571">
        <v>26</v>
      </c>
      <c r="X23" s="571">
        <v>7</v>
      </c>
      <c r="Y23" s="571">
        <v>14</v>
      </c>
      <c r="Z23" s="571">
        <v>0</v>
      </c>
      <c r="AA23" s="571">
        <v>11</v>
      </c>
      <c r="AB23" s="571">
        <v>17</v>
      </c>
      <c r="AC23" s="571">
        <v>0</v>
      </c>
      <c r="AD23" s="571">
        <v>0</v>
      </c>
      <c r="AF23" s="756" t="s">
        <v>90</v>
      </c>
      <c r="AG23" s="402" t="s">
        <v>178</v>
      </c>
      <c r="AH23" s="571">
        <v>5</v>
      </c>
      <c r="AI23" s="571">
        <v>10</v>
      </c>
      <c r="AJ23" s="571">
        <v>32</v>
      </c>
      <c r="AK23" s="571">
        <v>40</v>
      </c>
      <c r="AL23" s="571">
        <v>66</v>
      </c>
      <c r="AM23" s="571">
        <v>73</v>
      </c>
      <c r="AN23" s="571">
        <v>87</v>
      </c>
      <c r="AO23" s="571">
        <v>87</v>
      </c>
      <c r="AP23" s="571">
        <v>98</v>
      </c>
      <c r="AQ23" s="571">
        <v>115</v>
      </c>
      <c r="AR23" s="571">
        <v>115</v>
      </c>
      <c r="AS23" s="571">
        <v>115</v>
      </c>
      <c r="AU23"/>
    </row>
    <row r="24" spans="1:47" ht="18.600000000000001" customHeight="1">
      <c r="A24"/>
      <c r="B24" s="558"/>
      <c r="C24" s="402" t="s">
        <v>179</v>
      </c>
      <c r="D24" s="571">
        <v>17</v>
      </c>
      <c r="E24" s="571">
        <v>31</v>
      </c>
      <c r="F24" s="571">
        <v>48</v>
      </c>
      <c r="G24" s="571">
        <v>65</v>
      </c>
      <c r="H24" s="571">
        <v>79</v>
      </c>
      <c r="I24" s="571">
        <v>96</v>
      </c>
      <c r="J24" s="571">
        <v>113</v>
      </c>
      <c r="K24" s="571">
        <v>128</v>
      </c>
      <c r="L24" s="571">
        <v>144</v>
      </c>
      <c r="M24" s="571">
        <v>161</v>
      </c>
      <c r="N24" s="571">
        <v>177</v>
      </c>
      <c r="O24" s="571">
        <v>191</v>
      </c>
      <c r="Q24" s="756"/>
      <c r="R24" s="402" t="s">
        <v>179</v>
      </c>
      <c r="S24" s="571">
        <v>1</v>
      </c>
      <c r="T24" s="571">
        <v>17</v>
      </c>
      <c r="U24" s="571">
        <v>3</v>
      </c>
      <c r="V24" s="571">
        <v>1</v>
      </c>
      <c r="W24" s="571">
        <v>35</v>
      </c>
      <c r="X24" s="571">
        <v>19</v>
      </c>
      <c r="Y24" s="571">
        <v>17</v>
      </c>
      <c r="Z24" s="571">
        <v>3</v>
      </c>
      <c r="AA24" s="571">
        <v>16</v>
      </c>
      <c r="AB24" s="571">
        <v>23</v>
      </c>
      <c r="AC24" s="571">
        <v>0</v>
      </c>
      <c r="AD24" s="571">
        <v>0</v>
      </c>
      <c r="AF24" s="756"/>
      <c r="AG24" s="402" t="s">
        <v>179</v>
      </c>
      <c r="AH24" s="571">
        <v>1</v>
      </c>
      <c r="AI24" s="571">
        <v>18</v>
      </c>
      <c r="AJ24" s="571">
        <v>21</v>
      </c>
      <c r="AK24" s="571">
        <v>22</v>
      </c>
      <c r="AL24" s="571">
        <v>57</v>
      </c>
      <c r="AM24" s="571">
        <v>76</v>
      </c>
      <c r="AN24" s="571">
        <v>93</v>
      </c>
      <c r="AO24" s="571">
        <v>96</v>
      </c>
      <c r="AP24" s="571">
        <v>112</v>
      </c>
      <c r="AQ24" s="571">
        <v>135</v>
      </c>
      <c r="AR24" s="571">
        <v>135</v>
      </c>
      <c r="AS24" s="571">
        <v>135</v>
      </c>
      <c r="AU24"/>
    </row>
    <row r="25" spans="1:47" ht="14.45" customHeight="1">
      <c r="A25"/>
      <c r="B25" s="559"/>
      <c r="C25" s="591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92"/>
      <c r="Q25" s="756"/>
      <c r="R25" s="591"/>
      <c r="S25" s="603"/>
      <c r="T25" s="603"/>
      <c r="U25" s="603"/>
      <c r="V25" s="603"/>
      <c r="W25" s="603"/>
      <c r="X25" s="603"/>
      <c r="Y25" s="603"/>
      <c r="Z25" s="603"/>
      <c r="AA25" s="603"/>
      <c r="AB25" s="603"/>
      <c r="AC25" s="603"/>
      <c r="AD25" s="603"/>
      <c r="AF25" s="756"/>
      <c r="AG25" s="591"/>
      <c r="AH25" s="603"/>
      <c r="AI25" s="603"/>
      <c r="AJ25" s="603"/>
      <c r="AK25" s="603"/>
      <c r="AL25" s="603"/>
      <c r="AM25" s="603"/>
      <c r="AN25" s="603"/>
      <c r="AO25" s="603"/>
      <c r="AP25" s="603"/>
      <c r="AQ25" s="603"/>
      <c r="AR25" s="603"/>
      <c r="AS25" s="603"/>
      <c r="AU25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629"/>
      <c r="T26" s="629"/>
      <c r="U26" s="629"/>
      <c r="V26" s="629"/>
      <c r="W26" s="629"/>
      <c r="X26" s="629"/>
      <c r="Y26" s="629"/>
      <c r="Z26" s="629"/>
      <c r="AA26" s="629"/>
      <c r="AB26" s="629"/>
      <c r="AC26" s="629"/>
      <c r="AD26" s="28"/>
      <c r="AF26" s="29"/>
      <c r="AG26" s="28"/>
      <c r="AH26" s="28"/>
      <c r="AI26" s="65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567"/>
    </row>
    <row r="27" spans="1:47">
      <c r="A27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577"/>
      <c r="AS27" s="105"/>
      <c r="AU27"/>
    </row>
    <row r="28" spans="1:47">
      <c r="A28"/>
      <c r="B28" s="687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81" t="s">
        <v>180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81" t="s">
        <v>180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U28"/>
    </row>
    <row r="29" spans="1:47">
      <c r="A29"/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U29"/>
    </row>
    <row r="30" spans="1:47">
      <c r="A30"/>
      <c r="B30" s="763" t="s">
        <v>72</v>
      </c>
      <c r="C30" s="763"/>
      <c r="D30" s="552" t="s">
        <v>74</v>
      </c>
      <c r="E30" s="552" t="s">
        <v>75</v>
      </c>
      <c r="F30" s="552" t="s">
        <v>76</v>
      </c>
      <c r="G30" s="552" t="s">
        <v>77</v>
      </c>
      <c r="H30" s="552" t="s">
        <v>78</v>
      </c>
      <c r="I30" s="552" t="s">
        <v>79</v>
      </c>
      <c r="J30" s="552" t="s">
        <v>80</v>
      </c>
      <c r="K30" s="552" t="s">
        <v>81</v>
      </c>
      <c r="L30" s="552" t="s">
        <v>82</v>
      </c>
      <c r="M30" s="552" t="s">
        <v>83</v>
      </c>
      <c r="N30" s="552" t="s">
        <v>84</v>
      </c>
      <c r="O30" s="552" t="s">
        <v>85</v>
      </c>
      <c r="Q30" s="763" t="s">
        <v>72</v>
      </c>
      <c r="R30" s="763"/>
      <c r="S30" s="552" t="s">
        <v>74</v>
      </c>
      <c r="T30" s="552" t="s">
        <v>75</v>
      </c>
      <c r="U30" s="552" t="s">
        <v>76</v>
      </c>
      <c r="V30" s="552" t="s">
        <v>77</v>
      </c>
      <c r="W30" s="552" t="s">
        <v>78</v>
      </c>
      <c r="X30" s="552" t="s">
        <v>79</v>
      </c>
      <c r="Y30" s="552" t="s">
        <v>80</v>
      </c>
      <c r="Z30" s="552" t="s">
        <v>81</v>
      </c>
      <c r="AA30" s="552" t="s">
        <v>82</v>
      </c>
      <c r="AB30" s="552" t="s">
        <v>83</v>
      </c>
      <c r="AC30" s="552" t="s">
        <v>84</v>
      </c>
      <c r="AD30" s="552" t="s">
        <v>85</v>
      </c>
      <c r="AF30" s="763" t="s">
        <v>72</v>
      </c>
      <c r="AG30" s="763"/>
      <c r="AH30" s="552" t="s">
        <v>74</v>
      </c>
      <c r="AI30" s="552" t="s">
        <v>75</v>
      </c>
      <c r="AJ30" s="552" t="s">
        <v>76</v>
      </c>
      <c r="AK30" s="552" t="s">
        <v>77</v>
      </c>
      <c r="AL30" s="552" t="s">
        <v>78</v>
      </c>
      <c r="AM30" s="552" t="s">
        <v>79</v>
      </c>
      <c r="AN30" s="552" t="s">
        <v>80</v>
      </c>
      <c r="AO30" s="552" t="s">
        <v>81</v>
      </c>
      <c r="AP30" s="552" t="s">
        <v>82</v>
      </c>
      <c r="AQ30" s="552" t="s">
        <v>83</v>
      </c>
      <c r="AR30" s="552" t="s">
        <v>84</v>
      </c>
      <c r="AS30" s="552" t="s">
        <v>85</v>
      </c>
      <c r="AU30"/>
    </row>
    <row r="31" spans="1:47">
      <c r="A31"/>
      <c r="B31" s="766" t="s">
        <v>128</v>
      </c>
      <c r="C31" s="402" t="s">
        <v>182</v>
      </c>
      <c r="D31" s="564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Q31" s="766" t="s">
        <v>128</v>
      </c>
      <c r="R31" s="402" t="s">
        <v>182</v>
      </c>
      <c r="S31" s="601">
        <v>0</v>
      </c>
      <c r="T31" s="601">
        <v>0</v>
      </c>
      <c r="U31" s="601">
        <v>0</v>
      </c>
      <c r="V31" s="601">
        <v>0</v>
      </c>
      <c r="W31" s="601">
        <v>0</v>
      </c>
      <c r="X31" s="601">
        <v>0</v>
      </c>
      <c r="Y31" s="601">
        <v>1</v>
      </c>
      <c r="Z31" s="601">
        <v>0</v>
      </c>
      <c r="AA31" s="601">
        <v>0</v>
      </c>
      <c r="AB31" s="601">
        <v>0</v>
      </c>
      <c r="AC31" s="601"/>
      <c r="AD31" s="601"/>
      <c r="AF31" s="766" t="s">
        <v>128</v>
      </c>
      <c r="AG31" s="402" t="s">
        <v>182</v>
      </c>
      <c r="AH31" s="601">
        <v>0</v>
      </c>
      <c r="AI31" s="601">
        <v>0</v>
      </c>
      <c r="AJ31" s="601">
        <v>0</v>
      </c>
      <c r="AK31" s="601">
        <v>0</v>
      </c>
      <c r="AL31" s="601">
        <v>0</v>
      </c>
      <c r="AM31" s="601">
        <v>0</v>
      </c>
      <c r="AN31" s="601">
        <v>1</v>
      </c>
      <c r="AO31" s="601">
        <v>1</v>
      </c>
      <c r="AP31" s="601">
        <v>1</v>
      </c>
      <c r="AQ31" s="601">
        <v>1</v>
      </c>
      <c r="AR31" s="601">
        <v>1</v>
      </c>
      <c r="AS31" s="601">
        <v>1</v>
      </c>
      <c r="AU31"/>
    </row>
    <row r="32" spans="1:47">
      <c r="A32"/>
      <c r="B32" s="766"/>
      <c r="C32" s="402" t="s">
        <v>183</v>
      </c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Q32" s="766"/>
      <c r="R32" s="402" t="s">
        <v>183</v>
      </c>
      <c r="S32" s="601">
        <v>0</v>
      </c>
      <c r="T32" s="601">
        <v>0</v>
      </c>
      <c r="U32" s="601">
        <v>0</v>
      </c>
      <c r="V32" s="601">
        <v>0</v>
      </c>
      <c r="W32" s="601">
        <v>1</v>
      </c>
      <c r="X32" s="601">
        <v>1</v>
      </c>
      <c r="Y32" s="601">
        <v>0</v>
      </c>
      <c r="Z32" s="601">
        <v>0</v>
      </c>
      <c r="AA32" s="601">
        <v>0</v>
      </c>
      <c r="AB32" s="601">
        <v>0</v>
      </c>
      <c r="AC32" s="601"/>
      <c r="AD32" s="601"/>
      <c r="AF32" s="766"/>
      <c r="AG32" s="402" t="s">
        <v>183</v>
      </c>
      <c r="AH32" s="601">
        <v>0</v>
      </c>
      <c r="AI32" s="601">
        <v>0</v>
      </c>
      <c r="AJ32" s="601">
        <v>0</v>
      </c>
      <c r="AK32" s="601">
        <v>0</v>
      </c>
      <c r="AL32" s="601">
        <v>1</v>
      </c>
      <c r="AM32" s="601">
        <v>2</v>
      </c>
      <c r="AN32" s="601">
        <v>2</v>
      </c>
      <c r="AO32" s="601">
        <v>2</v>
      </c>
      <c r="AP32" s="601">
        <v>2</v>
      </c>
      <c r="AQ32" s="601">
        <v>2</v>
      </c>
      <c r="AR32" s="601">
        <v>2</v>
      </c>
      <c r="AS32" s="601">
        <v>2</v>
      </c>
      <c r="AU32"/>
    </row>
    <row r="33" spans="2:45">
      <c r="B33" s="766"/>
      <c r="C33" s="639" t="s">
        <v>184</v>
      </c>
      <c r="D33" s="676">
        <v>0</v>
      </c>
      <c r="E33" s="676">
        <v>0</v>
      </c>
      <c r="F33" s="676">
        <v>1</v>
      </c>
      <c r="G33" s="676">
        <v>1</v>
      </c>
      <c r="H33" s="676">
        <v>1</v>
      </c>
      <c r="I33" s="676">
        <v>1</v>
      </c>
      <c r="J33" s="676">
        <v>1</v>
      </c>
      <c r="K33" s="676">
        <v>1</v>
      </c>
      <c r="L33" s="676">
        <v>1</v>
      </c>
      <c r="M33" s="676">
        <v>1</v>
      </c>
      <c r="N33" s="676">
        <v>1</v>
      </c>
      <c r="O33" s="676">
        <v>1</v>
      </c>
      <c r="Q33" s="766"/>
      <c r="R33" s="670" t="s">
        <v>184</v>
      </c>
      <c r="S33" s="640">
        <v>0</v>
      </c>
      <c r="T33" s="640">
        <v>0</v>
      </c>
      <c r="U33" s="640">
        <v>0</v>
      </c>
      <c r="V33" s="640">
        <v>0</v>
      </c>
      <c r="W33" s="640">
        <v>1</v>
      </c>
      <c r="X33" s="640">
        <v>1</v>
      </c>
      <c r="Y33" s="640">
        <v>1</v>
      </c>
      <c r="Z33" s="640">
        <v>0</v>
      </c>
      <c r="AA33" s="640">
        <v>0</v>
      </c>
      <c r="AB33" s="640">
        <v>0</v>
      </c>
      <c r="AC33" s="640">
        <v>0</v>
      </c>
      <c r="AD33" s="640">
        <v>0</v>
      </c>
      <c r="AF33" s="766"/>
      <c r="AG33" s="670" t="s">
        <v>184</v>
      </c>
      <c r="AH33" s="640">
        <v>0</v>
      </c>
      <c r="AI33" s="640">
        <v>0</v>
      </c>
      <c r="AJ33" s="640">
        <v>0</v>
      </c>
      <c r="AK33" s="640">
        <v>0</v>
      </c>
      <c r="AL33" s="640">
        <v>1</v>
      </c>
      <c r="AM33" s="640">
        <v>2</v>
      </c>
      <c r="AN33" s="640">
        <v>3</v>
      </c>
      <c r="AO33" s="640">
        <v>3</v>
      </c>
      <c r="AP33" s="640">
        <v>3</v>
      </c>
      <c r="AQ33" s="640">
        <v>3</v>
      </c>
      <c r="AR33" s="640">
        <v>3</v>
      </c>
      <c r="AS33" s="640">
        <v>3</v>
      </c>
    </row>
    <row r="34" spans="2:45">
      <c r="B34" s="766" t="s">
        <v>87</v>
      </c>
      <c r="C34" s="402" t="s">
        <v>182</v>
      </c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Q34" s="766" t="s">
        <v>87</v>
      </c>
      <c r="R34" s="402" t="s">
        <v>182</v>
      </c>
      <c r="S34" s="564">
        <v>0</v>
      </c>
      <c r="T34" s="564">
        <v>0</v>
      </c>
      <c r="U34" s="564">
        <v>0</v>
      </c>
      <c r="V34" s="564">
        <v>0</v>
      </c>
      <c r="W34" s="564">
        <v>0</v>
      </c>
      <c r="X34" s="601">
        <v>0</v>
      </c>
      <c r="Y34" s="564">
        <v>0</v>
      </c>
      <c r="Z34" s="564">
        <v>0</v>
      </c>
      <c r="AA34" s="564">
        <v>0</v>
      </c>
      <c r="AB34" s="564">
        <v>0</v>
      </c>
      <c r="AC34" s="564"/>
      <c r="AD34" s="564"/>
      <c r="AF34" s="766" t="s">
        <v>87</v>
      </c>
      <c r="AG34" s="402" t="s">
        <v>182</v>
      </c>
      <c r="AH34" s="564">
        <v>0</v>
      </c>
      <c r="AI34" s="564">
        <v>0</v>
      </c>
      <c r="AJ34" s="564">
        <v>0</v>
      </c>
      <c r="AK34" s="564">
        <v>0</v>
      </c>
      <c r="AL34" s="564">
        <v>0</v>
      </c>
      <c r="AM34" s="564">
        <v>0</v>
      </c>
      <c r="AN34" s="564">
        <v>0</v>
      </c>
      <c r="AO34" s="564">
        <v>0</v>
      </c>
      <c r="AP34" s="564">
        <v>0</v>
      </c>
      <c r="AQ34" s="564">
        <v>0</v>
      </c>
      <c r="AR34" s="564">
        <v>0</v>
      </c>
      <c r="AS34" s="564">
        <v>0</v>
      </c>
    </row>
    <row r="35" spans="2:45">
      <c r="B35" s="766"/>
      <c r="C35" s="402" t="s">
        <v>183</v>
      </c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Q35" s="766"/>
      <c r="R35" s="402" t="s">
        <v>183</v>
      </c>
      <c r="S35" s="564">
        <v>0</v>
      </c>
      <c r="T35" s="564">
        <v>0</v>
      </c>
      <c r="U35" s="564">
        <v>0</v>
      </c>
      <c r="V35" s="564">
        <v>0</v>
      </c>
      <c r="W35" s="564">
        <v>0</v>
      </c>
      <c r="X35" s="601">
        <v>0</v>
      </c>
      <c r="Y35" s="564">
        <v>0</v>
      </c>
      <c r="Z35" s="564">
        <v>0</v>
      </c>
      <c r="AA35" s="564">
        <v>0</v>
      </c>
      <c r="AB35" s="564">
        <v>0</v>
      </c>
      <c r="AC35" s="564"/>
      <c r="AD35" s="564"/>
      <c r="AF35" s="766"/>
      <c r="AG35" s="402" t="s">
        <v>183</v>
      </c>
      <c r="AH35" s="564">
        <v>0</v>
      </c>
      <c r="AI35" s="564">
        <v>0</v>
      </c>
      <c r="AJ35" s="601">
        <v>0</v>
      </c>
      <c r="AK35" s="601">
        <v>0</v>
      </c>
      <c r="AL35" s="601">
        <v>0</v>
      </c>
      <c r="AM35" s="601">
        <v>0</v>
      </c>
      <c r="AN35" s="601">
        <v>0</v>
      </c>
      <c r="AO35" s="601">
        <v>0</v>
      </c>
      <c r="AP35" s="601">
        <v>0</v>
      </c>
      <c r="AQ35" s="601">
        <v>0</v>
      </c>
      <c r="AR35" s="601">
        <v>0</v>
      </c>
      <c r="AS35" s="601">
        <v>0</v>
      </c>
    </row>
    <row r="36" spans="2:45">
      <c r="B36" s="766"/>
      <c r="C36" s="639" t="s">
        <v>184</v>
      </c>
      <c r="D36" s="676">
        <v>0</v>
      </c>
      <c r="E36" s="676">
        <v>0</v>
      </c>
      <c r="F36" s="676">
        <v>1</v>
      </c>
      <c r="G36" s="676">
        <v>1</v>
      </c>
      <c r="H36" s="676">
        <v>1</v>
      </c>
      <c r="I36" s="676">
        <v>1</v>
      </c>
      <c r="J36" s="676">
        <v>1</v>
      </c>
      <c r="K36" s="676">
        <v>1</v>
      </c>
      <c r="L36" s="676">
        <v>1</v>
      </c>
      <c r="M36" s="676">
        <v>1</v>
      </c>
      <c r="N36" s="676">
        <v>1</v>
      </c>
      <c r="O36" s="676">
        <v>1</v>
      </c>
      <c r="Q36" s="766"/>
      <c r="R36" s="670" t="s">
        <v>184</v>
      </c>
      <c r="S36" s="640">
        <v>0</v>
      </c>
      <c r="T36" s="640">
        <v>0</v>
      </c>
      <c r="U36" s="640">
        <v>0</v>
      </c>
      <c r="V36" s="640">
        <v>0</v>
      </c>
      <c r="W36" s="640">
        <v>0</v>
      </c>
      <c r="X36" s="640">
        <v>0</v>
      </c>
      <c r="Y36" s="640">
        <v>0</v>
      </c>
      <c r="Z36" s="640">
        <v>0</v>
      </c>
      <c r="AA36" s="640">
        <v>0</v>
      </c>
      <c r="AB36" s="640">
        <v>0</v>
      </c>
      <c r="AC36" s="640">
        <v>0</v>
      </c>
      <c r="AD36" s="640">
        <v>0</v>
      </c>
      <c r="AF36" s="766"/>
      <c r="AG36" s="670" t="s">
        <v>184</v>
      </c>
      <c r="AH36" s="640">
        <v>0</v>
      </c>
      <c r="AI36" s="640">
        <v>0</v>
      </c>
      <c r="AJ36" s="646">
        <v>0</v>
      </c>
      <c r="AK36" s="646">
        <v>0</v>
      </c>
      <c r="AL36" s="646">
        <v>0</v>
      </c>
      <c r="AM36" s="646">
        <v>0</v>
      </c>
      <c r="AN36" s="646">
        <v>0</v>
      </c>
      <c r="AO36" s="646">
        <v>0</v>
      </c>
      <c r="AP36" s="646">
        <v>0</v>
      </c>
      <c r="AQ36" s="646">
        <v>0</v>
      </c>
      <c r="AR36" s="646">
        <v>0</v>
      </c>
      <c r="AS36" s="646">
        <v>0</v>
      </c>
    </row>
    <row r="37" spans="2:45">
      <c r="B37" s="766" t="s">
        <v>88</v>
      </c>
      <c r="C37" s="402" t="s">
        <v>182</v>
      </c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Q37" s="766" t="s">
        <v>88</v>
      </c>
      <c r="R37" s="402" t="s">
        <v>182</v>
      </c>
      <c r="S37" s="600">
        <v>0</v>
      </c>
      <c r="T37" s="600">
        <v>0</v>
      </c>
      <c r="U37" s="600">
        <v>0</v>
      </c>
      <c r="V37" s="600">
        <v>0</v>
      </c>
      <c r="W37" s="600">
        <v>0</v>
      </c>
      <c r="X37" s="601">
        <v>0</v>
      </c>
      <c r="Y37" s="600">
        <v>0</v>
      </c>
      <c r="Z37" s="600">
        <v>0</v>
      </c>
      <c r="AA37" s="600">
        <v>0</v>
      </c>
      <c r="AB37" s="600">
        <v>0</v>
      </c>
      <c r="AC37" s="600"/>
      <c r="AD37" s="600"/>
      <c r="AF37" s="766" t="s">
        <v>88</v>
      </c>
      <c r="AG37" s="402" t="s">
        <v>182</v>
      </c>
      <c r="AH37" s="600">
        <v>0</v>
      </c>
      <c r="AI37" s="600">
        <v>0</v>
      </c>
      <c r="AJ37" s="601">
        <v>0</v>
      </c>
      <c r="AK37" s="601">
        <v>0</v>
      </c>
      <c r="AL37" s="601">
        <v>0</v>
      </c>
      <c r="AM37" s="601">
        <v>0</v>
      </c>
      <c r="AN37" s="601">
        <v>0</v>
      </c>
      <c r="AO37" s="601">
        <v>0</v>
      </c>
      <c r="AP37" s="601">
        <v>0</v>
      </c>
      <c r="AQ37" s="601">
        <v>0</v>
      </c>
      <c r="AR37" s="601">
        <v>0</v>
      </c>
      <c r="AS37" s="601">
        <v>0</v>
      </c>
    </row>
    <row r="38" spans="2:45">
      <c r="B38" s="766"/>
      <c r="C38" s="402" t="s">
        <v>183</v>
      </c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Q38" s="766"/>
      <c r="R38" s="402" t="s">
        <v>183</v>
      </c>
      <c r="S38" s="600">
        <v>0</v>
      </c>
      <c r="T38" s="600">
        <v>0</v>
      </c>
      <c r="U38" s="600">
        <v>0</v>
      </c>
      <c r="V38" s="600">
        <v>0</v>
      </c>
      <c r="W38" s="600">
        <v>0</v>
      </c>
      <c r="X38" s="601">
        <v>0</v>
      </c>
      <c r="Y38" s="600">
        <v>0</v>
      </c>
      <c r="Z38" s="600">
        <v>0</v>
      </c>
      <c r="AA38" s="600">
        <v>0</v>
      </c>
      <c r="AB38" s="600">
        <v>0</v>
      </c>
      <c r="AC38" s="600"/>
      <c r="AD38" s="600"/>
      <c r="AF38" s="766"/>
      <c r="AG38" s="402" t="s">
        <v>183</v>
      </c>
      <c r="AH38" s="600">
        <v>0</v>
      </c>
      <c r="AI38" s="600">
        <v>0</v>
      </c>
      <c r="AJ38" s="601">
        <v>0</v>
      </c>
      <c r="AK38" s="601">
        <v>0</v>
      </c>
      <c r="AL38" s="601">
        <v>0</v>
      </c>
      <c r="AM38" s="601">
        <v>0</v>
      </c>
      <c r="AN38" s="601">
        <v>0</v>
      </c>
      <c r="AO38" s="601">
        <v>0</v>
      </c>
      <c r="AP38" s="601">
        <v>0</v>
      </c>
      <c r="AQ38" s="601">
        <v>0</v>
      </c>
      <c r="AR38" s="601">
        <v>0</v>
      </c>
      <c r="AS38" s="601">
        <v>0</v>
      </c>
    </row>
    <row r="39" spans="2:45">
      <c r="B39" s="766"/>
      <c r="C39" s="639" t="s">
        <v>184</v>
      </c>
      <c r="D39" s="676">
        <v>0</v>
      </c>
      <c r="E39" s="676">
        <v>0</v>
      </c>
      <c r="F39" s="676">
        <v>1</v>
      </c>
      <c r="G39" s="676">
        <v>1</v>
      </c>
      <c r="H39" s="676">
        <v>1</v>
      </c>
      <c r="I39" s="676">
        <v>1</v>
      </c>
      <c r="J39" s="676">
        <v>1</v>
      </c>
      <c r="K39" s="676">
        <v>1</v>
      </c>
      <c r="L39" s="676">
        <v>1</v>
      </c>
      <c r="M39" s="676">
        <v>1</v>
      </c>
      <c r="N39" s="676">
        <v>1</v>
      </c>
      <c r="O39" s="676">
        <v>1</v>
      </c>
      <c r="Q39" s="766"/>
      <c r="R39" s="670" t="s">
        <v>184</v>
      </c>
      <c r="S39" s="640">
        <v>0</v>
      </c>
      <c r="T39" s="640">
        <v>0</v>
      </c>
      <c r="U39" s="640">
        <v>0</v>
      </c>
      <c r="V39" s="640">
        <v>0</v>
      </c>
      <c r="W39" s="640">
        <v>0</v>
      </c>
      <c r="X39" s="640">
        <v>0</v>
      </c>
      <c r="Y39" s="640">
        <v>0</v>
      </c>
      <c r="Z39" s="640">
        <v>0</v>
      </c>
      <c r="AA39" s="640">
        <v>0</v>
      </c>
      <c r="AB39" s="640">
        <v>0</v>
      </c>
      <c r="AC39" s="640">
        <v>0</v>
      </c>
      <c r="AD39" s="640">
        <v>0</v>
      </c>
      <c r="AF39" s="766"/>
      <c r="AG39" s="670" t="s">
        <v>184</v>
      </c>
      <c r="AH39" s="640">
        <v>0</v>
      </c>
      <c r="AI39" s="640">
        <v>0</v>
      </c>
      <c r="AJ39" s="646">
        <v>0</v>
      </c>
      <c r="AK39" s="646">
        <v>0</v>
      </c>
      <c r="AL39" s="646">
        <v>0</v>
      </c>
      <c r="AM39" s="646">
        <v>0</v>
      </c>
      <c r="AN39" s="646">
        <v>0</v>
      </c>
      <c r="AO39" s="646">
        <v>0</v>
      </c>
      <c r="AP39" s="646">
        <v>0</v>
      </c>
      <c r="AQ39" s="646">
        <v>0</v>
      </c>
      <c r="AR39" s="646">
        <v>0</v>
      </c>
      <c r="AS39" s="646">
        <v>0</v>
      </c>
    </row>
    <row r="40" spans="2:45">
      <c r="B40" s="766" t="s">
        <v>121</v>
      </c>
      <c r="C40" s="402" t="s">
        <v>182</v>
      </c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Q40" s="766" t="s">
        <v>121</v>
      </c>
      <c r="R40" s="402" t="s">
        <v>182</v>
      </c>
      <c r="S40" s="564">
        <v>0</v>
      </c>
      <c r="T40" s="564">
        <v>0</v>
      </c>
      <c r="U40" s="564">
        <v>0</v>
      </c>
      <c r="V40" s="564">
        <v>0</v>
      </c>
      <c r="W40" s="564">
        <v>0</v>
      </c>
      <c r="X40" s="601">
        <v>0</v>
      </c>
      <c r="Y40" s="564">
        <v>0</v>
      </c>
      <c r="Z40" s="564">
        <v>0</v>
      </c>
      <c r="AA40" s="564">
        <v>0</v>
      </c>
      <c r="AB40" s="564">
        <v>0</v>
      </c>
      <c r="AC40" s="564"/>
      <c r="AD40" s="564"/>
      <c r="AF40" s="766" t="s">
        <v>121</v>
      </c>
      <c r="AG40" s="402" t="s">
        <v>182</v>
      </c>
      <c r="AH40" s="564">
        <v>0</v>
      </c>
      <c r="AI40" s="564">
        <v>0</v>
      </c>
      <c r="AJ40" s="601">
        <v>0</v>
      </c>
      <c r="AK40" s="601">
        <v>0</v>
      </c>
      <c r="AL40" s="601">
        <v>0</v>
      </c>
      <c r="AM40" s="601">
        <v>0</v>
      </c>
      <c r="AN40" s="601">
        <v>0</v>
      </c>
      <c r="AO40" s="601">
        <v>0</v>
      </c>
      <c r="AP40" s="601">
        <v>0</v>
      </c>
      <c r="AQ40" s="601">
        <v>0</v>
      </c>
      <c r="AR40" s="601">
        <v>0</v>
      </c>
      <c r="AS40" s="601">
        <v>0</v>
      </c>
    </row>
    <row r="41" spans="2:45">
      <c r="B41" s="766"/>
      <c r="C41" s="402" t="s">
        <v>183</v>
      </c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Q41" s="766"/>
      <c r="R41" s="402" t="s">
        <v>183</v>
      </c>
      <c r="S41" s="564">
        <v>0</v>
      </c>
      <c r="T41" s="564">
        <v>0</v>
      </c>
      <c r="U41" s="564">
        <v>0</v>
      </c>
      <c r="V41" s="564">
        <v>0</v>
      </c>
      <c r="W41" s="564">
        <v>0</v>
      </c>
      <c r="X41" s="601">
        <v>0</v>
      </c>
      <c r="Y41" s="564">
        <v>0</v>
      </c>
      <c r="Z41" s="564">
        <v>0</v>
      </c>
      <c r="AA41" s="564">
        <v>0</v>
      </c>
      <c r="AB41" s="564">
        <v>0</v>
      </c>
      <c r="AC41" s="564"/>
      <c r="AD41" s="564"/>
      <c r="AF41" s="766"/>
      <c r="AG41" s="402" t="s">
        <v>183</v>
      </c>
      <c r="AH41" s="564">
        <v>0</v>
      </c>
      <c r="AI41" s="564">
        <v>0</v>
      </c>
      <c r="AJ41" s="601">
        <v>0</v>
      </c>
      <c r="AK41" s="601">
        <v>0</v>
      </c>
      <c r="AL41" s="601">
        <v>0</v>
      </c>
      <c r="AM41" s="601">
        <v>0</v>
      </c>
      <c r="AN41" s="601">
        <v>0</v>
      </c>
      <c r="AO41" s="601">
        <v>0</v>
      </c>
      <c r="AP41" s="601">
        <v>0</v>
      </c>
      <c r="AQ41" s="601">
        <v>0</v>
      </c>
      <c r="AR41" s="601">
        <v>0</v>
      </c>
      <c r="AS41" s="601">
        <v>0</v>
      </c>
    </row>
    <row r="42" spans="2:45">
      <c r="B42" s="766"/>
      <c r="C42" s="639" t="s">
        <v>184</v>
      </c>
      <c r="D42" s="676">
        <v>0</v>
      </c>
      <c r="E42" s="676">
        <v>0</v>
      </c>
      <c r="F42" s="676">
        <v>0</v>
      </c>
      <c r="G42" s="676">
        <v>0</v>
      </c>
      <c r="H42" s="676">
        <v>0</v>
      </c>
      <c r="I42" s="676">
        <v>1</v>
      </c>
      <c r="J42" s="676">
        <v>1</v>
      </c>
      <c r="K42" s="676">
        <v>1</v>
      </c>
      <c r="L42" s="676">
        <v>1</v>
      </c>
      <c r="M42" s="676">
        <v>1</v>
      </c>
      <c r="N42" s="676">
        <v>1</v>
      </c>
      <c r="O42" s="676">
        <v>1</v>
      </c>
      <c r="Q42" s="766"/>
      <c r="R42" s="670" t="s">
        <v>184</v>
      </c>
      <c r="S42" s="640">
        <v>0</v>
      </c>
      <c r="T42" s="640">
        <v>0</v>
      </c>
      <c r="U42" s="640">
        <v>0</v>
      </c>
      <c r="V42" s="640">
        <v>0</v>
      </c>
      <c r="W42" s="640">
        <v>0</v>
      </c>
      <c r="X42" s="640">
        <v>0</v>
      </c>
      <c r="Y42" s="640">
        <v>0</v>
      </c>
      <c r="Z42" s="640">
        <v>0</v>
      </c>
      <c r="AA42" s="640">
        <v>0</v>
      </c>
      <c r="AB42" s="640">
        <v>0</v>
      </c>
      <c r="AC42" s="640">
        <v>0</v>
      </c>
      <c r="AD42" s="640">
        <v>0</v>
      </c>
      <c r="AF42" s="766"/>
      <c r="AG42" s="670" t="s">
        <v>184</v>
      </c>
      <c r="AH42" s="640">
        <v>0</v>
      </c>
      <c r="AI42" s="640">
        <v>0</v>
      </c>
      <c r="AJ42" s="646">
        <v>0</v>
      </c>
      <c r="AK42" s="646">
        <v>0</v>
      </c>
      <c r="AL42" s="646">
        <v>0</v>
      </c>
      <c r="AM42" s="646">
        <v>0</v>
      </c>
      <c r="AN42" s="646">
        <v>0</v>
      </c>
      <c r="AO42" s="646">
        <v>0</v>
      </c>
      <c r="AP42" s="646">
        <v>0</v>
      </c>
      <c r="AQ42" s="646">
        <v>0</v>
      </c>
      <c r="AR42" s="646">
        <v>0</v>
      </c>
      <c r="AS42" s="646">
        <v>0</v>
      </c>
    </row>
    <row r="43" spans="2:45">
      <c r="B43" s="766" t="s">
        <v>89</v>
      </c>
      <c r="C43" s="402" t="s">
        <v>182</v>
      </c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Q43" s="766" t="s">
        <v>89</v>
      </c>
      <c r="R43" s="402" t="s">
        <v>182</v>
      </c>
      <c r="S43" s="564">
        <v>0</v>
      </c>
      <c r="T43" s="564">
        <v>0</v>
      </c>
      <c r="U43" s="564">
        <v>0</v>
      </c>
      <c r="V43" s="564">
        <v>0</v>
      </c>
      <c r="W43" s="564">
        <v>0</v>
      </c>
      <c r="X43" s="601">
        <v>0</v>
      </c>
      <c r="Y43" s="564">
        <v>0</v>
      </c>
      <c r="Z43" s="564">
        <v>0</v>
      </c>
      <c r="AA43" s="564">
        <v>0</v>
      </c>
      <c r="AB43" s="564">
        <v>0</v>
      </c>
      <c r="AC43" s="564"/>
      <c r="AD43" s="564"/>
      <c r="AF43" s="766" t="s">
        <v>89</v>
      </c>
      <c r="AG43" s="402" t="s">
        <v>182</v>
      </c>
      <c r="AH43" s="564">
        <v>0</v>
      </c>
      <c r="AI43" s="564">
        <v>0</v>
      </c>
      <c r="AJ43" s="601">
        <v>0</v>
      </c>
      <c r="AK43" s="601">
        <v>0</v>
      </c>
      <c r="AL43" s="601">
        <v>0</v>
      </c>
      <c r="AM43" s="601">
        <v>0</v>
      </c>
      <c r="AN43" s="601">
        <v>0</v>
      </c>
      <c r="AO43" s="601">
        <v>0</v>
      </c>
      <c r="AP43" s="601">
        <v>0</v>
      </c>
      <c r="AQ43" s="601">
        <v>0</v>
      </c>
      <c r="AR43" s="601">
        <v>0</v>
      </c>
      <c r="AS43" s="601">
        <v>0</v>
      </c>
    </row>
    <row r="44" spans="2:45">
      <c r="B44" s="766"/>
      <c r="C44" s="402" t="s">
        <v>183</v>
      </c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Q44" s="766"/>
      <c r="R44" s="402" t="s">
        <v>183</v>
      </c>
      <c r="S44" s="564">
        <v>0</v>
      </c>
      <c r="T44" s="564">
        <v>0</v>
      </c>
      <c r="U44" s="564">
        <v>0</v>
      </c>
      <c r="V44" s="564">
        <v>0</v>
      </c>
      <c r="W44" s="564">
        <v>0</v>
      </c>
      <c r="X44" s="601">
        <v>0</v>
      </c>
      <c r="Y44" s="564">
        <v>0</v>
      </c>
      <c r="Z44" s="564">
        <v>0</v>
      </c>
      <c r="AA44" s="564">
        <v>0</v>
      </c>
      <c r="AB44" s="564">
        <v>0</v>
      </c>
      <c r="AC44" s="564"/>
      <c r="AD44" s="564"/>
      <c r="AF44" s="766"/>
      <c r="AG44" s="402" t="s">
        <v>183</v>
      </c>
      <c r="AH44" s="564">
        <v>0</v>
      </c>
      <c r="AI44" s="564">
        <v>0</v>
      </c>
      <c r="AJ44" s="601">
        <v>0</v>
      </c>
      <c r="AK44" s="601">
        <v>0</v>
      </c>
      <c r="AL44" s="601">
        <v>0</v>
      </c>
      <c r="AM44" s="601">
        <v>0</v>
      </c>
      <c r="AN44" s="601">
        <v>0</v>
      </c>
      <c r="AO44" s="601">
        <v>0</v>
      </c>
      <c r="AP44" s="601">
        <v>0</v>
      </c>
      <c r="AQ44" s="601">
        <v>0</v>
      </c>
      <c r="AR44" s="601">
        <v>0</v>
      </c>
      <c r="AS44" s="601">
        <v>0</v>
      </c>
    </row>
    <row r="45" spans="2:45">
      <c r="B45" s="766"/>
      <c r="C45" s="639" t="s">
        <v>184</v>
      </c>
      <c r="D45" s="676">
        <v>0</v>
      </c>
      <c r="E45" s="676">
        <v>0</v>
      </c>
      <c r="F45" s="676">
        <v>1</v>
      </c>
      <c r="G45" s="676">
        <v>1</v>
      </c>
      <c r="H45" s="676">
        <v>1</v>
      </c>
      <c r="I45" s="676">
        <v>1</v>
      </c>
      <c r="J45" s="676">
        <v>1</v>
      </c>
      <c r="K45" s="676">
        <v>1</v>
      </c>
      <c r="L45" s="676">
        <v>1</v>
      </c>
      <c r="M45" s="676">
        <v>1</v>
      </c>
      <c r="N45" s="676">
        <v>1</v>
      </c>
      <c r="O45" s="676">
        <v>1</v>
      </c>
      <c r="Q45" s="766"/>
      <c r="R45" s="670" t="s">
        <v>184</v>
      </c>
      <c r="S45" s="640">
        <v>0</v>
      </c>
      <c r="T45" s="640">
        <v>0</v>
      </c>
      <c r="U45" s="640">
        <v>0</v>
      </c>
      <c r="V45" s="640">
        <v>0</v>
      </c>
      <c r="W45" s="640">
        <v>0</v>
      </c>
      <c r="X45" s="640">
        <v>0</v>
      </c>
      <c r="Y45" s="640">
        <v>0</v>
      </c>
      <c r="Z45" s="640">
        <v>0</v>
      </c>
      <c r="AA45" s="640">
        <v>0</v>
      </c>
      <c r="AB45" s="640">
        <v>0</v>
      </c>
      <c r="AC45" s="640">
        <v>0</v>
      </c>
      <c r="AD45" s="640">
        <v>0</v>
      </c>
      <c r="AF45" s="766"/>
      <c r="AG45" s="670" t="s">
        <v>184</v>
      </c>
      <c r="AH45" s="640">
        <v>0</v>
      </c>
      <c r="AI45" s="640">
        <v>0</v>
      </c>
      <c r="AJ45" s="646">
        <v>0</v>
      </c>
      <c r="AK45" s="646">
        <v>0</v>
      </c>
      <c r="AL45" s="646">
        <v>0</v>
      </c>
      <c r="AM45" s="646">
        <v>0</v>
      </c>
      <c r="AN45" s="646">
        <v>0</v>
      </c>
      <c r="AO45" s="646">
        <v>0</v>
      </c>
      <c r="AP45" s="646">
        <v>0</v>
      </c>
      <c r="AQ45" s="646">
        <v>0</v>
      </c>
      <c r="AR45" s="646">
        <v>0</v>
      </c>
      <c r="AS45" s="646">
        <v>0</v>
      </c>
    </row>
    <row r="46" spans="2:45">
      <c r="B46" s="766" t="s">
        <v>90</v>
      </c>
      <c r="C46" s="402" t="s">
        <v>182</v>
      </c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Q46" s="766" t="s">
        <v>89</v>
      </c>
      <c r="R46" s="402" t="s">
        <v>182</v>
      </c>
      <c r="S46" s="564">
        <v>0</v>
      </c>
      <c r="T46" s="564">
        <v>0</v>
      </c>
      <c r="U46" s="564">
        <v>0</v>
      </c>
      <c r="V46" s="564">
        <v>0</v>
      </c>
      <c r="W46" s="564">
        <v>0</v>
      </c>
      <c r="X46" s="564">
        <v>0</v>
      </c>
      <c r="Y46" s="564">
        <v>1</v>
      </c>
      <c r="Z46" s="564">
        <v>0</v>
      </c>
      <c r="AA46" s="564">
        <v>0</v>
      </c>
      <c r="AB46" s="564">
        <v>0</v>
      </c>
      <c r="AC46" s="564"/>
      <c r="AD46" s="564"/>
      <c r="AF46" s="766" t="s">
        <v>89</v>
      </c>
      <c r="AG46" s="402" t="s">
        <v>182</v>
      </c>
      <c r="AH46" s="564">
        <v>0</v>
      </c>
      <c r="AI46" s="564">
        <v>0</v>
      </c>
      <c r="AJ46" s="601">
        <v>0</v>
      </c>
      <c r="AK46" s="601">
        <v>0</v>
      </c>
      <c r="AL46" s="601">
        <v>0</v>
      </c>
      <c r="AM46" s="601">
        <v>0</v>
      </c>
      <c r="AN46" s="601">
        <v>1</v>
      </c>
      <c r="AO46" s="601">
        <v>1</v>
      </c>
      <c r="AP46" s="601">
        <v>1</v>
      </c>
      <c r="AQ46" s="601">
        <v>1</v>
      </c>
      <c r="AR46" s="601">
        <v>1</v>
      </c>
      <c r="AS46" s="601">
        <v>1</v>
      </c>
    </row>
    <row r="47" spans="2:45">
      <c r="B47" s="766"/>
      <c r="C47" s="402" t="s">
        <v>183</v>
      </c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Q47" s="766"/>
      <c r="R47" s="402" t="s">
        <v>183</v>
      </c>
      <c r="S47" s="564">
        <v>0</v>
      </c>
      <c r="T47" s="564">
        <v>0</v>
      </c>
      <c r="U47" s="564">
        <v>0</v>
      </c>
      <c r="V47" s="564">
        <v>0</v>
      </c>
      <c r="W47" s="564">
        <v>1</v>
      </c>
      <c r="X47" s="564">
        <v>1</v>
      </c>
      <c r="Y47" s="564">
        <v>0</v>
      </c>
      <c r="Z47" s="564">
        <v>0</v>
      </c>
      <c r="AA47" s="564">
        <v>0</v>
      </c>
      <c r="AB47" s="564">
        <v>0</v>
      </c>
      <c r="AC47" s="564"/>
      <c r="AD47" s="564"/>
      <c r="AF47" s="766"/>
      <c r="AG47" s="402" t="s">
        <v>183</v>
      </c>
      <c r="AH47" s="564">
        <v>0</v>
      </c>
      <c r="AI47" s="564">
        <v>0</v>
      </c>
      <c r="AJ47" s="601">
        <v>0</v>
      </c>
      <c r="AK47" s="601">
        <v>0</v>
      </c>
      <c r="AL47" s="601">
        <v>1</v>
      </c>
      <c r="AM47" s="601">
        <v>2</v>
      </c>
      <c r="AN47" s="601">
        <v>2</v>
      </c>
      <c r="AO47" s="601">
        <v>2</v>
      </c>
      <c r="AP47" s="601">
        <v>2</v>
      </c>
      <c r="AQ47" s="601">
        <v>2</v>
      </c>
      <c r="AR47" s="601">
        <v>2</v>
      </c>
      <c r="AS47" s="601">
        <v>2</v>
      </c>
    </row>
    <row r="48" spans="2:45">
      <c r="B48" s="766"/>
      <c r="C48" s="639" t="s">
        <v>184</v>
      </c>
      <c r="D48" s="676">
        <v>0</v>
      </c>
      <c r="E48" s="676">
        <v>0</v>
      </c>
      <c r="F48" s="676">
        <v>5</v>
      </c>
      <c r="G48" s="676">
        <v>5</v>
      </c>
      <c r="H48" s="676">
        <v>5</v>
      </c>
      <c r="I48" s="676">
        <v>5</v>
      </c>
      <c r="J48" s="676">
        <v>5</v>
      </c>
      <c r="K48" s="676">
        <v>5</v>
      </c>
      <c r="L48" s="676">
        <v>5</v>
      </c>
      <c r="M48" s="676">
        <v>5</v>
      </c>
      <c r="N48" s="676">
        <v>5</v>
      </c>
      <c r="O48" s="676">
        <v>5</v>
      </c>
      <c r="Q48" s="766"/>
      <c r="R48" s="670" t="s">
        <v>184</v>
      </c>
      <c r="S48" s="640">
        <v>0</v>
      </c>
      <c r="T48" s="640">
        <v>0</v>
      </c>
      <c r="U48" s="640">
        <v>0</v>
      </c>
      <c r="V48" s="640">
        <v>0</v>
      </c>
      <c r="W48" s="640">
        <v>1</v>
      </c>
      <c r="X48" s="640">
        <v>1</v>
      </c>
      <c r="Y48" s="640">
        <v>1</v>
      </c>
      <c r="Z48" s="640">
        <v>0</v>
      </c>
      <c r="AA48" s="640">
        <v>0</v>
      </c>
      <c r="AB48" s="640">
        <v>0</v>
      </c>
      <c r="AC48" s="640">
        <v>0</v>
      </c>
      <c r="AD48" s="640">
        <v>0</v>
      </c>
      <c r="AF48" s="766"/>
      <c r="AG48" s="670" t="s">
        <v>184</v>
      </c>
      <c r="AH48" s="640">
        <v>0</v>
      </c>
      <c r="AI48" s="640">
        <v>0</v>
      </c>
      <c r="AJ48" s="646">
        <v>0</v>
      </c>
      <c r="AK48" s="646">
        <v>0</v>
      </c>
      <c r="AL48" s="646">
        <v>1</v>
      </c>
      <c r="AM48" s="646">
        <v>2</v>
      </c>
      <c r="AN48" s="646">
        <v>3</v>
      </c>
      <c r="AO48" s="646">
        <v>3</v>
      </c>
      <c r="AP48" s="646">
        <v>3</v>
      </c>
      <c r="AQ48" s="646">
        <v>3</v>
      </c>
      <c r="AR48" s="646">
        <v>3</v>
      </c>
      <c r="AS48" s="646">
        <v>3</v>
      </c>
    </row>
    <row r="49" spans="1:45">
      <c r="A49"/>
      <c r="D49" s="105"/>
      <c r="E49" s="105"/>
      <c r="F49" s="105"/>
      <c r="G49" s="105"/>
      <c r="H49" s="105"/>
      <c r="I49" s="105"/>
      <c r="J49" s="105"/>
      <c r="K49" s="651"/>
      <c r="L49" s="105"/>
      <c r="M49" s="105"/>
      <c r="N49" s="105"/>
      <c r="O49" s="105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577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">
        <v>185</v>
      </c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F50" t="s">
        <v>185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577"/>
      <c r="AS50" s="105"/>
    </row>
    <row r="51" spans="1:45">
      <c r="A51"/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A52"/>
      <c r="B52" s="763" t="s">
        <v>72</v>
      </c>
      <c r="C52" s="763"/>
      <c r="D52" s="552" t="s">
        <v>74</v>
      </c>
      <c r="E52" s="552" t="s">
        <v>75</v>
      </c>
      <c r="F52" s="552" t="s">
        <v>76</v>
      </c>
      <c r="G52" s="552" t="s">
        <v>77</v>
      </c>
      <c r="H52" s="552" t="s">
        <v>78</v>
      </c>
      <c r="I52" s="552" t="s">
        <v>79</v>
      </c>
      <c r="J52" s="552" t="s">
        <v>80</v>
      </c>
      <c r="K52" s="552" t="s">
        <v>81</v>
      </c>
      <c r="L52" s="552" t="s">
        <v>82</v>
      </c>
      <c r="M52" s="552" t="s">
        <v>83</v>
      </c>
      <c r="N52" s="552" t="s">
        <v>84</v>
      </c>
      <c r="O52" s="552" t="s">
        <v>85</v>
      </c>
      <c r="Q52" s="763" t="s">
        <v>72</v>
      </c>
      <c r="R52" s="763"/>
      <c r="S52" s="552" t="s">
        <v>74</v>
      </c>
      <c r="T52" s="552" t="s">
        <v>75</v>
      </c>
      <c r="U52" s="552" t="s">
        <v>76</v>
      </c>
      <c r="V52" s="552" t="s">
        <v>77</v>
      </c>
      <c r="W52" s="552" t="s">
        <v>78</v>
      </c>
      <c r="X52" s="552" t="s">
        <v>79</v>
      </c>
      <c r="Y52" s="552" t="s">
        <v>80</v>
      </c>
      <c r="Z52" s="552" t="s">
        <v>81</v>
      </c>
      <c r="AA52" s="552" t="s">
        <v>82</v>
      </c>
      <c r="AB52" s="552" t="s">
        <v>83</v>
      </c>
      <c r="AC52" s="552" t="s">
        <v>84</v>
      </c>
      <c r="AD52" s="552" t="s">
        <v>85</v>
      </c>
      <c r="AF52" s="763" t="s">
        <v>72</v>
      </c>
      <c r="AG52" s="763"/>
      <c r="AH52" s="552" t="s">
        <v>74</v>
      </c>
      <c r="AI52" s="552" t="s">
        <v>75</v>
      </c>
      <c r="AJ52" s="552" t="s">
        <v>76</v>
      </c>
      <c r="AK52" s="552" t="s">
        <v>77</v>
      </c>
      <c r="AL52" s="552" t="s">
        <v>78</v>
      </c>
      <c r="AM52" s="552" t="s">
        <v>79</v>
      </c>
      <c r="AN52" s="552" t="s">
        <v>80</v>
      </c>
      <c r="AO52" s="552" t="s">
        <v>81</v>
      </c>
      <c r="AP52" s="552" t="s">
        <v>82</v>
      </c>
      <c r="AQ52" s="552" t="s">
        <v>83</v>
      </c>
      <c r="AR52" s="552" t="s">
        <v>84</v>
      </c>
      <c r="AS52" s="552" t="s">
        <v>85</v>
      </c>
    </row>
    <row r="53" spans="1:45">
      <c r="A53"/>
      <c r="B53" s="766" t="s">
        <v>128</v>
      </c>
      <c r="C53" s="402" t="s">
        <v>186</v>
      </c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Q53" s="766" t="s">
        <v>128</v>
      </c>
      <c r="R53" s="402" t="s">
        <v>186</v>
      </c>
      <c r="S53" s="601">
        <v>341</v>
      </c>
      <c r="T53" s="564">
        <v>292</v>
      </c>
      <c r="U53" s="564">
        <v>397</v>
      </c>
      <c r="V53" s="564">
        <v>339</v>
      </c>
      <c r="W53" s="564">
        <v>317</v>
      </c>
      <c r="X53" s="564">
        <v>299</v>
      </c>
      <c r="Y53" s="564">
        <v>390</v>
      </c>
      <c r="Z53" s="564">
        <v>320</v>
      </c>
      <c r="AA53" s="564">
        <v>300</v>
      </c>
      <c r="AB53" s="564">
        <v>300</v>
      </c>
      <c r="AC53" s="564"/>
      <c r="AD53" s="564"/>
      <c r="AF53" s="766" t="s">
        <v>128</v>
      </c>
      <c r="AG53" s="402" t="s">
        <v>186</v>
      </c>
      <c r="AH53" s="599">
        <v>341</v>
      </c>
      <c r="AI53" s="599">
        <v>633</v>
      </c>
      <c r="AJ53" s="599">
        <v>1030</v>
      </c>
      <c r="AK53" s="599">
        <v>1369</v>
      </c>
      <c r="AL53" s="599">
        <v>1686</v>
      </c>
      <c r="AM53" s="599">
        <v>1985</v>
      </c>
      <c r="AN53" s="599">
        <v>2375</v>
      </c>
      <c r="AO53" s="599">
        <v>2695</v>
      </c>
      <c r="AP53" s="599">
        <v>2995</v>
      </c>
      <c r="AQ53" s="599">
        <v>3295</v>
      </c>
      <c r="AR53" s="599">
        <v>3295</v>
      </c>
      <c r="AS53" s="599">
        <v>3295</v>
      </c>
    </row>
    <row r="54" spans="1:45">
      <c r="A54"/>
      <c r="B54" s="766"/>
      <c r="C54" s="402" t="s">
        <v>187</v>
      </c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644"/>
      <c r="Q54" s="766"/>
      <c r="R54" s="402" t="s">
        <v>187</v>
      </c>
      <c r="S54" s="601">
        <v>0</v>
      </c>
      <c r="T54" s="564">
        <v>0</v>
      </c>
      <c r="U54" s="564">
        <v>0</v>
      </c>
      <c r="V54" s="564">
        <v>0</v>
      </c>
      <c r="W54" s="564">
        <v>0</v>
      </c>
      <c r="X54" s="564">
        <v>0</v>
      </c>
      <c r="Y54" s="564">
        <v>0</v>
      </c>
      <c r="Z54" s="564">
        <v>0</v>
      </c>
      <c r="AA54" s="564">
        <v>0</v>
      </c>
      <c r="AB54" s="564">
        <v>0</v>
      </c>
      <c r="AC54" s="564"/>
      <c r="AD54" s="564"/>
      <c r="AF54" s="766"/>
      <c r="AG54" s="402" t="s">
        <v>187</v>
      </c>
      <c r="AH54" s="599">
        <v>0</v>
      </c>
      <c r="AI54" s="599">
        <v>0</v>
      </c>
      <c r="AJ54" s="599">
        <v>0</v>
      </c>
      <c r="AK54" s="599">
        <v>0</v>
      </c>
      <c r="AL54" s="599">
        <v>0</v>
      </c>
      <c r="AM54" s="599">
        <v>0</v>
      </c>
      <c r="AN54" s="599">
        <v>0</v>
      </c>
      <c r="AO54" s="599">
        <v>0</v>
      </c>
      <c r="AP54" s="599">
        <v>0</v>
      </c>
      <c r="AQ54" s="599">
        <v>0</v>
      </c>
      <c r="AR54" s="599">
        <v>0</v>
      </c>
      <c r="AS54" s="599">
        <v>0</v>
      </c>
    </row>
    <row r="55" spans="1:45">
      <c r="A55"/>
      <c r="B55" s="766"/>
      <c r="C55" s="639" t="s">
        <v>188</v>
      </c>
      <c r="D55" s="676">
        <v>0.09</v>
      </c>
      <c r="E55" s="676">
        <v>0.09</v>
      </c>
      <c r="F55" s="676">
        <v>0.09</v>
      </c>
      <c r="G55" s="676">
        <v>0.09</v>
      </c>
      <c r="H55" s="676">
        <v>0.09</v>
      </c>
      <c r="I55" s="676">
        <v>0.09</v>
      </c>
      <c r="J55" s="676">
        <v>0.09</v>
      </c>
      <c r="K55" s="676">
        <v>0.09</v>
      </c>
      <c r="L55" s="676">
        <v>0.09</v>
      </c>
      <c r="M55" s="676">
        <v>0.09</v>
      </c>
      <c r="N55" s="676">
        <v>0.09</v>
      </c>
      <c r="O55" s="676">
        <v>0.09</v>
      </c>
      <c r="Q55" s="766"/>
      <c r="R55" s="639" t="s">
        <v>188</v>
      </c>
      <c r="S55" s="645">
        <v>0</v>
      </c>
      <c r="T55" s="645">
        <v>0</v>
      </c>
      <c r="U55" s="645">
        <v>0</v>
      </c>
      <c r="V55" s="645">
        <v>0</v>
      </c>
      <c r="W55" s="645">
        <v>0</v>
      </c>
      <c r="X55" s="645">
        <v>0</v>
      </c>
      <c r="Y55" s="645">
        <v>0</v>
      </c>
      <c r="Z55" s="645">
        <v>0</v>
      </c>
      <c r="AA55" s="645">
        <v>0</v>
      </c>
      <c r="AB55" s="645">
        <v>0</v>
      </c>
      <c r="AC55" s="645" t="e">
        <v>#DIV/0!</v>
      </c>
      <c r="AD55" s="645" t="e">
        <v>#DIV/0!</v>
      </c>
      <c r="AF55" s="766"/>
      <c r="AG55" s="639" t="s">
        <v>188</v>
      </c>
      <c r="AH55" s="645">
        <v>0</v>
      </c>
      <c r="AI55" s="645">
        <v>0</v>
      </c>
      <c r="AJ55" s="645">
        <v>0</v>
      </c>
      <c r="AK55" s="645">
        <v>0</v>
      </c>
      <c r="AL55" s="645">
        <v>0</v>
      </c>
      <c r="AM55" s="645">
        <v>0</v>
      </c>
      <c r="AN55" s="645">
        <v>0</v>
      </c>
      <c r="AO55" s="645">
        <v>0</v>
      </c>
      <c r="AP55" s="645">
        <v>0</v>
      </c>
      <c r="AQ55" s="645">
        <v>0</v>
      </c>
      <c r="AR55" s="645">
        <v>0</v>
      </c>
      <c r="AS55" s="645">
        <v>0</v>
      </c>
    </row>
    <row r="56" spans="1:45">
      <c r="A56"/>
      <c r="B56" s="766" t="s">
        <v>87</v>
      </c>
      <c r="C56" s="402" t="s">
        <v>186</v>
      </c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Q56" s="766" t="s">
        <v>87</v>
      </c>
      <c r="R56" s="402" t="s">
        <v>186</v>
      </c>
      <c r="S56" s="599">
        <v>466</v>
      </c>
      <c r="T56" s="600">
        <v>413</v>
      </c>
      <c r="U56" s="600">
        <v>389</v>
      </c>
      <c r="V56" s="600">
        <v>322</v>
      </c>
      <c r="W56" s="600">
        <v>319</v>
      </c>
      <c r="X56" s="600">
        <v>261</v>
      </c>
      <c r="Y56" s="600">
        <v>351</v>
      </c>
      <c r="Z56" s="600">
        <v>422</v>
      </c>
      <c r="AA56" s="600">
        <v>489</v>
      </c>
      <c r="AB56" s="600">
        <v>489</v>
      </c>
      <c r="AC56" s="600"/>
      <c r="AD56" s="600"/>
      <c r="AF56" s="766" t="s">
        <v>87</v>
      </c>
      <c r="AG56" s="402" t="s">
        <v>186</v>
      </c>
      <c r="AH56" s="599">
        <v>466</v>
      </c>
      <c r="AI56" s="601">
        <v>879</v>
      </c>
      <c r="AJ56" s="601">
        <v>1268</v>
      </c>
      <c r="AK56" s="601">
        <v>1590</v>
      </c>
      <c r="AL56" s="601">
        <v>1909</v>
      </c>
      <c r="AM56" s="601">
        <v>2170</v>
      </c>
      <c r="AN56" s="601">
        <v>2521</v>
      </c>
      <c r="AO56" s="601">
        <v>2943</v>
      </c>
      <c r="AP56" s="601">
        <v>3432</v>
      </c>
      <c r="AQ56" s="601">
        <v>3921</v>
      </c>
      <c r="AR56" s="601">
        <v>3921</v>
      </c>
      <c r="AS56" s="601">
        <v>3921</v>
      </c>
    </row>
    <row r="57" spans="1:45">
      <c r="A57"/>
      <c r="B57" s="766"/>
      <c r="C57" s="402" t="s">
        <v>187</v>
      </c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Q57" s="766"/>
      <c r="R57" s="402" t="s">
        <v>187</v>
      </c>
      <c r="S57" s="564">
        <v>0</v>
      </c>
      <c r="T57" s="600">
        <v>0</v>
      </c>
      <c r="U57" s="600">
        <v>0</v>
      </c>
      <c r="V57" s="600">
        <v>0</v>
      </c>
      <c r="W57" s="600">
        <v>0</v>
      </c>
      <c r="X57" s="600">
        <v>0</v>
      </c>
      <c r="Y57" s="600">
        <v>0</v>
      </c>
      <c r="Z57" s="600">
        <v>0</v>
      </c>
      <c r="AA57" s="600">
        <v>0</v>
      </c>
      <c r="AB57" s="600">
        <v>0</v>
      </c>
      <c r="AC57" s="600"/>
      <c r="AD57" s="600"/>
      <c r="AF57" s="766"/>
      <c r="AG57" s="402" t="s">
        <v>187</v>
      </c>
      <c r="AH57" s="599">
        <v>0</v>
      </c>
      <c r="AI57" s="601">
        <v>0</v>
      </c>
      <c r="AJ57" s="601">
        <v>0</v>
      </c>
      <c r="AK57" s="601">
        <v>0</v>
      </c>
      <c r="AL57" s="601">
        <v>0</v>
      </c>
      <c r="AM57" s="601">
        <v>0</v>
      </c>
      <c r="AN57" s="601">
        <v>0</v>
      </c>
      <c r="AO57" s="601">
        <v>0</v>
      </c>
      <c r="AP57" s="601">
        <v>0</v>
      </c>
      <c r="AQ57" s="601">
        <v>0</v>
      </c>
      <c r="AR57" s="601">
        <v>0</v>
      </c>
      <c r="AS57" s="601">
        <v>0</v>
      </c>
    </row>
    <row r="58" spans="1:45">
      <c r="A58"/>
      <c r="B58" s="766"/>
      <c r="C58" s="639" t="s">
        <v>188</v>
      </c>
      <c r="D58" s="676">
        <v>0.09</v>
      </c>
      <c r="E58" s="676">
        <v>0.09</v>
      </c>
      <c r="F58" s="676">
        <v>0.09</v>
      </c>
      <c r="G58" s="676">
        <v>0.09</v>
      </c>
      <c r="H58" s="676">
        <v>0.09</v>
      </c>
      <c r="I58" s="676">
        <v>0.09</v>
      </c>
      <c r="J58" s="676">
        <v>0.09</v>
      </c>
      <c r="K58" s="676">
        <v>0.09</v>
      </c>
      <c r="L58" s="676">
        <v>0.09</v>
      </c>
      <c r="M58" s="676">
        <v>0.09</v>
      </c>
      <c r="N58" s="676">
        <v>0.09</v>
      </c>
      <c r="O58" s="676">
        <v>0.09</v>
      </c>
      <c r="Q58" s="766"/>
      <c r="R58" s="639" t="s">
        <v>188</v>
      </c>
      <c r="S58" s="645">
        <v>0</v>
      </c>
      <c r="T58" s="640">
        <v>0</v>
      </c>
      <c r="U58" s="640">
        <v>0</v>
      </c>
      <c r="V58" s="640">
        <v>0</v>
      </c>
      <c r="W58" s="640">
        <v>0</v>
      </c>
      <c r="X58" s="640">
        <v>0</v>
      </c>
      <c r="Y58" s="640">
        <v>0</v>
      </c>
      <c r="Z58" s="640">
        <v>0</v>
      </c>
      <c r="AA58" s="640">
        <v>0</v>
      </c>
      <c r="AB58" s="640">
        <v>0</v>
      </c>
      <c r="AC58" s="640" t="e">
        <v>#DIV/0!</v>
      </c>
      <c r="AD58" s="640" t="e">
        <v>#DIV/0!</v>
      </c>
      <c r="AF58" s="766"/>
      <c r="AG58" s="639" t="s">
        <v>188</v>
      </c>
      <c r="AH58" s="645">
        <v>0</v>
      </c>
      <c r="AI58" s="646">
        <v>0</v>
      </c>
      <c r="AJ58" s="646">
        <v>0</v>
      </c>
      <c r="AK58" s="646">
        <v>0</v>
      </c>
      <c r="AL58" s="646">
        <v>0</v>
      </c>
      <c r="AM58" s="646">
        <v>0</v>
      </c>
      <c r="AN58" s="646">
        <v>0</v>
      </c>
      <c r="AO58" s="646">
        <v>0</v>
      </c>
      <c r="AP58" s="646">
        <v>0</v>
      </c>
      <c r="AQ58" s="646">
        <v>0</v>
      </c>
      <c r="AR58" s="646">
        <v>0</v>
      </c>
      <c r="AS58" s="646">
        <v>0</v>
      </c>
    </row>
    <row r="59" spans="1:45">
      <c r="A59"/>
      <c r="B59" s="766" t="s">
        <v>88</v>
      </c>
      <c r="C59" s="402" t="s">
        <v>186</v>
      </c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Q59" s="766" t="s">
        <v>88</v>
      </c>
      <c r="R59" s="402" t="s">
        <v>186</v>
      </c>
      <c r="S59" s="600">
        <v>351</v>
      </c>
      <c r="T59" s="600">
        <v>334</v>
      </c>
      <c r="U59" s="600">
        <v>431</v>
      </c>
      <c r="V59" s="600">
        <v>335</v>
      </c>
      <c r="W59" s="600">
        <v>299</v>
      </c>
      <c r="X59" s="599">
        <v>269</v>
      </c>
      <c r="Y59" s="600">
        <v>308</v>
      </c>
      <c r="Z59" s="600">
        <v>322</v>
      </c>
      <c r="AA59" s="600">
        <v>290</v>
      </c>
      <c r="AB59" s="600">
        <v>290</v>
      </c>
      <c r="AC59" s="600"/>
      <c r="AD59" s="600"/>
      <c r="AF59" s="766" t="s">
        <v>88</v>
      </c>
      <c r="AG59" s="402" t="s">
        <v>186</v>
      </c>
      <c r="AH59" s="599">
        <v>351</v>
      </c>
      <c r="AI59" s="601">
        <v>685</v>
      </c>
      <c r="AJ59" s="601">
        <v>1116</v>
      </c>
      <c r="AK59" s="601">
        <v>1451</v>
      </c>
      <c r="AL59" s="601">
        <v>1750</v>
      </c>
      <c r="AM59" s="601">
        <v>2019</v>
      </c>
      <c r="AN59" s="601">
        <v>2327</v>
      </c>
      <c r="AO59" s="601">
        <v>2649</v>
      </c>
      <c r="AP59" s="601">
        <v>2939</v>
      </c>
      <c r="AQ59" s="601">
        <v>3229</v>
      </c>
      <c r="AR59" s="601">
        <v>3229</v>
      </c>
      <c r="AS59" s="601">
        <v>3229</v>
      </c>
    </row>
    <row r="60" spans="1:45">
      <c r="A60"/>
      <c r="B60" s="766"/>
      <c r="C60" s="402" t="s">
        <v>187</v>
      </c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Q60" s="766"/>
      <c r="R60" s="402" t="s">
        <v>187</v>
      </c>
      <c r="S60" s="600">
        <v>0</v>
      </c>
      <c r="T60" s="600">
        <v>0</v>
      </c>
      <c r="U60" s="600">
        <v>0</v>
      </c>
      <c r="V60" s="600">
        <v>0</v>
      </c>
      <c r="W60" s="600">
        <v>0</v>
      </c>
      <c r="X60" s="600">
        <v>0</v>
      </c>
      <c r="Y60" s="600">
        <v>0</v>
      </c>
      <c r="Z60" s="600">
        <v>0</v>
      </c>
      <c r="AA60" s="600">
        <v>0</v>
      </c>
      <c r="AB60" s="600">
        <v>0</v>
      </c>
      <c r="AC60" s="600"/>
      <c r="AD60" s="600"/>
      <c r="AF60" s="766"/>
      <c r="AG60" s="402" t="s">
        <v>187</v>
      </c>
      <c r="AH60" s="599">
        <v>0</v>
      </c>
      <c r="AI60" s="601">
        <v>0</v>
      </c>
      <c r="AJ60" s="601">
        <v>0</v>
      </c>
      <c r="AK60" s="601">
        <v>0</v>
      </c>
      <c r="AL60" s="601">
        <v>0</v>
      </c>
      <c r="AM60" s="601">
        <v>0</v>
      </c>
      <c r="AN60" s="601">
        <v>0</v>
      </c>
      <c r="AO60" s="601">
        <v>0</v>
      </c>
      <c r="AP60" s="601">
        <v>0</v>
      </c>
      <c r="AQ60" s="601">
        <v>0</v>
      </c>
      <c r="AR60" s="601">
        <v>0</v>
      </c>
      <c r="AS60" s="601">
        <v>0</v>
      </c>
    </row>
    <row r="61" spans="1:45">
      <c r="A61"/>
      <c r="B61" s="766"/>
      <c r="C61" s="639" t="s">
        <v>188</v>
      </c>
      <c r="D61" s="676">
        <v>0.09</v>
      </c>
      <c r="E61" s="676">
        <v>0.09</v>
      </c>
      <c r="F61" s="676">
        <v>0.09</v>
      </c>
      <c r="G61" s="676">
        <v>0.09</v>
      </c>
      <c r="H61" s="676">
        <v>0.09</v>
      </c>
      <c r="I61" s="676">
        <v>0.09</v>
      </c>
      <c r="J61" s="676">
        <v>0.09</v>
      </c>
      <c r="K61" s="676">
        <v>0.09</v>
      </c>
      <c r="L61" s="676">
        <v>0.09</v>
      </c>
      <c r="M61" s="676">
        <v>0.09</v>
      </c>
      <c r="N61" s="676">
        <v>0.09</v>
      </c>
      <c r="O61" s="676">
        <v>0.09</v>
      </c>
      <c r="Q61" s="766"/>
      <c r="R61" s="639" t="s">
        <v>188</v>
      </c>
      <c r="S61" s="645">
        <v>0</v>
      </c>
      <c r="T61" s="640">
        <v>0</v>
      </c>
      <c r="U61" s="640">
        <v>0</v>
      </c>
      <c r="V61" s="640">
        <v>0</v>
      </c>
      <c r="W61" s="640">
        <v>0</v>
      </c>
      <c r="X61" s="640">
        <v>0</v>
      </c>
      <c r="Y61" s="640">
        <v>0</v>
      </c>
      <c r="Z61" s="640">
        <v>0</v>
      </c>
      <c r="AA61" s="640">
        <v>0</v>
      </c>
      <c r="AB61" s="640">
        <v>0</v>
      </c>
      <c r="AC61" s="640" t="e">
        <v>#DIV/0!</v>
      </c>
      <c r="AD61" s="640" t="e">
        <v>#DIV/0!</v>
      </c>
      <c r="AF61" s="766"/>
      <c r="AG61" s="639" t="s">
        <v>188</v>
      </c>
      <c r="AH61" s="645">
        <v>0</v>
      </c>
      <c r="AI61" s="646">
        <v>0</v>
      </c>
      <c r="AJ61" s="646">
        <v>0</v>
      </c>
      <c r="AK61" s="646">
        <v>0</v>
      </c>
      <c r="AL61" s="646">
        <v>0</v>
      </c>
      <c r="AM61" s="640">
        <v>0</v>
      </c>
      <c r="AN61" s="646">
        <v>0</v>
      </c>
      <c r="AO61" s="646">
        <v>0</v>
      </c>
      <c r="AP61" s="646">
        <v>0</v>
      </c>
      <c r="AQ61" s="646">
        <v>0</v>
      </c>
      <c r="AR61" s="646">
        <v>0</v>
      </c>
      <c r="AS61" s="646">
        <v>0</v>
      </c>
    </row>
    <row r="62" spans="1:45">
      <c r="A62"/>
      <c r="B62" s="766" t="s">
        <v>121</v>
      </c>
      <c r="C62" s="402" t="s">
        <v>186</v>
      </c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Q62" s="766" t="s">
        <v>121</v>
      </c>
      <c r="R62" s="402" t="s">
        <v>186</v>
      </c>
      <c r="S62" s="599">
        <v>209</v>
      </c>
      <c r="T62" s="564">
        <v>341</v>
      </c>
      <c r="U62" s="600">
        <v>351</v>
      </c>
      <c r="V62" s="600">
        <v>249</v>
      </c>
      <c r="W62" s="564">
        <v>213</v>
      </c>
      <c r="X62" s="564">
        <v>224</v>
      </c>
      <c r="Y62" s="564">
        <v>220</v>
      </c>
      <c r="Z62" s="564">
        <v>218</v>
      </c>
      <c r="AA62" s="564">
        <v>200</v>
      </c>
      <c r="AB62" s="564">
        <v>200</v>
      </c>
      <c r="AC62" s="564"/>
      <c r="AD62" s="564"/>
      <c r="AF62" s="766" t="s">
        <v>121</v>
      </c>
      <c r="AG62" s="402" t="s">
        <v>186</v>
      </c>
      <c r="AH62" s="599">
        <v>209</v>
      </c>
      <c r="AI62" s="601">
        <v>550</v>
      </c>
      <c r="AJ62" s="601">
        <v>901</v>
      </c>
      <c r="AK62" s="601">
        <v>1150</v>
      </c>
      <c r="AL62" s="601">
        <v>1363</v>
      </c>
      <c r="AM62" s="601">
        <v>1587</v>
      </c>
      <c r="AN62" s="601">
        <v>1807</v>
      </c>
      <c r="AO62" s="601">
        <v>2025</v>
      </c>
      <c r="AP62" s="601">
        <v>2225</v>
      </c>
      <c r="AQ62" s="601">
        <v>2425</v>
      </c>
      <c r="AR62" s="601">
        <v>2425</v>
      </c>
      <c r="AS62" s="601">
        <v>2425</v>
      </c>
    </row>
    <row r="63" spans="1:45">
      <c r="A63"/>
      <c r="B63" s="766"/>
      <c r="C63" s="402" t="s">
        <v>187</v>
      </c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Q63" s="766"/>
      <c r="R63" s="402" t="s">
        <v>187</v>
      </c>
      <c r="S63" s="564">
        <v>0</v>
      </c>
      <c r="T63" s="564">
        <v>0</v>
      </c>
      <c r="U63" s="564">
        <v>0</v>
      </c>
      <c r="V63" s="564">
        <v>0</v>
      </c>
      <c r="W63" s="564">
        <v>0</v>
      </c>
      <c r="X63" s="564">
        <v>0</v>
      </c>
      <c r="Y63" s="564">
        <v>0</v>
      </c>
      <c r="Z63" s="564">
        <v>0</v>
      </c>
      <c r="AA63" s="564">
        <v>0</v>
      </c>
      <c r="AB63" s="564">
        <v>0</v>
      </c>
      <c r="AC63" s="564"/>
      <c r="AD63" s="564"/>
      <c r="AF63" s="766"/>
      <c r="AG63" s="402" t="s">
        <v>187</v>
      </c>
      <c r="AH63" s="599">
        <v>0</v>
      </c>
      <c r="AI63" s="601">
        <v>0</v>
      </c>
      <c r="AJ63" s="601">
        <v>0</v>
      </c>
      <c r="AK63" s="601">
        <v>0</v>
      </c>
      <c r="AL63" s="601">
        <v>0</v>
      </c>
      <c r="AM63" s="601">
        <v>0</v>
      </c>
      <c r="AN63" s="601">
        <v>0</v>
      </c>
      <c r="AO63" s="601">
        <v>0</v>
      </c>
      <c r="AP63" s="601">
        <v>0</v>
      </c>
      <c r="AQ63" s="601">
        <v>0</v>
      </c>
      <c r="AR63" s="601">
        <v>0</v>
      </c>
      <c r="AS63" s="601">
        <v>0</v>
      </c>
    </row>
    <row r="64" spans="1:45">
      <c r="A64"/>
      <c r="B64" s="766"/>
      <c r="C64" s="639" t="s">
        <v>188</v>
      </c>
      <c r="D64" s="676">
        <v>0.09</v>
      </c>
      <c r="E64" s="676">
        <v>0.09</v>
      </c>
      <c r="F64" s="676">
        <v>0.09</v>
      </c>
      <c r="G64" s="676">
        <v>0.09</v>
      </c>
      <c r="H64" s="676">
        <v>0.09</v>
      </c>
      <c r="I64" s="676">
        <v>0.09</v>
      </c>
      <c r="J64" s="676">
        <v>0.09</v>
      </c>
      <c r="K64" s="676">
        <v>0.09</v>
      </c>
      <c r="L64" s="676">
        <v>0.09</v>
      </c>
      <c r="M64" s="676">
        <v>0.09</v>
      </c>
      <c r="N64" s="676">
        <v>0.09</v>
      </c>
      <c r="O64" s="676">
        <v>0.09</v>
      </c>
      <c r="Q64" s="766"/>
      <c r="R64" s="639" t="s">
        <v>188</v>
      </c>
      <c r="S64" s="645">
        <v>0</v>
      </c>
      <c r="T64" s="640">
        <v>0</v>
      </c>
      <c r="U64" s="640">
        <v>0</v>
      </c>
      <c r="V64" s="640">
        <v>0</v>
      </c>
      <c r="W64" s="640">
        <v>0</v>
      </c>
      <c r="X64" s="640">
        <v>0</v>
      </c>
      <c r="Y64" s="640">
        <v>0</v>
      </c>
      <c r="Z64" s="640">
        <v>0</v>
      </c>
      <c r="AA64" s="640">
        <v>0</v>
      </c>
      <c r="AB64" s="640">
        <v>0</v>
      </c>
      <c r="AC64" s="640" t="e">
        <v>#DIV/0!</v>
      </c>
      <c r="AD64" s="640" t="e">
        <v>#DIV/0!</v>
      </c>
      <c r="AF64" s="766"/>
      <c r="AG64" s="639" t="s">
        <v>188</v>
      </c>
      <c r="AH64" s="645">
        <v>0</v>
      </c>
      <c r="AI64" s="646">
        <v>0</v>
      </c>
      <c r="AJ64" s="646">
        <v>0</v>
      </c>
      <c r="AK64" s="646">
        <v>0</v>
      </c>
      <c r="AL64" s="646">
        <v>0</v>
      </c>
      <c r="AM64" s="646">
        <v>0</v>
      </c>
      <c r="AN64" s="646">
        <v>0</v>
      </c>
      <c r="AO64" s="646">
        <v>0</v>
      </c>
      <c r="AP64" s="646">
        <v>0</v>
      </c>
      <c r="AQ64" s="646">
        <v>0</v>
      </c>
      <c r="AR64" s="646">
        <v>0</v>
      </c>
      <c r="AS64" s="646">
        <v>0</v>
      </c>
    </row>
    <row r="65" spans="2:45">
      <c r="B65" s="766" t="s">
        <v>89</v>
      </c>
      <c r="C65" s="402" t="s">
        <v>186</v>
      </c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Q65" s="766" t="s">
        <v>89</v>
      </c>
      <c r="R65" s="402" t="s">
        <v>186</v>
      </c>
      <c r="S65" s="599">
        <v>947</v>
      </c>
      <c r="T65" s="601">
        <v>887</v>
      </c>
      <c r="U65" s="601">
        <v>975</v>
      </c>
      <c r="V65" s="601">
        <v>975</v>
      </c>
      <c r="W65" s="601">
        <v>892</v>
      </c>
      <c r="X65" s="601">
        <v>874</v>
      </c>
      <c r="Y65" s="601">
        <v>832</v>
      </c>
      <c r="Z65" s="601">
        <v>874</v>
      </c>
      <c r="AA65" s="601">
        <v>123</v>
      </c>
      <c r="AB65" s="601">
        <v>123</v>
      </c>
      <c r="AC65" s="601"/>
      <c r="AD65" s="601"/>
      <c r="AF65" s="766" t="s">
        <v>89</v>
      </c>
      <c r="AG65" s="402" t="s">
        <v>186</v>
      </c>
      <c r="AH65" s="599">
        <v>947</v>
      </c>
      <c r="AI65" s="601">
        <v>1834</v>
      </c>
      <c r="AJ65" s="601">
        <v>2809</v>
      </c>
      <c r="AK65" s="601">
        <v>3784</v>
      </c>
      <c r="AL65" s="601">
        <v>4676</v>
      </c>
      <c r="AM65" s="601">
        <v>5550</v>
      </c>
      <c r="AN65" s="601">
        <v>6382</v>
      </c>
      <c r="AO65" s="601">
        <v>7256</v>
      </c>
      <c r="AP65" s="601">
        <v>7379</v>
      </c>
      <c r="AQ65" s="601">
        <v>7502</v>
      </c>
      <c r="AR65" s="601">
        <v>7502</v>
      </c>
      <c r="AS65" s="601">
        <v>7502</v>
      </c>
    </row>
    <row r="66" spans="2:45">
      <c r="B66" s="766"/>
      <c r="C66" s="402" t="s">
        <v>187</v>
      </c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Q66" s="766"/>
      <c r="R66" s="402" t="s">
        <v>187</v>
      </c>
      <c r="S66" s="564">
        <v>0</v>
      </c>
      <c r="T66" s="601">
        <v>0</v>
      </c>
      <c r="U66" s="601">
        <v>0</v>
      </c>
      <c r="V66" s="601">
        <v>0</v>
      </c>
      <c r="W66" s="601">
        <v>0</v>
      </c>
      <c r="X66" s="601">
        <v>0</v>
      </c>
      <c r="Y66" s="601">
        <v>0</v>
      </c>
      <c r="Z66" s="601">
        <v>0</v>
      </c>
      <c r="AA66" s="601">
        <v>0</v>
      </c>
      <c r="AB66" s="601">
        <v>0</v>
      </c>
      <c r="AC66" s="601"/>
      <c r="AD66" s="601"/>
      <c r="AF66" s="766"/>
      <c r="AG66" s="402" t="s">
        <v>187</v>
      </c>
      <c r="AH66" s="599">
        <v>0</v>
      </c>
      <c r="AI66" s="601">
        <v>0</v>
      </c>
      <c r="AJ66" s="601">
        <v>0</v>
      </c>
      <c r="AK66" s="601">
        <v>0</v>
      </c>
      <c r="AL66" s="601">
        <v>0</v>
      </c>
      <c r="AM66" s="601">
        <v>0</v>
      </c>
      <c r="AN66" s="601">
        <v>0</v>
      </c>
      <c r="AO66" s="601">
        <v>0</v>
      </c>
      <c r="AP66" s="601">
        <v>0</v>
      </c>
      <c r="AQ66" s="601">
        <v>0</v>
      </c>
      <c r="AR66" s="601">
        <v>0</v>
      </c>
      <c r="AS66" s="601">
        <v>0</v>
      </c>
    </row>
    <row r="67" spans="2:45">
      <c r="B67" s="766"/>
      <c r="C67" s="639" t="s">
        <v>188</v>
      </c>
      <c r="D67" s="676">
        <v>0.09</v>
      </c>
      <c r="E67" s="676">
        <v>0.09</v>
      </c>
      <c r="F67" s="676">
        <v>0.09</v>
      </c>
      <c r="G67" s="676">
        <v>0.09</v>
      </c>
      <c r="H67" s="676">
        <v>0.09</v>
      </c>
      <c r="I67" s="676">
        <v>0.09</v>
      </c>
      <c r="J67" s="676">
        <v>0.09</v>
      </c>
      <c r="K67" s="676">
        <v>0.09</v>
      </c>
      <c r="L67" s="676">
        <v>0.09</v>
      </c>
      <c r="M67" s="676">
        <v>0.09</v>
      </c>
      <c r="N67" s="676">
        <v>0.09</v>
      </c>
      <c r="O67" s="676">
        <v>0.09</v>
      </c>
      <c r="Q67" s="766"/>
      <c r="R67" s="639" t="s">
        <v>188</v>
      </c>
      <c r="S67" s="645">
        <v>0</v>
      </c>
      <c r="T67" s="646">
        <v>0</v>
      </c>
      <c r="U67" s="646">
        <v>0</v>
      </c>
      <c r="V67" s="646">
        <v>0</v>
      </c>
      <c r="W67" s="646">
        <v>0</v>
      </c>
      <c r="X67" s="646">
        <v>0</v>
      </c>
      <c r="Y67" s="646">
        <v>0</v>
      </c>
      <c r="Z67" s="646">
        <v>0</v>
      </c>
      <c r="AA67" s="646">
        <v>0</v>
      </c>
      <c r="AB67" s="646">
        <v>0</v>
      </c>
      <c r="AC67" s="646" t="e">
        <v>#DIV/0!</v>
      </c>
      <c r="AD67" s="646" t="e">
        <v>#DIV/0!</v>
      </c>
      <c r="AF67" s="766"/>
      <c r="AG67" s="639" t="s">
        <v>188</v>
      </c>
      <c r="AH67" s="645">
        <v>0</v>
      </c>
      <c r="AI67" s="646">
        <v>0</v>
      </c>
      <c r="AJ67" s="646">
        <v>0</v>
      </c>
      <c r="AK67" s="646">
        <v>0</v>
      </c>
      <c r="AL67" s="646">
        <v>0</v>
      </c>
      <c r="AM67" s="646">
        <v>0</v>
      </c>
      <c r="AN67" s="646">
        <v>0</v>
      </c>
      <c r="AO67" s="646">
        <v>0</v>
      </c>
      <c r="AP67" s="646">
        <v>0</v>
      </c>
      <c r="AQ67" s="646">
        <v>0</v>
      </c>
      <c r="AR67" s="646">
        <v>0</v>
      </c>
      <c r="AS67" s="646">
        <v>0</v>
      </c>
    </row>
    <row r="68" spans="2:45">
      <c r="B68" s="766" t="s">
        <v>90</v>
      </c>
      <c r="C68" s="402" t="s">
        <v>186</v>
      </c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Q68" s="766" t="s">
        <v>90</v>
      </c>
      <c r="R68" s="402" t="s">
        <v>186</v>
      </c>
      <c r="S68" s="599">
        <v>2314</v>
      </c>
      <c r="T68" s="601">
        <v>2267</v>
      </c>
      <c r="U68" s="601">
        <v>2543</v>
      </c>
      <c r="V68" s="601">
        <v>2220</v>
      </c>
      <c r="W68" s="601">
        <v>2040</v>
      </c>
      <c r="X68" s="601">
        <v>1927</v>
      </c>
      <c r="Y68" s="601">
        <v>2101</v>
      </c>
      <c r="Z68" s="601">
        <v>2156</v>
      </c>
      <c r="AA68" s="601">
        <v>1402</v>
      </c>
      <c r="AB68" s="601">
        <v>1402</v>
      </c>
      <c r="AC68" s="601">
        <v>0</v>
      </c>
      <c r="AD68" s="601">
        <v>0</v>
      </c>
      <c r="AF68" s="766" t="s">
        <v>90</v>
      </c>
      <c r="AG68" s="402" t="s">
        <v>186</v>
      </c>
      <c r="AH68" s="599">
        <v>2314</v>
      </c>
      <c r="AI68" s="601">
        <v>4581</v>
      </c>
      <c r="AJ68" s="601">
        <v>7124</v>
      </c>
      <c r="AK68" s="601">
        <v>9344</v>
      </c>
      <c r="AL68" s="601">
        <v>11384</v>
      </c>
      <c r="AM68" s="601">
        <v>13311</v>
      </c>
      <c r="AN68" s="601">
        <v>15412</v>
      </c>
      <c r="AO68" s="601">
        <v>17568</v>
      </c>
      <c r="AP68" s="601">
        <v>18970</v>
      </c>
      <c r="AQ68" s="601">
        <v>20372</v>
      </c>
      <c r="AR68" s="601">
        <v>20372</v>
      </c>
      <c r="AS68" s="601">
        <v>20372</v>
      </c>
    </row>
    <row r="69" spans="2:45">
      <c r="B69" s="766"/>
      <c r="C69" s="402" t="s">
        <v>187</v>
      </c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Q69" s="766"/>
      <c r="R69" s="402" t="s">
        <v>187</v>
      </c>
      <c r="S69" s="599">
        <v>0</v>
      </c>
      <c r="T69" s="601">
        <v>0</v>
      </c>
      <c r="U69" s="601">
        <v>0</v>
      </c>
      <c r="V69" s="601">
        <v>0</v>
      </c>
      <c r="W69" s="601">
        <v>0</v>
      </c>
      <c r="X69" s="601">
        <v>0</v>
      </c>
      <c r="Y69" s="601">
        <v>0</v>
      </c>
      <c r="Z69" s="601">
        <v>0</v>
      </c>
      <c r="AA69" s="601">
        <v>0</v>
      </c>
      <c r="AB69" s="601">
        <v>0</v>
      </c>
      <c r="AC69" s="601">
        <v>0</v>
      </c>
      <c r="AD69" s="601">
        <v>0</v>
      </c>
      <c r="AF69" s="766"/>
      <c r="AG69" s="402" t="s">
        <v>187</v>
      </c>
      <c r="AH69" s="599">
        <v>0</v>
      </c>
      <c r="AI69" s="601">
        <v>0</v>
      </c>
      <c r="AJ69" s="601">
        <v>0</v>
      </c>
      <c r="AK69" s="601">
        <v>0</v>
      </c>
      <c r="AL69" s="601">
        <v>0</v>
      </c>
      <c r="AM69" s="601">
        <v>0</v>
      </c>
      <c r="AN69" s="601">
        <v>0</v>
      </c>
      <c r="AO69" s="601">
        <v>0</v>
      </c>
      <c r="AP69" s="601">
        <v>0</v>
      </c>
      <c r="AQ69" s="601">
        <v>0</v>
      </c>
      <c r="AR69" s="601">
        <v>0</v>
      </c>
      <c r="AS69" s="601">
        <v>0</v>
      </c>
    </row>
    <row r="70" spans="2:45">
      <c r="B70" s="766"/>
      <c r="C70" s="639" t="s">
        <v>188</v>
      </c>
      <c r="D70" s="676">
        <v>0.09</v>
      </c>
      <c r="E70" s="676">
        <v>0.09</v>
      </c>
      <c r="F70" s="676">
        <v>0.09</v>
      </c>
      <c r="G70" s="676">
        <v>0.09</v>
      </c>
      <c r="H70" s="676">
        <v>0.09</v>
      </c>
      <c r="I70" s="676">
        <v>0.09</v>
      </c>
      <c r="J70" s="676">
        <v>0.09</v>
      </c>
      <c r="K70" s="676">
        <v>0.09</v>
      </c>
      <c r="L70" s="676">
        <v>0.09</v>
      </c>
      <c r="M70" s="676">
        <v>0.09</v>
      </c>
      <c r="N70" s="676">
        <v>0.09</v>
      </c>
      <c r="O70" s="676">
        <v>0.09</v>
      </c>
      <c r="Q70" s="766"/>
      <c r="R70" s="639" t="s">
        <v>188</v>
      </c>
      <c r="S70" s="645">
        <v>0</v>
      </c>
      <c r="T70" s="646">
        <v>0</v>
      </c>
      <c r="U70" s="646">
        <v>0</v>
      </c>
      <c r="V70" s="682">
        <v>0</v>
      </c>
      <c r="W70" s="682">
        <v>0</v>
      </c>
      <c r="X70" s="682">
        <v>0</v>
      </c>
      <c r="Y70" s="682">
        <v>0</v>
      </c>
      <c r="Z70" s="682">
        <v>0</v>
      </c>
      <c r="AA70" s="682">
        <v>0</v>
      </c>
      <c r="AB70" s="682">
        <v>0</v>
      </c>
      <c r="AC70" s="682" t="e">
        <v>#DIV/0!</v>
      </c>
      <c r="AD70" s="682" t="e">
        <v>#DIV/0!</v>
      </c>
      <c r="AF70" s="766"/>
      <c r="AG70" s="639" t="s">
        <v>188</v>
      </c>
      <c r="AH70" s="692">
        <v>0</v>
      </c>
      <c r="AI70" s="682">
        <v>0</v>
      </c>
      <c r="AJ70" s="682">
        <v>0</v>
      </c>
      <c r="AK70" s="682">
        <v>0</v>
      </c>
      <c r="AL70" s="682">
        <v>0</v>
      </c>
      <c r="AM70" s="682">
        <v>0</v>
      </c>
      <c r="AN70" s="682">
        <v>0</v>
      </c>
      <c r="AO70" s="682">
        <v>0</v>
      </c>
      <c r="AP70" s="682">
        <v>0</v>
      </c>
      <c r="AQ70" s="682">
        <v>0</v>
      </c>
      <c r="AR70" s="682">
        <v>0</v>
      </c>
      <c r="AS70" s="682"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577"/>
      <c r="AS71" s="105"/>
    </row>
    <row r="72" spans="2:45">
      <c r="B72" s="687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81" t="s">
        <v>189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81" t="s">
        <v>189</v>
      </c>
      <c r="AH72" s="105"/>
      <c r="AI72" s="105"/>
      <c r="AJ72" s="105"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63" t="s">
        <v>72</v>
      </c>
      <c r="C74" s="763"/>
      <c r="D74" s="552" t="s">
        <v>74</v>
      </c>
      <c r="E74" s="552" t="s">
        <v>75</v>
      </c>
      <c r="F74" s="552" t="s">
        <v>76</v>
      </c>
      <c r="G74" s="552" t="s">
        <v>77</v>
      </c>
      <c r="H74" s="552" t="s">
        <v>78</v>
      </c>
      <c r="I74" s="552" t="s">
        <v>79</v>
      </c>
      <c r="J74" s="552" t="s">
        <v>80</v>
      </c>
      <c r="K74" s="552" t="s">
        <v>81</v>
      </c>
      <c r="L74" s="552" t="s">
        <v>82</v>
      </c>
      <c r="M74" s="552" t="s">
        <v>83</v>
      </c>
      <c r="N74" s="552" t="s">
        <v>84</v>
      </c>
      <c r="O74" s="552" t="s">
        <v>85</v>
      </c>
      <c r="Q74" s="763" t="s">
        <v>72</v>
      </c>
      <c r="R74" s="763"/>
      <c r="S74" s="552" t="s">
        <v>74</v>
      </c>
      <c r="T74" s="552" t="s">
        <v>75</v>
      </c>
      <c r="U74" s="552" t="s">
        <v>76</v>
      </c>
      <c r="V74" s="552" t="s">
        <v>77</v>
      </c>
      <c r="W74" s="552" t="s">
        <v>78</v>
      </c>
      <c r="X74" s="552" t="s">
        <v>79</v>
      </c>
      <c r="Y74" s="552" t="s">
        <v>80</v>
      </c>
      <c r="Z74" s="552" t="s">
        <v>81</v>
      </c>
      <c r="AA74" s="552" t="s">
        <v>82</v>
      </c>
      <c r="AB74" s="552" t="s">
        <v>83</v>
      </c>
      <c r="AC74" s="552" t="s">
        <v>84</v>
      </c>
      <c r="AD74" s="552" t="s">
        <v>85</v>
      </c>
      <c r="AF74" s="763" t="s">
        <v>72</v>
      </c>
      <c r="AG74" s="763"/>
      <c r="AH74" s="552" t="s">
        <v>74</v>
      </c>
      <c r="AI74" s="552" t="s">
        <v>75</v>
      </c>
      <c r="AJ74" s="552" t="s">
        <v>76</v>
      </c>
      <c r="AK74" s="552" t="s">
        <v>77</v>
      </c>
      <c r="AL74" s="552" t="s">
        <v>78</v>
      </c>
      <c r="AM74" s="552" t="s">
        <v>79</v>
      </c>
      <c r="AN74" s="552" t="s">
        <v>80</v>
      </c>
      <c r="AO74" s="552" t="s">
        <v>81</v>
      </c>
      <c r="AP74" s="552" t="s">
        <v>82</v>
      </c>
      <c r="AQ74" s="552" t="s">
        <v>83</v>
      </c>
      <c r="AR74" s="552" t="s">
        <v>84</v>
      </c>
      <c r="AS74" s="552" t="s">
        <v>85</v>
      </c>
    </row>
    <row r="75" spans="2:45">
      <c r="B75" s="766" t="s">
        <v>128</v>
      </c>
      <c r="C75" s="402" t="s">
        <v>186</v>
      </c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Q75" s="766" t="s">
        <v>128</v>
      </c>
      <c r="R75" s="402" t="s">
        <v>186</v>
      </c>
      <c r="S75" s="601">
        <v>341</v>
      </c>
      <c r="T75" s="601">
        <v>292</v>
      </c>
      <c r="U75" s="601">
        <v>397</v>
      </c>
      <c r="V75" s="601">
        <v>339</v>
      </c>
      <c r="W75" s="601">
        <v>317</v>
      </c>
      <c r="X75" s="601">
        <v>299</v>
      </c>
      <c r="Y75" s="601">
        <v>390</v>
      </c>
      <c r="Z75" s="601">
        <v>320</v>
      </c>
      <c r="AA75" s="601">
        <v>300</v>
      </c>
      <c r="AB75" s="601">
        <v>300</v>
      </c>
      <c r="AC75" s="601">
        <v>0</v>
      </c>
      <c r="AD75" s="601">
        <v>0</v>
      </c>
      <c r="AF75" s="766" t="s">
        <v>128</v>
      </c>
      <c r="AG75" s="402" t="s">
        <v>186</v>
      </c>
      <c r="AH75" s="601">
        <v>341</v>
      </c>
      <c r="AI75" s="601">
        <v>633</v>
      </c>
      <c r="AJ75" s="601">
        <v>1030</v>
      </c>
      <c r="AK75" s="601">
        <v>1369</v>
      </c>
      <c r="AL75" s="601">
        <v>1686</v>
      </c>
      <c r="AM75" s="601">
        <v>1985</v>
      </c>
      <c r="AN75" s="601">
        <v>2375</v>
      </c>
      <c r="AO75" s="601">
        <v>2695</v>
      </c>
      <c r="AP75" s="601">
        <v>2995</v>
      </c>
      <c r="AQ75" s="601">
        <v>3295</v>
      </c>
      <c r="AR75" s="601">
        <v>3295</v>
      </c>
      <c r="AS75" s="601">
        <v>3295</v>
      </c>
    </row>
    <row r="76" spans="2:45">
      <c r="B76" s="766"/>
      <c r="C76" s="402" t="s">
        <v>190</v>
      </c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Q76" s="766"/>
      <c r="R76" s="402" t="s">
        <v>190</v>
      </c>
      <c r="S76" s="601">
        <v>0</v>
      </c>
      <c r="T76" s="601">
        <v>0</v>
      </c>
      <c r="U76" s="601">
        <v>0</v>
      </c>
      <c r="V76" s="601">
        <v>0</v>
      </c>
      <c r="W76" s="601">
        <v>0</v>
      </c>
      <c r="X76" s="601">
        <v>0</v>
      </c>
      <c r="Y76" s="601">
        <v>0</v>
      </c>
      <c r="Z76" s="601">
        <v>0</v>
      </c>
      <c r="AA76" s="601">
        <v>0</v>
      </c>
      <c r="AB76" s="601">
        <v>0</v>
      </c>
      <c r="AC76" s="601">
        <v>1</v>
      </c>
      <c r="AD76" s="601">
        <v>0</v>
      </c>
      <c r="AF76" s="766"/>
      <c r="AG76" s="402" t="s">
        <v>190</v>
      </c>
      <c r="AH76" s="601">
        <v>0</v>
      </c>
      <c r="AI76" s="601">
        <v>0</v>
      </c>
      <c r="AJ76" s="601">
        <v>0</v>
      </c>
      <c r="AK76" s="601">
        <v>0</v>
      </c>
      <c r="AL76" s="601">
        <v>0</v>
      </c>
      <c r="AM76" s="601">
        <v>0</v>
      </c>
      <c r="AN76" s="601">
        <v>0</v>
      </c>
      <c r="AO76" s="601">
        <v>0</v>
      </c>
      <c r="AP76" s="601">
        <v>0</v>
      </c>
      <c r="AQ76" s="601">
        <v>0</v>
      </c>
      <c r="AR76" s="601">
        <v>1</v>
      </c>
      <c r="AS76" s="601">
        <v>1</v>
      </c>
    </row>
    <row r="77" spans="2:45">
      <c r="B77" s="766"/>
      <c r="C77" s="639" t="s">
        <v>190</v>
      </c>
      <c r="D77" s="640">
        <v>0.04</v>
      </c>
      <c r="E77" s="640">
        <v>0.04</v>
      </c>
      <c r="F77" s="640">
        <v>0.04</v>
      </c>
      <c r="G77" s="640">
        <v>0.04</v>
      </c>
      <c r="H77" s="640">
        <v>0.04</v>
      </c>
      <c r="I77" s="640">
        <v>0.04</v>
      </c>
      <c r="J77" s="640">
        <v>0.04</v>
      </c>
      <c r="K77" s="640">
        <v>0.04</v>
      </c>
      <c r="L77" s="640">
        <v>0.04</v>
      </c>
      <c r="M77" s="640">
        <v>0.04</v>
      </c>
      <c r="N77" s="640">
        <v>0.04</v>
      </c>
      <c r="O77" s="640">
        <v>0.04</v>
      </c>
      <c r="Q77" s="766"/>
      <c r="R77" s="639" t="s">
        <v>190</v>
      </c>
      <c r="S77" s="645">
        <v>0</v>
      </c>
      <c r="T77" s="640">
        <v>0</v>
      </c>
      <c r="U77" s="640">
        <v>0</v>
      </c>
      <c r="V77" s="640">
        <v>0</v>
      </c>
      <c r="W77" s="640">
        <v>0</v>
      </c>
      <c r="X77" s="640">
        <v>0</v>
      </c>
      <c r="Y77" s="640">
        <v>0</v>
      </c>
      <c r="Z77" s="640">
        <v>0</v>
      </c>
      <c r="AA77" s="640">
        <v>0</v>
      </c>
      <c r="AB77" s="640">
        <v>0</v>
      </c>
      <c r="AC77" s="640" t="e">
        <v>#DIV/0!</v>
      </c>
      <c r="AD77" s="640" t="e">
        <v>#DIV/0!</v>
      </c>
      <c r="AF77" s="766"/>
      <c r="AG77" s="639" t="s">
        <v>190</v>
      </c>
      <c r="AH77" s="640">
        <v>0</v>
      </c>
      <c r="AI77" s="646">
        <v>0</v>
      </c>
      <c r="AJ77" s="646">
        <v>0</v>
      </c>
      <c r="AK77" s="646">
        <v>0</v>
      </c>
      <c r="AL77" s="646">
        <v>0</v>
      </c>
      <c r="AM77" s="646">
        <v>0</v>
      </c>
      <c r="AN77" s="646">
        <v>0</v>
      </c>
      <c r="AO77" s="646">
        <v>0</v>
      </c>
      <c r="AP77" s="646">
        <v>0</v>
      </c>
      <c r="AQ77" s="646">
        <v>0</v>
      </c>
      <c r="AR77" s="646">
        <v>3.0349013657056147E-2</v>
      </c>
      <c r="AS77" s="646">
        <v>3.0349013657056147E-2</v>
      </c>
    </row>
    <row r="78" spans="2:45">
      <c r="B78" s="766" t="s">
        <v>87</v>
      </c>
      <c r="C78" s="402" t="s">
        <v>186</v>
      </c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Q78" s="766" t="s">
        <v>87</v>
      </c>
      <c r="R78" s="402" t="s">
        <v>186</v>
      </c>
      <c r="S78" s="599">
        <v>466</v>
      </c>
      <c r="T78" s="599">
        <v>413</v>
      </c>
      <c r="U78" s="599">
        <v>389</v>
      </c>
      <c r="V78" s="599">
        <v>322</v>
      </c>
      <c r="W78" s="599">
        <v>319</v>
      </c>
      <c r="X78" s="599">
        <v>261</v>
      </c>
      <c r="Y78" s="599">
        <v>351</v>
      </c>
      <c r="Z78" s="599">
        <v>422</v>
      </c>
      <c r="AA78" s="599">
        <v>489</v>
      </c>
      <c r="AB78" s="599">
        <v>489</v>
      </c>
      <c r="AC78" s="599">
        <v>0</v>
      </c>
      <c r="AD78" s="599">
        <v>0</v>
      </c>
      <c r="AF78" s="766" t="s">
        <v>87</v>
      </c>
      <c r="AG78" s="402" t="s">
        <v>186</v>
      </c>
      <c r="AH78" s="599">
        <v>466</v>
      </c>
      <c r="AI78" s="601">
        <v>879</v>
      </c>
      <c r="AJ78" s="601">
        <v>1268</v>
      </c>
      <c r="AK78" s="601">
        <v>1590</v>
      </c>
      <c r="AL78" s="601">
        <v>1909</v>
      </c>
      <c r="AM78" s="601">
        <v>2170</v>
      </c>
      <c r="AN78" s="601">
        <v>2521</v>
      </c>
      <c r="AO78" s="601">
        <v>2943</v>
      </c>
      <c r="AP78" s="601">
        <v>3432</v>
      </c>
      <c r="AQ78" s="601">
        <v>3921</v>
      </c>
      <c r="AR78" s="601">
        <v>3921</v>
      </c>
      <c r="AS78" s="601">
        <v>3921</v>
      </c>
    </row>
    <row r="79" spans="2:45">
      <c r="B79" s="766"/>
      <c r="C79" s="402" t="s">
        <v>190</v>
      </c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Q79" s="766"/>
      <c r="R79" s="402" t="s">
        <v>190</v>
      </c>
      <c r="S79" s="564">
        <v>0</v>
      </c>
      <c r="T79" s="564">
        <v>0</v>
      </c>
      <c r="U79" s="564">
        <v>0</v>
      </c>
      <c r="V79" s="564">
        <v>0</v>
      </c>
      <c r="W79" s="564">
        <v>0</v>
      </c>
      <c r="X79" s="564">
        <v>0</v>
      </c>
      <c r="Y79" s="564">
        <v>0</v>
      </c>
      <c r="Z79" s="564">
        <v>0</v>
      </c>
      <c r="AA79" s="564">
        <v>0</v>
      </c>
      <c r="AB79" s="564">
        <v>0</v>
      </c>
      <c r="AC79" s="564">
        <v>0</v>
      </c>
      <c r="AD79" s="564">
        <v>1</v>
      </c>
      <c r="AF79" s="766"/>
      <c r="AG79" s="402" t="s">
        <v>190</v>
      </c>
      <c r="AH79" s="564">
        <v>0</v>
      </c>
      <c r="AI79" s="601">
        <v>0</v>
      </c>
      <c r="AJ79" s="601">
        <v>0</v>
      </c>
      <c r="AK79" s="601">
        <v>0</v>
      </c>
      <c r="AL79" s="601">
        <v>0</v>
      </c>
      <c r="AM79" s="601">
        <v>0</v>
      </c>
      <c r="AN79" s="601">
        <v>0</v>
      </c>
      <c r="AO79" s="601">
        <v>0</v>
      </c>
      <c r="AP79" s="601">
        <v>0</v>
      </c>
      <c r="AQ79" s="601">
        <v>0</v>
      </c>
      <c r="AR79" s="601">
        <v>0</v>
      </c>
      <c r="AS79" s="601">
        <v>1</v>
      </c>
    </row>
    <row r="80" spans="2:45">
      <c r="B80" s="766"/>
      <c r="C80" s="639" t="s">
        <v>190</v>
      </c>
      <c r="D80" s="640">
        <v>0.04</v>
      </c>
      <c r="E80" s="640">
        <v>0.04</v>
      </c>
      <c r="F80" s="640">
        <v>0.04</v>
      </c>
      <c r="G80" s="640">
        <v>0.04</v>
      </c>
      <c r="H80" s="640">
        <v>0.04</v>
      </c>
      <c r="I80" s="640">
        <v>0.04</v>
      </c>
      <c r="J80" s="640">
        <v>0.04</v>
      </c>
      <c r="K80" s="640">
        <v>0.04</v>
      </c>
      <c r="L80" s="640">
        <v>0.04</v>
      </c>
      <c r="M80" s="640">
        <v>0.04</v>
      </c>
      <c r="N80" s="640">
        <v>0.04</v>
      </c>
      <c r="O80" s="640">
        <v>0.04</v>
      </c>
      <c r="Q80" s="766"/>
      <c r="R80" s="639" t="s">
        <v>190</v>
      </c>
      <c r="S80" s="645">
        <v>0</v>
      </c>
      <c r="T80" s="640">
        <v>0</v>
      </c>
      <c r="U80" s="640">
        <v>0</v>
      </c>
      <c r="V80" s="640">
        <v>0</v>
      </c>
      <c r="W80" s="640">
        <v>0</v>
      </c>
      <c r="X80" s="640">
        <v>0</v>
      </c>
      <c r="Y80" s="640">
        <v>0</v>
      </c>
      <c r="Z80" s="640">
        <v>0</v>
      </c>
      <c r="AA80" s="640">
        <v>0</v>
      </c>
      <c r="AB80" s="640">
        <v>0</v>
      </c>
      <c r="AC80" s="640" t="e">
        <v>#DIV/0!</v>
      </c>
      <c r="AD80" s="640" t="e">
        <v>#DIV/0!</v>
      </c>
      <c r="AF80" s="766"/>
      <c r="AG80" s="639" t="s">
        <v>190</v>
      </c>
      <c r="AH80" s="640">
        <v>0</v>
      </c>
      <c r="AI80" s="646">
        <v>0</v>
      </c>
      <c r="AJ80" s="646">
        <v>0</v>
      </c>
      <c r="AK80" s="646">
        <v>0</v>
      </c>
      <c r="AL80" s="646">
        <v>0</v>
      </c>
      <c r="AM80" s="646">
        <v>0</v>
      </c>
      <c r="AN80" s="646">
        <v>0</v>
      </c>
      <c r="AO80" s="646">
        <v>0</v>
      </c>
      <c r="AP80" s="646">
        <v>0</v>
      </c>
      <c r="AQ80" s="646">
        <v>0</v>
      </c>
      <c r="AR80" s="646">
        <v>0</v>
      </c>
      <c r="AS80" s="646">
        <v>2.5503698036215251E-2</v>
      </c>
    </row>
    <row r="81" spans="2:45">
      <c r="B81" s="766" t="s">
        <v>88</v>
      </c>
      <c r="C81" s="402" t="s">
        <v>186</v>
      </c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Q81" s="766" t="s">
        <v>88</v>
      </c>
      <c r="R81" s="402" t="s">
        <v>186</v>
      </c>
      <c r="S81" s="600">
        <v>351</v>
      </c>
      <c r="T81" s="600">
        <v>334</v>
      </c>
      <c r="U81" s="600">
        <v>431</v>
      </c>
      <c r="V81" s="600">
        <v>335</v>
      </c>
      <c r="W81" s="600">
        <v>299</v>
      </c>
      <c r="X81" s="600">
        <v>269</v>
      </c>
      <c r="Y81" s="600">
        <v>308</v>
      </c>
      <c r="Z81" s="600">
        <v>322</v>
      </c>
      <c r="AA81" s="600">
        <v>290</v>
      </c>
      <c r="AB81" s="600">
        <v>290</v>
      </c>
      <c r="AC81" s="600">
        <v>0</v>
      </c>
      <c r="AD81" s="600">
        <v>0</v>
      </c>
      <c r="AF81" s="766" t="s">
        <v>88</v>
      </c>
      <c r="AG81" s="402" t="s">
        <v>186</v>
      </c>
      <c r="AH81" s="600">
        <v>351</v>
      </c>
      <c r="AI81" s="601">
        <v>685</v>
      </c>
      <c r="AJ81" s="601">
        <v>1116</v>
      </c>
      <c r="AK81" s="601">
        <v>1451</v>
      </c>
      <c r="AL81" s="601">
        <v>1750</v>
      </c>
      <c r="AM81" s="601">
        <v>2019</v>
      </c>
      <c r="AN81" s="601">
        <v>2327</v>
      </c>
      <c r="AO81" s="601">
        <v>2649</v>
      </c>
      <c r="AP81" s="601">
        <v>2939</v>
      </c>
      <c r="AQ81" s="601">
        <v>3229</v>
      </c>
      <c r="AR81" s="601">
        <v>3229</v>
      </c>
      <c r="AS81" s="601">
        <v>3229</v>
      </c>
    </row>
    <row r="82" spans="2:45">
      <c r="B82" s="766"/>
      <c r="C82" s="402" t="s">
        <v>190</v>
      </c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Q82" s="766"/>
      <c r="R82" s="402" t="s">
        <v>190</v>
      </c>
      <c r="S82" s="600">
        <v>0</v>
      </c>
      <c r="T82" s="600">
        <v>0</v>
      </c>
      <c r="U82" s="600">
        <v>0</v>
      </c>
      <c r="V82" s="600">
        <v>0</v>
      </c>
      <c r="W82" s="600">
        <v>0</v>
      </c>
      <c r="X82" s="600">
        <v>0</v>
      </c>
      <c r="Y82" s="600">
        <v>0</v>
      </c>
      <c r="Z82" s="600">
        <v>0</v>
      </c>
      <c r="AA82" s="600">
        <v>0</v>
      </c>
      <c r="AB82" s="600">
        <v>0</v>
      </c>
      <c r="AC82" s="600">
        <v>1</v>
      </c>
      <c r="AD82" s="600">
        <v>0</v>
      </c>
      <c r="AF82" s="766"/>
      <c r="AG82" s="402" t="s">
        <v>190</v>
      </c>
      <c r="AH82" s="600">
        <v>0</v>
      </c>
      <c r="AI82" s="601">
        <v>0</v>
      </c>
      <c r="AJ82" s="601">
        <v>0</v>
      </c>
      <c r="AK82" s="601">
        <v>0</v>
      </c>
      <c r="AL82" s="601">
        <v>0</v>
      </c>
      <c r="AM82" s="601">
        <v>0</v>
      </c>
      <c r="AN82" s="601">
        <v>0</v>
      </c>
      <c r="AO82" s="601">
        <v>0</v>
      </c>
      <c r="AP82" s="601">
        <v>0</v>
      </c>
      <c r="AQ82" s="601">
        <v>0</v>
      </c>
      <c r="AR82" s="601">
        <v>1</v>
      </c>
      <c r="AS82" s="601">
        <v>1</v>
      </c>
    </row>
    <row r="83" spans="2:45">
      <c r="B83" s="766"/>
      <c r="C83" s="639" t="s">
        <v>190</v>
      </c>
      <c r="D83" s="640">
        <v>0.04</v>
      </c>
      <c r="E83" s="640">
        <v>0.04</v>
      </c>
      <c r="F83" s="640">
        <v>0.04</v>
      </c>
      <c r="G83" s="640">
        <v>0.04</v>
      </c>
      <c r="H83" s="640">
        <v>0.04</v>
      </c>
      <c r="I83" s="640">
        <v>0.04</v>
      </c>
      <c r="J83" s="640">
        <v>0.04</v>
      </c>
      <c r="K83" s="640">
        <v>0.04</v>
      </c>
      <c r="L83" s="640">
        <v>0.04</v>
      </c>
      <c r="M83" s="640">
        <v>0.04</v>
      </c>
      <c r="N83" s="640">
        <v>0.04</v>
      </c>
      <c r="O83" s="640">
        <v>0.04</v>
      </c>
      <c r="Q83" s="766"/>
      <c r="R83" s="639" t="s">
        <v>190</v>
      </c>
      <c r="S83" s="645">
        <v>0</v>
      </c>
      <c r="T83" s="640">
        <v>0</v>
      </c>
      <c r="U83" s="640">
        <v>0</v>
      </c>
      <c r="V83" s="640">
        <v>0</v>
      </c>
      <c r="W83" s="640">
        <v>0</v>
      </c>
      <c r="X83" s="640">
        <v>0</v>
      </c>
      <c r="Y83" s="640">
        <v>0</v>
      </c>
      <c r="Z83" s="640">
        <v>0</v>
      </c>
      <c r="AA83" s="640">
        <v>0</v>
      </c>
      <c r="AB83" s="640">
        <v>0</v>
      </c>
      <c r="AC83" s="640" t="e">
        <v>#DIV/0!</v>
      </c>
      <c r="AD83" s="640" t="e">
        <v>#DIV/0!</v>
      </c>
      <c r="AF83" s="766"/>
      <c r="AG83" s="639" t="s">
        <v>190</v>
      </c>
      <c r="AH83" s="640">
        <v>0</v>
      </c>
      <c r="AI83" s="646">
        <v>0</v>
      </c>
      <c r="AJ83" s="646">
        <v>0</v>
      </c>
      <c r="AK83" s="646">
        <v>0</v>
      </c>
      <c r="AL83" s="646">
        <v>0</v>
      </c>
      <c r="AM83" s="646">
        <v>0</v>
      </c>
      <c r="AN83" s="646">
        <v>0</v>
      </c>
      <c r="AO83" s="646">
        <v>0</v>
      </c>
      <c r="AP83" s="646">
        <v>0</v>
      </c>
      <c r="AQ83" s="646">
        <v>0</v>
      </c>
      <c r="AR83" s="646">
        <v>3.0969340353050479E-2</v>
      </c>
      <c r="AS83" s="646">
        <v>3.0969340353050479E-2</v>
      </c>
    </row>
    <row r="84" spans="2:45">
      <c r="B84" s="766" t="s">
        <v>121</v>
      </c>
      <c r="C84" s="402" t="s">
        <v>186</v>
      </c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Q84" s="766" t="s">
        <v>121</v>
      </c>
      <c r="R84" s="402" t="s">
        <v>186</v>
      </c>
      <c r="S84" s="599">
        <v>209</v>
      </c>
      <c r="T84" s="599">
        <v>341</v>
      </c>
      <c r="U84" s="599">
        <v>351</v>
      </c>
      <c r="V84" s="599">
        <v>249</v>
      </c>
      <c r="W84" s="599">
        <v>213</v>
      </c>
      <c r="X84" s="599">
        <v>224</v>
      </c>
      <c r="Y84" s="599">
        <v>220</v>
      </c>
      <c r="Z84" s="599">
        <v>218</v>
      </c>
      <c r="AA84" s="599">
        <v>200</v>
      </c>
      <c r="AB84" s="599">
        <v>200</v>
      </c>
      <c r="AC84" s="599">
        <v>0</v>
      </c>
      <c r="AD84" s="599">
        <v>0</v>
      </c>
      <c r="AF84" s="766" t="s">
        <v>121</v>
      </c>
      <c r="AG84" s="402" t="s">
        <v>186</v>
      </c>
      <c r="AH84" s="599">
        <v>209</v>
      </c>
      <c r="AI84" s="601">
        <v>550</v>
      </c>
      <c r="AJ84" s="601">
        <v>901</v>
      </c>
      <c r="AK84" s="601">
        <v>1150</v>
      </c>
      <c r="AL84" s="601">
        <v>1363</v>
      </c>
      <c r="AM84" s="601">
        <v>1587</v>
      </c>
      <c r="AN84" s="601">
        <v>1807</v>
      </c>
      <c r="AO84" s="601">
        <v>2025</v>
      </c>
      <c r="AP84" s="601">
        <v>2225</v>
      </c>
      <c r="AQ84" s="601">
        <v>2425</v>
      </c>
      <c r="AR84" s="601">
        <v>2425</v>
      </c>
      <c r="AS84" s="601">
        <v>2425</v>
      </c>
    </row>
    <row r="85" spans="2:45">
      <c r="B85" s="766"/>
      <c r="C85" s="402" t="s">
        <v>190</v>
      </c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Q85" s="766"/>
      <c r="R85" s="402" t="s">
        <v>190</v>
      </c>
      <c r="S85" s="564">
        <v>0</v>
      </c>
      <c r="T85" s="564">
        <v>0</v>
      </c>
      <c r="U85" s="564">
        <v>0</v>
      </c>
      <c r="V85" s="564">
        <v>0</v>
      </c>
      <c r="W85" s="564">
        <v>0</v>
      </c>
      <c r="X85" s="564">
        <v>0</v>
      </c>
      <c r="Y85" s="564">
        <v>0</v>
      </c>
      <c r="Z85" s="564">
        <v>0</v>
      </c>
      <c r="AA85" s="564">
        <v>0</v>
      </c>
      <c r="AB85" s="564">
        <v>0</v>
      </c>
      <c r="AC85" s="564">
        <v>0</v>
      </c>
      <c r="AD85" s="564">
        <v>0</v>
      </c>
      <c r="AF85" s="766"/>
      <c r="AG85" s="402" t="s">
        <v>190</v>
      </c>
      <c r="AH85" s="564">
        <v>0</v>
      </c>
      <c r="AI85" s="601">
        <v>0</v>
      </c>
      <c r="AJ85" s="601">
        <v>0</v>
      </c>
      <c r="AK85" s="601">
        <v>0</v>
      </c>
      <c r="AL85" s="601">
        <v>0</v>
      </c>
      <c r="AM85" s="601">
        <v>0</v>
      </c>
      <c r="AN85" s="601">
        <v>0</v>
      </c>
      <c r="AO85" s="601">
        <v>0</v>
      </c>
      <c r="AP85" s="601">
        <v>0</v>
      </c>
      <c r="AQ85" s="601">
        <v>0</v>
      </c>
      <c r="AR85" s="601">
        <v>0</v>
      </c>
      <c r="AS85" s="601">
        <v>0</v>
      </c>
    </row>
    <row r="86" spans="2:45">
      <c r="B86" s="766"/>
      <c r="C86" s="639" t="s">
        <v>190</v>
      </c>
      <c r="D86" s="640">
        <v>0.04</v>
      </c>
      <c r="E86" s="640">
        <v>0.04</v>
      </c>
      <c r="F86" s="640">
        <v>0.04</v>
      </c>
      <c r="G86" s="640">
        <v>0.04</v>
      </c>
      <c r="H86" s="640">
        <v>0.04</v>
      </c>
      <c r="I86" s="640">
        <v>0.04</v>
      </c>
      <c r="J86" s="640">
        <v>0.04</v>
      </c>
      <c r="K86" s="640">
        <v>0.04</v>
      </c>
      <c r="L86" s="640">
        <v>0.04</v>
      </c>
      <c r="M86" s="640">
        <v>0.04</v>
      </c>
      <c r="N86" s="640">
        <v>0.04</v>
      </c>
      <c r="O86" s="640">
        <v>0.04</v>
      </c>
      <c r="Q86" s="766"/>
      <c r="R86" s="639" t="s">
        <v>190</v>
      </c>
      <c r="S86" s="645">
        <v>0</v>
      </c>
      <c r="T86" s="640">
        <v>0</v>
      </c>
      <c r="U86" s="640">
        <v>0</v>
      </c>
      <c r="V86" s="640">
        <v>0</v>
      </c>
      <c r="W86" s="640">
        <v>0</v>
      </c>
      <c r="X86" s="640">
        <v>0</v>
      </c>
      <c r="Y86" s="640">
        <v>0</v>
      </c>
      <c r="Z86" s="640">
        <v>0</v>
      </c>
      <c r="AA86" s="640">
        <v>0</v>
      </c>
      <c r="AB86" s="640">
        <v>0</v>
      </c>
      <c r="AC86" s="640" t="e">
        <v>#DIV/0!</v>
      </c>
      <c r="AD86" s="640" t="e">
        <v>#DIV/0!</v>
      </c>
      <c r="AF86" s="766"/>
      <c r="AG86" s="639" t="s">
        <v>190</v>
      </c>
      <c r="AH86" s="640">
        <v>0</v>
      </c>
      <c r="AI86" s="646">
        <v>0</v>
      </c>
      <c r="AJ86" s="646">
        <v>0</v>
      </c>
      <c r="AK86" s="646">
        <v>0</v>
      </c>
      <c r="AL86" s="646">
        <v>0</v>
      </c>
      <c r="AM86" s="646">
        <v>0</v>
      </c>
      <c r="AN86" s="646">
        <v>0</v>
      </c>
      <c r="AO86" s="646">
        <v>0</v>
      </c>
      <c r="AP86" s="646">
        <v>0</v>
      </c>
      <c r="AQ86" s="646">
        <v>0</v>
      </c>
      <c r="AR86" s="646">
        <v>0</v>
      </c>
      <c r="AS86" s="646">
        <v>0</v>
      </c>
    </row>
    <row r="87" spans="2:45">
      <c r="B87" s="766" t="s">
        <v>89</v>
      </c>
      <c r="C87" s="402" t="s">
        <v>186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6" t="s">
        <v>89</v>
      </c>
      <c r="R87" s="402" t="s">
        <v>186</v>
      </c>
      <c r="S87" s="599">
        <v>947</v>
      </c>
      <c r="T87" s="599">
        <v>887</v>
      </c>
      <c r="U87" s="599">
        <v>975</v>
      </c>
      <c r="V87" s="599">
        <v>975</v>
      </c>
      <c r="W87" s="599">
        <v>892</v>
      </c>
      <c r="X87" s="599">
        <v>874</v>
      </c>
      <c r="Y87" s="599">
        <v>832</v>
      </c>
      <c r="Z87" s="599">
        <v>874</v>
      </c>
      <c r="AA87" s="599">
        <v>123</v>
      </c>
      <c r="AB87" s="599">
        <v>123</v>
      </c>
      <c r="AC87" s="599">
        <v>0</v>
      </c>
      <c r="AD87" s="599">
        <v>0</v>
      </c>
      <c r="AF87" s="766" t="s">
        <v>89</v>
      </c>
      <c r="AG87" s="402" t="s">
        <v>186</v>
      </c>
      <c r="AH87" s="599">
        <v>947</v>
      </c>
      <c r="AI87" s="601">
        <v>1834</v>
      </c>
      <c r="AJ87" s="601">
        <v>2809</v>
      </c>
      <c r="AK87" s="601">
        <v>3784</v>
      </c>
      <c r="AL87" s="601">
        <v>4676</v>
      </c>
      <c r="AM87" s="601">
        <v>5550</v>
      </c>
      <c r="AN87" s="601">
        <v>6382</v>
      </c>
      <c r="AO87" s="601">
        <v>7256</v>
      </c>
      <c r="AP87" s="601">
        <v>7379</v>
      </c>
      <c r="AQ87" s="601">
        <v>7502</v>
      </c>
      <c r="AR87" s="601">
        <v>7502</v>
      </c>
      <c r="AS87" s="601">
        <v>7502</v>
      </c>
    </row>
    <row r="88" spans="2:45">
      <c r="B88" s="766"/>
      <c r="C88" s="402" t="s">
        <v>190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6"/>
      <c r="R88" s="402" t="s">
        <v>190</v>
      </c>
      <c r="S88" s="564">
        <v>0</v>
      </c>
      <c r="T88" s="564">
        <v>0</v>
      </c>
      <c r="U88" s="564">
        <v>0</v>
      </c>
      <c r="V88" s="564">
        <v>0</v>
      </c>
      <c r="W88" s="564">
        <v>0</v>
      </c>
      <c r="X88" s="564">
        <v>0</v>
      </c>
      <c r="Y88" s="564">
        <v>0</v>
      </c>
      <c r="Z88" s="564">
        <v>0</v>
      </c>
      <c r="AA88" s="564">
        <v>0</v>
      </c>
      <c r="AB88" s="564">
        <v>0</v>
      </c>
      <c r="AC88" s="564">
        <v>0</v>
      </c>
      <c r="AD88" s="564">
        <v>0</v>
      </c>
      <c r="AF88" s="766"/>
      <c r="AG88" s="402" t="s">
        <v>190</v>
      </c>
      <c r="AH88" s="564">
        <v>0</v>
      </c>
      <c r="AI88" s="601">
        <v>0</v>
      </c>
      <c r="AJ88" s="601">
        <v>0</v>
      </c>
      <c r="AK88" s="601">
        <v>0</v>
      </c>
      <c r="AL88" s="601">
        <v>0</v>
      </c>
      <c r="AM88" s="601">
        <v>0</v>
      </c>
      <c r="AN88" s="601">
        <v>0</v>
      </c>
      <c r="AO88" s="601">
        <v>0</v>
      </c>
      <c r="AP88" s="601">
        <v>0</v>
      </c>
      <c r="AQ88" s="601">
        <v>0</v>
      </c>
      <c r="AR88" s="601">
        <v>0</v>
      </c>
      <c r="AS88" s="601">
        <v>0</v>
      </c>
    </row>
    <row r="89" spans="2:45">
      <c r="B89" s="766"/>
      <c r="C89" s="639" t="s">
        <v>190</v>
      </c>
      <c r="D89" s="640">
        <v>0.04</v>
      </c>
      <c r="E89" s="640">
        <v>0.04</v>
      </c>
      <c r="F89" s="640">
        <v>0.04</v>
      </c>
      <c r="G89" s="640">
        <v>0.04</v>
      </c>
      <c r="H89" s="640">
        <v>0.04</v>
      </c>
      <c r="I89" s="640">
        <v>0.04</v>
      </c>
      <c r="J89" s="640">
        <v>0.04</v>
      </c>
      <c r="K89" s="640">
        <v>0.04</v>
      </c>
      <c r="L89" s="640">
        <v>0.04</v>
      </c>
      <c r="M89" s="640">
        <v>0.04</v>
      </c>
      <c r="N89" s="640">
        <v>0.04</v>
      </c>
      <c r="O89" s="640">
        <v>0.04</v>
      </c>
      <c r="Q89" s="766"/>
      <c r="R89" s="639" t="s">
        <v>190</v>
      </c>
      <c r="S89" s="645">
        <v>0</v>
      </c>
      <c r="T89" s="640">
        <v>0</v>
      </c>
      <c r="U89" s="640">
        <v>0</v>
      </c>
      <c r="V89" s="640">
        <v>0</v>
      </c>
      <c r="W89" s="640">
        <v>0</v>
      </c>
      <c r="X89" s="640">
        <v>0</v>
      </c>
      <c r="Y89" s="640">
        <v>0</v>
      </c>
      <c r="Z89" s="640">
        <v>0</v>
      </c>
      <c r="AA89" s="640">
        <v>0</v>
      </c>
      <c r="AB89" s="640">
        <v>0</v>
      </c>
      <c r="AC89" s="640" t="e">
        <v>#DIV/0!</v>
      </c>
      <c r="AD89" s="640" t="e">
        <v>#DIV/0!</v>
      </c>
      <c r="AF89" s="766"/>
      <c r="AG89" s="639" t="s">
        <v>190</v>
      </c>
      <c r="AH89" s="640">
        <v>0</v>
      </c>
      <c r="AI89" s="646">
        <v>0</v>
      </c>
      <c r="AJ89" s="646">
        <v>0</v>
      </c>
      <c r="AK89" s="646">
        <v>0</v>
      </c>
      <c r="AL89" s="646">
        <v>0</v>
      </c>
      <c r="AM89" s="646">
        <v>0</v>
      </c>
      <c r="AN89" s="646">
        <v>0</v>
      </c>
      <c r="AO89" s="646">
        <v>0</v>
      </c>
      <c r="AP89" s="646">
        <v>0</v>
      </c>
      <c r="AQ89" s="646">
        <v>0</v>
      </c>
      <c r="AR89" s="646">
        <v>0</v>
      </c>
      <c r="AS89" s="646">
        <v>0</v>
      </c>
    </row>
    <row r="90" spans="2:45">
      <c r="B90" s="766" t="s">
        <v>90</v>
      </c>
      <c r="C90" s="402" t="s">
        <v>186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6" t="s">
        <v>90</v>
      </c>
      <c r="R90" s="402" t="s">
        <v>186</v>
      </c>
      <c r="S90" s="599">
        <v>2314</v>
      </c>
      <c r="T90" s="599">
        <v>2267</v>
      </c>
      <c r="U90" s="599">
        <v>2543</v>
      </c>
      <c r="V90" s="599">
        <v>2220</v>
      </c>
      <c r="W90" s="599">
        <v>2040</v>
      </c>
      <c r="X90" s="599">
        <v>1927</v>
      </c>
      <c r="Y90" s="599">
        <v>2101</v>
      </c>
      <c r="Z90" s="599">
        <v>2156</v>
      </c>
      <c r="AA90" s="599">
        <v>1402</v>
      </c>
      <c r="AB90" s="599">
        <v>1402</v>
      </c>
      <c r="AC90" s="599">
        <v>0</v>
      </c>
      <c r="AD90" s="599">
        <v>0</v>
      </c>
      <c r="AF90" s="766" t="s">
        <v>90</v>
      </c>
      <c r="AG90" s="402" t="s">
        <v>186</v>
      </c>
      <c r="AH90" s="599">
        <v>2314</v>
      </c>
      <c r="AI90" s="599">
        <v>4581</v>
      </c>
      <c r="AJ90" s="599">
        <v>7124</v>
      </c>
      <c r="AK90" s="599">
        <v>9344</v>
      </c>
      <c r="AL90" s="599">
        <v>11384</v>
      </c>
      <c r="AM90" s="599">
        <v>13311</v>
      </c>
      <c r="AN90" s="599">
        <v>15412</v>
      </c>
      <c r="AO90" s="599">
        <v>17568</v>
      </c>
      <c r="AP90" s="599">
        <v>18970</v>
      </c>
      <c r="AQ90" s="599">
        <v>20372</v>
      </c>
      <c r="AR90" s="599">
        <v>20372</v>
      </c>
      <c r="AS90" s="599">
        <v>20372</v>
      </c>
    </row>
    <row r="91" spans="2:45">
      <c r="B91" s="766"/>
      <c r="C91" s="402" t="s">
        <v>190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6"/>
      <c r="R91" s="402" t="s">
        <v>190</v>
      </c>
      <c r="S91" s="600">
        <v>0</v>
      </c>
      <c r="T91" s="600">
        <v>0</v>
      </c>
      <c r="U91" s="600">
        <v>0</v>
      </c>
      <c r="V91" s="600">
        <v>0</v>
      </c>
      <c r="W91" s="600">
        <v>0</v>
      </c>
      <c r="X91" s="600">
        <v>0</v>
      </c>
      <c r="Y91" s="600">
        <v>0</v>
      </c>
      <c r="Z91" s="600">
        <v>0</v>
      </c>
      <c r="AA91" s="564">
        <v>0</v>
      </c>
      <c r="AB91" s="564">
        <v>0</v>
      </c>
      <c r="AC91" s="564">
        <v>0</v>
      </c>
      <c r="AD91" s="564">
        <v>1</v>
      </c>
      <c r="AF91" s="766"/>
      <c r="AG91" s="402" t="s">
        <v>190</v>
      </c>
      <c r="AH91" s="600">
        <v>0</v>
      </c>
      <c r="AI91" s="600">
        <v>0</v>
      </c>
      <c r="AJ91" s="600">
        <v>0</v>
      </c>
      <c r="AK91" s="600">
        <v>0</v>
      </c>
      <c r="AL91" s="600">
        <v>0</v>
      </c>
      <c r="AM91" s="600">
        <v>0</v>
      </c>
      <c r="AN91" s="600">
        <v>0</v>
      </c>
      <c r="AO91" s="600">
        <v>0</v>
      </c>
      <c r="AP91" s="600">
        <v>0</v>
      </c>
      <c r="AQ91" s="600">
        <v>0</v>
      </c>
      <c r="AR91" s="600">
        <v>0</v>
      </c>
      <c r="AS91" s="600">
        <v>1</v>
      </c>
    </row>
    <row r="92" spans="2:45">
      <c r="B92" s="766"/>
      <c r="C92" s="639" t="s">
        <v>190</v>
      </c>
      <c r="D92" s="640">
        <v>0.04</v>
      </c>
      <c r="E92" s="640">
        <v>0.04</v>
      </c>
      <c r="F92" s="640">
        <v>0.04</v>
      </c>
      <c r="G92" s="640">
        <v>0.04</v>
      </c>
      <c r="H92" s="640">
        <v>0.04</v>
      </c>
      <c r="I92" s="640">
        <v>0.04</v>
      </c>
      <c r="J92" s="640">
        <v>0.04</v>
      </c>
      <c r="K92" s="640">
        <v>0.04</v>
      </c>
      <c r="L92" s="640">
        <v>0.04</v>
      </c>
      <c r="M92" s="640">
        <v>0.04</v>
      </c>
      <c r="N92" s="640">
        <v>0.04</v>
      </c>
      <c r="O92" s="640">
        <v>0.04</v>
      </c>
      <c r="Q92" s="766"/>
      <c r="R92" s="639" t="s">
        <v>190</v>
      </c>
      <c r="S92" s="645">
        <v>0</v>
      </c>
      <c r="T92" s="640">
        <v>0</v>
      </c>
      <c r="U92" s="640">
        <v>0</v>
      </c>
      <c r="V92" s="640">
        <v>0</v>
      </c>
      <c r="W92" s="640">
        <v>0</v>
      </c>
      <c r="X92" s="640">
        <v>0</v>
      </c>
      <c r="Y92" s="640">
        <v>0</v>
      </c>
      <c r="Z92" s="640">
        <v>0</v>
      </c>
      <c r="AA92" s="640">
        <v>0</v>
      </c>
      <c r="AB92" s="640">
        <v>0</v>
      </c>
      <c r="AC92" s="640" t="e">
        <v>#DIV/0!</v>
      </c>
      <c r="AD92" s="640" t="e">
        <v>#DIV/0!</v>
      </c>
      <c r="AF92" s="766"/>
      <c r="AG92" s="639" t="s">
        <v>190</v>
      </c>
      <c r="AH92" s="640">
        <v>0</v>
      </c>
      <c r="AI92" s="640">
        <v>0</v>
      </c>
      <c r="AJ92" s="640">
        <v>0</v>
      </c>
      <c r="AK92" s="640">
        <v>0</v>
      </c>
      <c r="AL92" s="640">
        <v>0</v>
      </c>
      <c r="AM92" s="640">
        <v>0</v>
      </c>
      <c r="AN92" s="640">
        <v>0</v>
      </c>
      <c r="AO92" s="640">
        <v>0</v>
      </c>
      <c r="AP92" s="640">
        <v>0</v>
      </c>
      <c r="AQ92" s="640">
        <v>0</v>
      </c>
      <c r="AR92" s="640">
        <v>0</v>
      </c>
      <c r="AS92" s="640">
        <v>4.9086982132338502E-3</v>
      </c>
    </row>
    <row r="93" spans="2:45">
      <c r="B93" s="26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577"/>
      <c r="AS93" s="105"/>
    </row>
    <row r="94" spans="2:45">
      <c r="B94" s="687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81" t="s">
        <v>191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81" t="s">
        <v>191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63" t="s">
        <v>72</v>
      </c>
      <c r="C96" s="763"/>
      <c r="D96" s="552" t="s">
        <v>74</v>
      </c>
      <c r="E96" s="552" t="s">
        <v>75</v>
      </c>
      <c r="F96" s="552" t="s">
        <v>76</v>
      </c>
      <c r="G96" s="552" t="s">
        <v>77</v>
      </c>
      <c r="H96" s="552" t="s">
        <v>78</v>
      </c>
      <c r="I96" s="552" t="s">
        <v>79</v>
      </c>
      <c r="J96" s="552" t="s">
        <v>80</v>
      </c>
      <c r="K96" s="552" t="s">
        <v>81</v>
      </c>
      <c r="L96" s="552" t="s">
        <v>82</v>
      </c>
      <c r="M96" s="552" t="s">
        <v>83</v>
      </c>
      <c r="N96" s="552" t="s">
        <v>84</v>
      </c>
      <c r="O96" s="552" t="s">
        <v>85</v>
      </c>
      <c r="Q96" s="763" t="s">
        <v>72</v>
      </c>
      <c r="R96" s="763"/>
      <c r="S96" s="552" t="s">
        <v>74</v>
      </c>
      <c r="T96" s="552" t="s">
        <v>75</v>
      </c>
      <c r="U96" s="552" t="s">
        <v>76</v>
      </c>
      <c r="V96" s="552" t="s">
        <v>77</v>
      </c>
      <c r="W96" s="552" t="s">
        <v>78</v>
      </c>
      <c r="X96" s="552" t="s">
        <v>79</v>
      </c>
      <c r="Y96" s="552" t="s">
        <v>80</v>
      </c>
      <c r="Z96" s="552" t="s">
        <v>81</v>
      </c>
      <c r="AA96" s="552" t="s">
        <v>82</v>
      </c>
      <c r="AB96" s="552" t="s">
        <v>83</v>
      </c>
      <c r="AC96" s="552" t="s">
        <v>84</v>
      </c>
      <c r="AD96" s="552" t="s">
        <v>85</v>
      </c>
      <c r="AF96" s="763" t="s">
        <v>72</v>
      </c>
      <c r="AG96" s="763"/>
      <c r="AH96" s="552" t="s">
        <v>74</v>
      </c>
      <c r="AI96" s="552" t="s">
        <v>75</v>
      </c>
      <c r="AJ96" s="552" t="s">
        <v>76</v>
      </c>
      <c r="AK96" s="552" t="s">
        <v>77</v>
      </c>
      <c r="AL96" s="552" t="s">
        <v>78</v>
      </c>
      <c r="AM96" s="552" t="s">
        <v>79</v>
      </c>
      <c r="AN96" s="552" t="s">
        <v>80</v>
      </c>
      <c r="AO96" s="552" t="s">
        <v>81</v>
      </c>
      <c r="AP96" s="552" t="s">
        <v>82</v>
      </c>
      <c r="AQ96" s="552" t="s">
        <v>83</v>
      </c>
      <c r="AR96" s="552" t="s">
        <v>84</v>
      </c>
      <c r="AS96" s="552" t="s">
        <v>85</v>
      </c>
    </row>
    <row r="97" spans="1:47" s="124" customFormat="1" ht="30.6" customHeight="1">
      <c r="A97" s="125"/>
      <c r="B97" s="557" t="s">
        <v>192</v>
      </c>
      <c r="C97" s="683" t="s">
        <v>193</v>
      </c>
      <c r="D97" s="684">
        <v>4.9000000000000004</v>
      </c>
      <c r="E97" s="684">
        <v>4.9000000000000004</v>
      </c>
      <c r="F97" s="684">
        <v>4.9000000000000004</v>
      </c>
      <c r="G97" s="684">
        <v>4.9000000000000004</v>
      </c>
      <c r="H97" s="684">
        <v>4.9000000000000004</v>
      </c>
      <c r="I97" s="684">
        <v>4.9000000000000004</v>
      </c>
      <c r="J97" s="684">
        <v>4.9000000000000004</v>
      </c>
      <c r="K97" s="684">
        <v>4.9000000000000004</v>
      </c>
      <c r="L97" s="684">
        <v>4.9000000000000004</v>
      </c>
      <c r="M97" s="684">
        <v>4.9000000000000004</v>
      </c>
      <c r="N97" s="684">
        <v>4.9000000000000004</v>
      </c>
      <c r="O97" s="684">
        <v>4.9000000000000004</v>
      </c>
      <c r="Q97" s="557" t="s">
        <v>192</v>
      </c>
      <c r="R97" s="683" t="s">
        <v>193</v>
      </c>
      <c r="S97" s="685">
        <v>4.91</v>
      </c>
      <c r="T97" s="685">
        <v>4.91</v>
      </c>
      <c r="U97" s="685">
        <v>4.91</v>
      </c>
      <c r="V97" s="685">
        <v>4.91</v>
      </c>
      <c r="W97" s="685">
        <v>4.9000000000000004</v>
      </c>
      <c r="X97" s="685">
        <v>4.9000000000000004</v>
      </c>
      <c r="Y97" s="694">
        <v>4.9000000000000004</v>
      </c>
      <c r="Z97" s="694">
        <v>4.9000000000000004</v>
      </c>
      <c r="AA97" s="694">
        <v>4.9000000000000004</v>
      </c>
      <c r="AB97" s="694">
        <v>4.9000000000000004</v>
      </c>
      <c r="AC97" s="694">
        <v>4.9000000000000004</v>
      </c>
      <c r="AD97" s="694">
        <v>4.9000000000000004</v>
      </c>
      <c r="AF97" s="557" t="s">
        <v>192</v>
      </c>
      <c r="AG97" s="683" t="s">
        <v>193</v>
      </c>
      <c r="AH97" s="685">
        <v>4.91</v>
      </c>
      <c r="AI97" s="685">
        <v>4.91</v>
      </c>
      <c r="AJ97" s="685">
        <v>4.91</v>
      </c>
      <c r="AK97" s="685">
        <v>4.91</v>
      </c>
      <c r="AL97" s="685">
        <v>4.9000000000000004</v>
      </c>
      <c r="AM97" s="685">
        <v>4.9000000000000004</v>
      </c>
      <c r="AN97" s="685">
        <v>4.9000000000000004</v>
      </c>
      <c r="AO97" s="685">
        <v>4.9000000000000004</v>
      </c>
      <c r="AP97" s="685">
        <v>4.9000000000000004</v>
      </c>
      <c r="AQ97" s="685">
        <v>4.9000000000000004</v>
      </c>
      <c r="AR97" s="685">
        <v>4.9000000000000004</v>
      </c>
      <c r="AS97" s="685">
        <v>4.9000000000000004</v>
      </c>
      <c r="AU97" s="686"/>
    </row>
    <row r="98" spans="1:47">
      <c r="A98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F98" t="s">
        <v>214</v>
      </c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U98"/>
    </row>
    <row r="99" spans="1:47">
      <c r="A99"/>
      <c r="B99" s="687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81" t="s">
        <v>194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81" t="s">
        <v>194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U99"/>
    </row>
    <row r="100" spans="1:47">
      <c r="A100"/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U100"/>
    </row>
    <row r="101" spans="1:47">
      <c r="A101"/>
      <c r="B101" s="763" t="s">
        <v>72</v>
      </c>
      <c r="C101" s="763"/>
      <c r="D101" s="552" t="s">
        <v>74</v>
      </c>
      <c r="E101" s="552" t="s">
        <v>75</v>
      </c>
      <c r="F101" s="552" t="s">
        <v>76</v>
      </c>
      <c r="G101" s="552" t="s">
        <v>77</v>
      </c>
      <c r="H101" s="552" t="s">
        <v>78</v>
      </c>
      <c r="I101" s="552" t="s">
        <v>79</v>
      </c>
      <c r="J101" s="552" t="s">
        <v>80</v>
      </c>
      <c r="K101" s="552" t="s">
        <v>81</v>
      </c>
      <c r="L101" s="552" t="s">
        <v>82</v>
      </c>
      <c r="M101" s="552" t="s">
        <v>83</v>
      </c>
      <c r="N101" s="552" t="s">
        <v>84</v>
      </c>
      <c r="O101" s="552" t="s">
        <v>85</v>
      </c>
      <c r="Q101" s="763" t="s">
        <v>72</v>
      </c>
      <c r="R101" s="763"/>
      <c r="S101" s="552" t="s">
        <v>74</v>
      </c>
      <c r="T101" s="552" t="s">
        <v>75</v>
      </c>
      <c r="U101" s="552" t="s">
        <v>76</v>
      </c>
      <c r="V101" s="552" t="s">
        <v>77</v>
      </c>
      <c r="W101" s="552" t="s">
        <v>78</v>
      </c>
      <c r="X101" s="552" t="s">
        <v>79</v>
      </c>
      <c r="Y101" s="552" t="s">
        <v>80</v>
      </c>
      <c r="Z101" s="552" t="s">
        <v>81</v>
      </c>
      <c r="AA101" s="552" t="s">
        <v>82</v>
      </c>
      <c r="AB101" s="552" t="s">
        <v>83</v>
      </c>
      <c r="AC101" s="552" t="s">
        <v>84</v>
      </c>
      <c r="AD101" s="552" t="s">
        <v>85</v>
      </c>
      <c r="AF101" s="763" t="s">
        <v>72</v>
      </c>
      <c r="AG101" s="763"/>
      <c r="AH101" s="552" t="s">
        <v>74</v>
      </c>
      <c r="AI101" s="552" t="s">
        <v>75</v>
      </c>
      <c r="AJ101" s="552" t="s">
        <v>76</v>
      </c>
      <c r="AK101" s="552" t="s">
        <v>77</v>
      </c>
      <c r="AL101" s="552" t="s">
        <v>78</v>
      </c>
      <c r="AM101" s="552" t="s">
        <v>79</v>
      </c>
      <c r="AN101" s="552" t="s">
        <v>80</v>
      </c>
      <c r="AO101" s="552" t="s">
        <v>81</v>
      </c>
      <c r="AP101" s="552" t="s">
        <v>82</v>
      </c>
      <c r="AQ101" s="552" t="s">
        <v>83</v>
      </c>
      <c r="AR101" s="552" t="s">
        <v>84</v>
      </c>
      <c r="AS101" s="552" t="s">
        <v>85</v>
      </c>
      <c r="AU101"/>
    </row>
    <row r="102" spans="1:47">
      <c r="A102"/>
      <c r="B102" s="557" t="s">
        <v>128</v>
      </c>
      <c r="C102" s="639" t="s">
        <v>195</v>
      </c>
      <c r="D102" s="676">
        <v>1598</v>
      </c>
      <c r="E102" s="676">
        <v>3042</v>
      </c>
      <c r="F102" s="676">
        <v>4641</v>
      </c>
      <c r="G102" s="676">
        <v>6188</v>
      </c>
      <c r="H102" s="676">
        <v>7786</v>
      </c>
      <c r="I102" s="676">
        <v>9333</v>
      </c>
      <c r="J102" s="676">
        <v>10381</v>
      </c>
      <c r="K102" s="676">
        <v>11430</v>
      </c>
      <c r="L102" s="676">
        <v>12444</v>
      </c>
      <c r="M102" s="676">
        <v>13492</v>
      </c>
      <c r="N102" s="676">
        <v>14507</v>
      </c>
      <c r="O102" s="676">
        <v>15555</v>
      </c>
      <c r="Q102" s="557" t="s">
        <v>128</v>
      </c>
      <c r="R102" s="639" t="s">
        <v>195</v>
      </c>
      <c r="S102" s="675">
        <v>859</v>
      </c>
      <c r="T102" s="676">
        <v>1155</v>
      </c>
      <c r="U102" s="676">
        <v>1832</v>
      </c>
      <c r="V102" s="676">
        <v>2510</v>
      </c>
      <c r="W102" s="676">
        <v>2246</v>
      </c>
      <c r="X102" s="676">
        <v>1704</v>
      </c>
      <c r="Y102" s="676">
        <v>1965</v>
      </c>
      <c r="Z102" s="676">
        <v>1940</v>
      </c>
      <c r="AA102" s="676">
        <v>1898</v>
      </c>
      <c r="AB102" s="676">
        <v>1826</v>
      </c>
      <c r="AC102" s="676"/>
      <c r="AD102" s="676"/>
      <c r="AF102" s="557" t="s">
        <v>128</v>
      </c>
      <c r="AG102" s="639" t="s">
        <v>195</v>
      </c>
      <c r="AH102" s="675">
        <v>859</v>
      </c>
      <c r="AI102" s="678">
        <v>2014</v>
      </c>
      <c r="AJ102" s="678">
        <v>3846</v>
      </c>
      <c r="AK102" s="678">
        <v>6356</v>
      </c>
      <c r="AL102" s="678">
        <v>8602</v>
      </c>
      <c r="AM102" s="678">
        <v>10306</v>
      </c>
      <c r="AN102" s="678">
        <v>12271</v>
      </c>
      <c r="AO102" s="678">
        <v>14211</v>
      </c>
      <c r="AP102" s="678">
        <v>16109</v>
      </c>
      <c r="AQ102" s="678">
        <v>17935</v>
      </c>
      <c r="AR102" s="678">
        <v>0</v>
      </c>
      <c r="AS102" s="678">
        <v>0</v>
      </c>
      <c r="AU102"/>
    </row>
    <row r="103" spans="1:47">
      <c r="A103"/>
      <c r="B103" s="557" t="s">
        <v>87</v>
      </c>
      <c r="C103" s="639" t="s">
        <v>195</v>
      </c>
      <c r="D103" s="676">
        <v>1826</v>
      </c>
      <c r="E103" s="676">
        <v>3476</v>
      </c>
      <c r="F103" s="676">
        <v>5303</v>
      </c>
      <c r="G103" s="676">
        <v>7070</v>
      </c>
      <c r="H103" s="676">
        <v>8896</v>
      </c>
      <c r="I103" s="676">
        <v>10664</v>
      </c>
      <c r="J103" s="676">
        <v>11862</v>
      </c>
      <c r="K103" s="676">
        <v>13060</v>
      </c>
      <c r="L103" s="676">
        <v>14219</v>
      </c>
      <c r="M103" s="676">
        <v>15417</v>
      </c>
      <c r="N103" s="676">
        <v>16576</v>
      </c>
      <c r="O103" s="676">
        <v>17774</v>
      </c>
      <c r="Q103" s="557" t="s">
        <v>87</v>
      </c>
      <c r="R103" s="639" t="s">
        <v>195</v>
      </c>
      <c r="S103" s="675">
        <v>1054</v>
      </c>
      <c r="T103" s="676">
        <v>1117</v>
      </c>
      <c r="U103" s="676">
        <v>3018</v>
      </c>
      <c r="V103" s="676">
        <v>2434</v>
      </c>
      <c r="W103" s="676">
        <v>2576</v>
      </c>
      <c r="X103" s="676">
        <v>2432</v>
      </c>
      <c r="Y103" s="676">
        <v>2646</v>
      </c>
      <c r="Z103" s="676">
        <v>1661</v>
      </c>
      <c r="AA103" s="676">
        <v>1615</v>
      </c>
      <c r="AB103" s="676">
        <v>1565</v>
      </c>
      <c r="AC103" s="676"/>
      <c r="AD103" s="676"/>
      <c r="AF103" s="557" t="s">
        <v>87</v>
      </c>
      <c r="AG103" s="639" t="s">
        <v>195</v>
      </c>
      <c r="AH103" s="675">
        <v>1054</v>
      </c>
      <c r="AI103" s="678">
        <v>2171</v>
      </c>
      <c r="AJ103" s="678">
        <v>5189</v>
      </c>
      <c r="AK103" s="678">
        <v>7623</v>
      </c>
      <c r="AL103" s="678">
        <v>10199</v>
      </c>
      <c r="AM103" s="678">
        <v>12631</v>
      </c>
      <c r="AN103" s="678">
        <v>15277</v>
      </c>
      <c r="AO103" s="678">
        <v>16938</v>
      </c>
      <c r="AP103" s="678">
        <v>18553</v>
      </c>
      <c r="AQ103" s="678">
        <v>20118</v>
      </c>
      <c r="AR103" s="678">
        <v>0</v>
      </c>
      <c r="AS103" s="678">
        <v>0</v>
      </c>
      <c r="AU103"/>
    </row>
    <row r="104" spans="1:47">
      <c r="A104"/>
      <c r="B104" s="557" t="s">
        <v>88</v>
      </c>
      <c r="C104" s="639" t="s">
        <v>195</v>
      </c>
      <c r="D104" s="676">
        <v>841</v>
      </c>
      <c r="E104" s="676">
        <v>1601</v>
      </c>
      <c r="F104" s="676">
        <v>2442</v>
      </c>
      <c r="G104" s="676">
        <v>3257</v>
      </c>
      <c r="H104" s="676">
        <v>4098</v>
      </c>
      <c r="I104" s="676">
        <v>4912</v>
      </c>
      <c r="J104" s="676">
        <v>5740</v>
      </c>
      <c r="K104" s="676">
        <v>6567</v>
      </c>
      <c r="L104" s="676">
        <v>7368</v>
      </c>
      <c r="M104" s="676">
        <v>8196</v>
      </c>
      <c r="N104" s="676">
        <v>8996</v>
      </c>
      <c r="O104" s="676">
        <v>9824</v>
      </c>
      <c r="Q104" s="557" t="s">
        <v>88</v>
      </c>
      <c r="R104" s="639" t="s">
        <v>195</v>
      </c>
      <c r="S104" s="675">
        <v>293</v>
      </c>
      <c r="T104" s="676">
        <v>222</v>
      </c>
      <c r="U104" s="676">
        <v>1609</v>
      </c>
      <c r="V104" s="676">
        <v>1844</v>
      </c>
      <c r="W104" s="676">
        <v>1467</v>
      </c>
      <c r="X104" s="676">
        <v>830</v>
      </c>
      <c r="Y104" s="676">
        <v>976</v>
      </c>
      <c r="Z104" s="676">
        <v>873</v>
      </c>
      <c r="AA104" s="676">
        <v>1374</v>
      </c>
      <c r="AB104" s="676">
        <v>986</v>
      </c>
      <c r="AC104" s="676"/>
      <c r="AD104" s="676"/>
      <c r="AF104" s="557" t="s">
        <v>88</v>
      </c>
      <c r="AG104" s="639" t="s">
        <v>195</v>
      </c>
      <c r="AH104" s="675">
        <v>293</v>
      </c>
      <c r="AI104" s="678">
        <v>515</v>
      </c>
      <c r="AJ104" s="678">
        <v>2124</v>
      </c>
      <c r="AK104" s="678">
        <v>3968</v>
      </c>
      <c r="AL104" s="678">
        <v>5435</v>
      </c>
      <c r="AM104" s="678">
        <v>6265</v>
      </c>
      <c r="AN104" s="678">
        <v>7241</v>
      </c>
      <c r="AO104" s="678">
        <v>8114</v>
      </c>
      <c r="AP104" s="678">
        <v>9488</v>
      </c>
      <c r="AQ104" s="678">
        <v>10474</v>
      </c>
      <c r="AR104" s="678">
        <v>0</v>
      </c>
      <c r="AS104" s="678">
        <v>0</v>
      </c>
      <c r="AU104"/>
    </row>
    <row r="105" spans="1:47">
      <c r="A105"/>
      <c r="B105" s="557" t="s">
        <v>121</v>
      </c>
      <c r="C105" s="639" t="s">
        <v>195</v>
      </c>
      <c r="D105" s="676">
        <v>987</v>
      </c>
      <c r="E105" s="676">
        <v>1878</v>
      </c>
      <c r="F105" s="676">
        <v>2865</v>
      </c>
      <c r="G105" s="676">
        <v>3820</v>
      </c>
      <c r="H105" s="676">
        <v>4807</v>
      </c>
      <c r="I105" s="676">
        <v>5762</v>
      </c>
      <c r="J105" s="676">
        <v>6409</v>
      </c>
      <c r="K105" s="676">
        <v>7056</v>
      </c>
      <c r="L105" s="676">
        <v>7683</v>
      </c>
      <c r="M105" s="676">
        <v>8330</v>
      </c>
      <c r="N105" s="676">
        <v>8956</v>
      </c>
      <c r="O105" s="676">
        <v>9603</v>
      </c>
      <c r="Q105" s="557" t="s">
        <v>121</v>
      </c>
      <c r="R105" s="639" t="s">
        <v>195</v>
      </c>
      <c r="S105" s="675">
        <v>239</v>
      </c>
      <c r="T105" s="676">
        <v>388</v>
      </c>
      <c r="U105" s="676">
        <v>1743</v>
      </c>
      <c r="V105" s="676">
        <v>1778</v>
      </c>
      <c r="W105" s="676">
        <v>2124</v>
      </c>
      <c r="X105" s="676">
        <v>2399</v>
      </c>
      <c r="Y105" s="676">
        <v>2001</v>
      </c>
      <c r="Z105" s="676">
        <v>1572</v>
      </c>
      <c r="AA105" s="676">
        <v>1058</v>
      </c>
      <c r="AB105" s="676">
        <v>1059</v>
      </c>
      <c r="AC105" s="676"/>
      <c r="AD105" s="676"/>
      <c r="AF105" s="557" t="s">
        <v>121</v>
      </c>
      <c r="AG105" s="639" t="s">
        <v>195</v>
      </c>
      <c r="AH105" s="675">
        <v>239</v>
      </c>
      <c r="AI105" s="678">
        <v>627</v>
      </c>
      <c r="AJ105" s="678">
        <v>2370</v>
      </c>
      <c r="AK105" s="678">
        <v>4148</v>
      </c>
      <c r="AL105" s="678">
        <v>6272</v>
      </c>
      <c r="AM105" s="678">
        <v>8671</v>
      </c>
      <c r="AN105" s="678">
        <v>10672</v>
      </c>
      <c r="AO105" s="678">
        <v>12244</v>
      </c>
      <c r="AP105" s="678">
        <v>13302</v>
      </c>
      <c r="AQ105" s="678">
        <v>14361</v>
      </c>
      <c r="AR105" s="678">
        <v>0</v>
      </c>
      <c r="AS105" s="678">
        <v>0</v>
      </c>
      <c r="AU105"/>
    </row>
    <row r="106" spans="1:47">
      <c r="A106"/>
      <c r="B106" s="557" t="s">
        <v>89</v>
      </c>
      <c r="C106" s="639" t="s">
        <v>195</v>
      </c>
      <c r="D106" s="676">
        <v>1043</v>
      </c>
      <c r="E106" s="676">
        <v>1985</v>
      </c>
      <c r="F106" s="676">
        <v>3029</v>
      </c>
      <c r="G106" s="676">
        <v>4038</v>
      </c>
      <c r="H106" s="676">
        <v>5081</v>
      </c>
      <c r="I106" s="676">
        <v>6091</v>
      </c>
      <c r="J106" s="676">
        <v>6775</v>
      </c>
      <c r="K106" s="676">
        <v>7459</v>
      </c>
      <c r="L106" s="676">
        <v>8122</v>
      </c>
      <c r="M106" s="676">
        <v>8806</v>
      </c>
      <c r="N106" s="676">
        <v>9468</v>
      </c>
      <c r="O106" s="676">
        <v>10152</v>
      </c>
      <c r="Q106" s="557" t="s">
        <v>89</v>
      </c>
      <c r="R106" s="639" t="s">
        <v>195</v>
      </c>
      <c r="S106" s="675">
        <v>336</v>
      </c>
      <c r="T106" s="676">
        <v>500</v>
      </c>
      <c r="U106" s="676">
        <v>1984</v>
      </c>
      <c r="V106" s="676">
        <v>1752</v>
      </c>
      <c r="W106" s="676">
        <v>1469</v>
      </c>
      <c r="X106" s="676">
        <v>1147</v>
      </c>
      <c r="Y106" s="676">
        <v>917</v>
      </c>
      <c r="Z106" s="676">
        <v>1060</v>
      </c>
      <c r="AA106" s="676">
        <v>1473</v>
      </c>
      <c r="AB106" s="676">
        <v>1474</v>
      </c>
      <c r="AC106" s="676"/>
      <c r="AD106" s="676"/>
      <c r="AF106" s="557" t="s">
        <v>89</v>
      </c>
      <c r="AG106" s="639" t="s">
        <v>195</v>
      </c>
      <c r="AH106" s="675">
        <v>336</v>
      </c>
      <c r="AI106" s="678">
        <v>836</v>
      </c>
      <c r="AJ106" s="678">
        <v>2820</v>
      </c>
      <c r="AK106" s="678">
        <v>4572</v>
      </c>
      <c r="AL106" s="678">
        <v>6041</v>
      </c>
      <c r="AM106" s="678">
        <v>7188</v>
      </c>
      <c r="AN106" s="678">
        <v>8105</v>
      </c>
      <c r="AO106" s="678">
        <v>9165</v>
      </c>
      <c r="AP106" s="678">
        <v>10638</v>
      </c>
      <c r="AQ106" s="678">
        <v>12112</v>
      </c>
      <c r="AR106" s="678">
        <v>0</v>
      </c>
      <c r="AS106" s="678">
        <v>0</v>
      </c>
      <c r="AU106"/>
    </row>
    <row r="107" spans="1:47">
      <c r="A107"/>
      <c r="B107" s="557" t="s">
        <v>90</v>
      </c>
      <c r="C107" s="639" t="s">
        <v>195</v>
      </c>
      <c r="D107" s="676">
        <v>5386</v>
      </c>
      <c r="E107" s="676">
        <v>10253</v>
      </c>
      <c r="F107" s="676">
        <v>15641</v>
      </c>
      <c r="G107" s="676">
        <v>20855</v>
      </c>
      <c r="H107" s="676">
        <v>26242</v>
      </c>
      <c r="I107" s="676">
        <v>31455</v>
      </c>
      <c r="J107" s="676">
        <v>36754</v>
      </c>
      <c r="K107" s="676">
        <v>42054</v>
      </c>
      <c r="L107" s="676">
        <v>47183</v>
      </c>
      <c r="M107" s="676">
        <v>52481</v>
      </c>
      <c r="N107" s="676">
        <v>57609</v>
      </c>
      <c r="O107" s="676">
        <v>62908</v>
      </c>
      <c r="Q107" s="557" t="s">
        <v>90</v>
      </c>
      <c r="R107" s="639" t="s">
        <v>195</v>
      </c>
      <c r="S107" s="675">
        <v>2781</v>
      </c>
      <c r="T107" s="675">
        <v>3382</v>
      </c>
      <c r="U107" s="675">
        <v>10186</v>
      </c>
      <c r="V107" s="675">
        <v>10318</v>
      </c>
      <c r="W107" s="675">
        <v>9882</v>
      </c>
      <c r="X107" s="675">
        <v>8512</v>
      </c>
      <c r="Y107" s="675">
        <v>8505</v>
      </c>
      <c r="Z107" s="675">
        <v>7106</v>
      </c>
      <c r="AA107" s="675">
        <v>7418</v>
      </c>
      <c r="AB107" s="675">
        <v>6910</v>
      </c>
      <c r="AC107" s="675">
        <v>0</v>
      </c>
      <c r="AD107" s="675">
        <v>0</v>
      </c>
      <c r="AF107" s="557" t="s">
        <v>90</v>
      </c>
      <c r="AG107" s="639" t="s">
        <v>195</v>
      </c>
      <c r="AH107" s="675">
        <v>2781</v>
      </c>
      <c r="AI107" s="678">
        <v>6163</v>
      </c>
      <c r="AJ107" s="678">
        <v>16349</v>
      </c>
      <c r="AK107" s="678">
        <v>26667</v>
      </c>
      <c r="AL107" s="678">
        <v>36549</v>
      </c>
      <c r="AM107" s="678">
        <v>45061</v>
      </c>
      <c r="AN107" s="678">
        <v>53566</v>
      </c>
      <c r="AO107" s="678">
        <v>60672</v>
      </c>
      <c r="AP107" s="678">
        <v>68090</v>
      </c>
      <c r="AQ107" s="678">
        <v>75000</v>
      </c>
      <c r="AR107" s="678">
        <v>0</v>
      </c>
      <c r="AS107" s="678">
        <v>0</v>
      </c>
      <c r="AU107"/>
    </row>
    <row r="108" spans="1:47">
      <c r="A108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U108"/>
    </row>
    <row r="109" spans="1:47">
      <c r="A109"/>
      <c r="B109" s="264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577"/>
      <c r="AS109" s="105"/>
      <c r="AU109"/>
    </row>
    <row r="110" spans="1:47" s="105" customFormat="1">
      <c r="A110" s="105">
        <v>5</v>
      </c>
      <c r="B110" s="21" t="s">
        <v>196</v>
      </c>
      <c r="C110"/>
      <c r="Q110" t="s">
        <v>196</v>
      </c>
      <c r="R110"/>
      <c r="AE110"/>
      <c r="AF110" t="s">
        <v>196</v>
      </c>
      <c r="AG110"/>
      <c r="AU110" s="141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1"/>
    </row>
    <row r="112" spans="1:47">
      <c r="A112"/>
      <c r="B112" s="772" t="s">
        <v>72</v>
      </c>
      <c r="C112" s="773"/>
      <c r="D112" s="552" t="s">
        <v>74</v>
      </c>
      <c r="E112" s="552" t="s">
        <v>75</v>
      </c>
      <c r="F112" s="552" t="s">
        <v>76</v>
      </c>
      <c r="G112" s="552" t="s">
        <v>77</v>
      </c>
      <c r="H112" s="552" t="s">
        <v>78</v>
      </c>
      <c r="I112" s="552" t="s">
        <v>79</v>
      </c>
      <c r="J112" s="552" t="s">
        <v>80</v>
      </c>
      <c r="K112" s="552" t="s">
        <v>81</v>
      </c>
      <c r="L112" s="552" t="s">
        <v>82</v>
      </c>
      <c r="M112" s="552" t="s">
        <v>83</v>
      </c>
      <c r="N112" s="552" t="s">
        <v>84</v>
      </c>
      <c r="O112" s="552" t="s">
        <v>85</v>
      </c>
      <c r="Q112" s="772" t="s">
        <v>72</v>
      </c>
      <c r="R112" s="773"/>
      <c r="S112" s="552" t="s">
        <v>74</v>
      </c>
      <c r="T112" s="552" t="s">
        <v>75</v>
      </c>
      <c r="U112" s="552" t="s">
        <v>76</v>
      </c>
      <c r="V112" s="552" t="s">
        <v>77</v>
      </c>
      <c r="W112" s="552" t="s">
        <v>78</v>
      </c>
      <c r="X112" s="552" t="s">
        <v>79</v>
      </c>
      <c r="Y112" s="552" t="s">
        <v>80</v>
      </c>
      <c r="Z112" s="552" t="s">
        <v>81</v>
      </c>
      <c r="AA112" s="552" t="s">
        <v>82</v>
      </c>
      <c r="AB112" s="552" t="s">
        <v>83</v>
      </c>
      <c r="AC112" s="552" t="s">
        <v>84</v>
      </c>
      <c r="AD112" s="552" t="s">
        <v>85</v>
      </c>
      <c r="AF112" s="772" t="s">
        <v>72</v>
      </c>
      <c r="AG112" s="773"/>
      <c r="AH112" s="552" t="s">
        <v>74</v>
      </c>
      <c r="AI112" s="552" t="s">
        <v>75</v>
      </c>
      <c r="AJ112" s="552" t="s">
        <v>76</v>
      </c>
      <c r="AK112" s="552" t="s">
        <v>77</v>
      </c>
      <c r="AL112" s="552" t="s">
        <v>78</v>
      </c>
      <c r="AM112" s="552" t="s">
        <v>79</v>
      </c>
      <c r="AN112" s="552" t="s">
        <v>80</v>
      </c>
      <c r="AO112" s="552" t="s">
        <v>81</v>
      </c>
      <c r="AP112" s="552" t="s">
        <v>82</v>
      </c>
      <c r="AQ112" s="552" t="s">
        <v>83</v>
      </c>
      <c r="AR112" s="552" t="s">
        <v>84</v>
      </c>
      <c r="AS112" s="552" t="s">
        <v>85</v>
      </c>
      <c r="AU112"/>
    </row>
    <row r="113" spans="1:47" s="105" customFormat="1">
      <c r="B113" s="766" t="s">
        <v>128</v>
      </c>
      <c r="C113" s="672" t="s">
        <v>197</v>
      </c>
      <c r="D113" s="710">
        <v>30</v>
      </c>
      <c r="E113" s="710">
        <v>30</v>
      </c>
      <c r="F113" s="710">
        <v>30</v>
      </c>
      <c r="G113" s="710">
        <v>30</v>
      </c>
      <c r="H113" s="710">
        <v>30</v>
      </c>
      <c r="I113" s="710">
        <v>30</v>
      </c>
      <c r="J113" s="710">
        <v>30</v>
      </c>
      <c r="K113" s="710">
        <v>30</v>
      </c>
      <c r="L113" s="710">
        <v>30</v>
      </c>
      <c r="M113" s="710">
        <v>30</v>
      </c>
      <c r="N113" s="710">
        <v>30</v>
      </c>
      <c r="O113" s="710">
        <v>30</v>
      </c>
      <c r="Q113" s="756" t="s">
        <v>128</v>
      </c>
      <c r="R113" s="569" t="s">
        <v>197</v>
      </c>
      <c r="S113" s="609">
        <v>11.477160493827162</v>
      </c>
      <c r="T113" s="571">
        <v>11.274999999999997</v>
      </c>
      <c r="U113" s="571">
        <v>11.162053571428572</v>
      </c>
      <c r="V113" s="571">
        <v>11.401995305164318</v>
      </c>
      <c r="W113" s="571">
        <v>14.48</v>
      </c>
      <c r="X113" s="641">
        <v>13.317889908256882</v>
      </c>
      <c r="Y113" s="641">
        <v>13.317889908256882</v>
      </c>
      <c r="Z113" s="609">
        <v>14.690740740740743</v>
      </c>
      <c r="AA113" s="609">
        <v>14.942133726647004</v>
      </c>
      <c r="AB113" s="610">
        <v>14.707290322580644</v>
      </c>
      <c r="AC113" s="571"/>
      <c r="AD113" s="571"/>
      <c r="AE113"/>
      <c r="AF113" s="756" t="s">
        <v>128</v>
      </c>
      <c r="AG113" s="569" t="s">
        <v>197</v>
      </c>
      <c r="AH113" s="610">
        <v>11.477160493827162</v>
      </c>
      <c r="AI113" s="571">
        <v>11.376080246913579</v>
      </c>
      <c r="AJ113" s="571">
        <v>11.304738021751911</v>
      </c>
      <c r="AK113" s="571">
        <v>11.329052342605014</v>
      </c>
      <c r="AL113" s="571">
        <v>11.959241874084011</v>
      </c>
      <c r="AM113" s="571">
        <v>12.185683213112824</v>
      </c>
      <c r="AN113" s="609">
        <v>12.347427026704834</v>
      </c>
      <c r="AO113" s="571">
        <v>12.640341240959323</v>
      </c>
      <c r="AP113" s="571">
        <v>12.896095961591287</v>
      </c>
      <c r="AQ113" s="610">
        <v>13.077215397690221</v>
      </c>
      <c r="AR113" s="610">
        <v>13.077215397690221</v>
      </c>
      <c r="AS113" s="571">
        <v>13.077215397690221</v>
      </c>
      <c r="AU113" s="141"/>
    </row>
    <row r="114" spans="1:47">
      <c r="A114"/>
      <c r="B114" s="766"/>
      <c r="C114" s="591" t="s">
        <v>198</v>
      </c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Q114" s="756"/>
      <c r="R114" s="591" t="s">
        <v>198</v>
      </c>
      <c r="S114" s="602"/>
      <c r="T114" s="592"/>
      <c r="U114" s="592"/>
      <c r="V114" s="592"/>
      <c r="W114" s="592"/>
      <c r="X114" s="652"/>
      <c r="Y114" s="652"/>
      <c r="Z114" s="602"/>
      <c r="AA114" s="602"/>
      <c r="AB114" s="603"/>
      <c r="AC114" s="592"/>
      <c r="AD114" s="592"/>
      <c r="AF114" s="756"/>
      <c r="AG114" s="591" t="s">
        <v>198</v>
      </c>
      <c r="AH114" s="603"/>
      <c r="AI114" s="592"/>
      <c r="AJ114" s="592"/>
      <c r="AK114" s="592"/>
      <c r="AL114" s="592"/>
      <c r="AM114" s="592"/>
      <c r="AN114" s="602"/>
      <c r="AO114" s="592"/>
      <c r="AP114" s="592"/>
      <c r="AQ114" s="592"/>
      <c r="AR114" s="603"/>
      <c r="AS114" s="592"/>
      <c r="AU114"/>
    </row>
    <row r="115" spans="1:47">
      <c r="A115"/>
      <c r="B115" s="766" t="s">
        <v>87</v>
      </c>
      <c r="C115" s="403" t="s">
        <v>197</v>
      </c>
      <c r="D115" s="712">
        <v>30</v>
      </c>
      <c r="E115" s="712">
        <v>30</v>
      </c>
      <c r="F115" s="712">
        <v>30</v>
      </c>
      <c r="G115" s="712">
        <v>30</v>
      </c>
      <c r="H115" s="712">
        <v>30</v>
      </c>
      <c r="I115" s="712">
        <v>30</v>
      </c>
      <c r="J115" s="712">
        <v>30</v>
      </c>
      <c r="K115" s="712">
        <v>30</v>
      </c>
      <c r="L115" s="712">
        <v>30</v>
      </c>
      <c r="M115" s="712">
        <v>30</v>
      </c>
      <c r="N115" s="712">
        <v>30</v>
      </c>
      <c r="O115" s="712">
        <v>30</v>
      </c>
      <c r="Q115" s="756" t="s">
        <v>87</v>
      </c>
      <c r="R115" s="402" t="s">
        <v>197</v>
      </c>
      <c r="S115" s="609">
        <v>6.2834097859327196</v>
      </c>
      <c r="T115" s="571">
        <v>6.4696969696969688</v>
      </c>
      <c r="U115" s="571">
        <v>6.6301084990958419</v>
      </c>
      <c r="V115" s="571">
        <v>6.6203516377649327</v>
      </c>
      <c r="W115" s="571">
        <v>13.1</v>
      </c>
      <c r="X115" s="648">
        <v>8.6159428157799507</v>
      </c>
      <c r="Y115" s="648">
        <v>8.6159428157799507</v>
      </c>
      <c r="Z115" s="609">
        <v>10.588201383551114</v>
      </c>
      <c r="AA115" s="609">
        <v>11.401224226804125</v>
      </c>
      <c r="AB115" s="610">
        <v>11.41466766467066</v>
      </c>
      <c r="AC115" s="571"/>
      <c r="AD115" s="571"/>
      <c r="AF115" s="756" t="s">
        <v>87</v>
      </c>
      <c r="AG115" s="402" t="s">
        <v>197</v>
      </c>
      <c r="AH115" s="610">
        <v>6.2834097859327196</v>
      </c>
      <c r="AI115" s="571">
        <v>6.3765533778148438</v>
      </c>
      <c r="AJ115" s="571">
        <v>6.4610717515751759</v>
      </c>
      <c r="AK115" s="571">
        <v>6.5008917231226153</v>
      </c>
      <c r="AL115" s="571">
        <v>7.8207133784980929</v>
      </c>
      <c r="AM115" s="571">
        <v>7.9532516180450692</v>
      </c>
      <c r="AN115" s="609">
        <v>8.0479217891500525</v>
      </c>
      <c r="AO115" s="571">
        <v>8.3654567384501846</v>
      </c>
      <c r="AP115" s="571">
        <v>8.7027642371561775</v>
      </c>
      <c r="AQ115" s="571">
        <v>8.973954579907625</v>
      </c>
      <c r="AR115" s="610">
        <v>8.973954579907625</v>
      </c>
      <c r="AS115" s="571">
        <v>8.973954579907625</v>
      </c>
      <c r="AU115"/>
    </row>
    <row r="116" spans="1:47">
      <c r="A116"/>
      <c r="B116" s="766"/>
      <c r="C116" s="591" t="s">
        <v>198</v>
      </c>
      <c r="D116" s="713"/>
      <c r="E116" s="713"/>
      <c r="F116" s="713"/>
      <c r="G116" s="713"/>
      <c r="H116" s="713"/>
      <c r="I116" s="713"/>
      <c r="J116" s="713"/>
      <c r="K116" s="713"/>
      <c r="L116" s="713"/>
      <c r="M116" s="713"/>
      <c r="N116" s="713"/>
      <c r="O116" s="713"/>
      <c r="Q116" s="756"/>
      <c r="R116" s="591" t="s">
        <v>198</v>
      </c>
      <c r="S116" s="602"/>
      <c r="U116" s="592"/>
      <c r="V116" s="592"/>
      <c r="W116" s="592"/>
      <c r="X116" s="652"/>
      <c r="Y116" s="652"/>
      <c r="Z116" s="602"/>
      <c r="AA116" s="602"/>
      <c r="AB116" s="603"/>
      <c r="AC116" s="592"/>
      <c r="AD116" s="592"/>
      <c r="AF116" s="756"/>
      <c r="AG116" s="591" t="s">
        <v>198</v>
      </c>
      <c r="AH116" s="603"/>
      <c r="AI116" s="592"/>
      <c r="AJ116" s="592"/>
      <c r="AK116" s="592"/>
      <c r="AL116" s="592"/>
      <c r="AM116" s="592"/>
      <c r="AN116" s="602"/>
      <c r="AO116" s="592"/>
      <c r="AP116" s="592"/>
      <c r="AQ116" s="592"/>
      <c r="AR116" s="603"/>
      <c r="AS116" s="592"/>
      <c r="AU116"/>
    </row>
    <row r="117" spans="1:47">
      <c r="A117"/>
      <c r="B117" s="766" t="s">
        <v>88</v>
      </c>
      <c r="C117" s="403" t="s">
        <v>197</v>
      </c>
      <c r="D117" s="712">
        <v>30</v>
      </c>
      <c r="E117" s="712">
        <v>30</v>
      </c>
      <c r="F117" s="712">
        <v>30</v>
      </c>
      <c r="G117" s="712">
        <v>30</v>
      </c>
      <c r="H117" s="712">
        <v>30</v>
      </c>
      <c r="I117" s="712">
        <v>30</v>
      </c>
      <c r="J117" s="712">
        <v>30</v>
      </c>
      <c r="K117" s="712">
        <v>30</v>
      </c>
      <c r="L117" s="712">
        <v>30</v>
      </c>
      <c r="M117" s="712">
        <v>30</v>
      </c>
      <c r="N117" s="712">
        <v>30</v>
      </c>
      <c r="O117" s="712">
        <v>30</v>
      </c>
      <c r="Q117" s="756" t="s">
        <v>88</v>
      </c>
      <c r="R117" s="402" t="s">
        <v>197</v>
      </c>
      <c r="S117" s="609">
        <v>5.9774038461538472</v>
      </c>
      <c r="T117" s="592">
        <v>5.974621212121213</v>
      </c>
      <c r="U117" s="571">
        <v>6.0921744324970151</v>
      </c>
      <c r="V117" s="571">
        <v>5.9948260073260089</v>
      </c>
      <c r="W117" s="571">
        <v>13.29</v>
      </c>
      <c r="X117" s="648">
        <v>8.1517687074829936</v>
      </c>
      <c r="Y117" s="648">
        <v>8.1517687074829936</v>
      </c>
      <c r="Z117" s="609">
        <v>9.6373509590461399</v>
      </c>
      <c r="AA117" s="609">
        <v>11.975003226222741</v>
      </c>
      <c r="AB117" s="610">
        <v>10.242811111111109</v>
      </c>
      <c r="AC117" s="571"/>
      <c r="AD117" s="571"/>
      <c r="AF117" s="756" t="s">
        <v>88</v>
      </c>
      <c r="AG117" s="402" t="s">
        <v>197</v>
      </c>
      <c r="AH117" s="610">
        <v>5.9774038461538472</v>
      </c>
      <c r="AI117" s="571">
        <v>5.9760125291375301</v>
      </c>
      <c r="AJ117" s="571">
        <v>6.0147331635906918</v>
      </c>
      <c r="AK117" s="571">
        <v>6.009756374524521</v>
      </c>
      <c r="AL117" s="571">
        <v>7.465805099619617</v>
      </c>
      <c r="AM117" s="571">
        <v>7.5801323675968462</v>
      </c>
      <c r="AN117" s="609">
        <v>7.6617947018662962</v>
      </c>
      <c r="AO117" s="571">
        <v>7.9087392340137761</v>
      </c>
      <c r="AP117" s="571">
        <v>8.3605463442592161</v>
      </c>
      <c r="AQ117" s="571">
        <v>8.5487728209444054</v>
      </c>
      <c r="AR117" s="610">
        <v>8.5487728209444054</v>
      </c>
      <c r="AS117" s="571">
        <v>8.5487728209444054</v>
      </c>
      <c r="AU117"/>
    </row>
    <row r="118" spans="1:47">
      <c r="A118"/>
      <c r="B118" s="766"/>
      <c r="C118" s="591" t="s">
        <v>198</v>
      </c>
      <c r="D118" s="713"/>
      <c r="E118" s="713"/>
      <c r="F118" s="713"/>
      <c r="G118" s="713"/>
      <c r="H118" s="713"/>
      <c r="I118" s="713"/>
      <c r="J118" s="713"/>
      <c r="K118" s="713"/>
      <c r="L118" s="713"/>
      <c r="M118" s="713"/>
      <c r="N118" s="713"/>
      <c r="O118" s="713"/>
      <c r="Q118" s="756"/>
      <c r="R118" s="591" t="s">
        <v>198</v>
      </c>
      <c r="S118" s="602"/>
      <c r="T118" s="592"/>
      <c r="U118" s="592"/>
      <c r="V118" s="592"/>
      <c r="W118" s="592"/>
      <c r="X118" s="592"/>
      <c r="Y118" s="592"/>
      <c r="Z118" s="602"/>
      <c r="AA118" s="602"/>
      <c r="AB118" s="603"/>
      <c r="AC118" s="592"/>
      <c r="AD118" s="592"/>
      <c r="AF118" s="756"/>
      <c r="AG118" s="591" t="s">
        <v>198</v>
      </c>
      <c r="AH118" s="603"/>
      <c r="AI118" s="592"/>
      <c r="AJ118" s="592"/>
      <c r="AK118" s="592"/>
      <c r="AL118" s="592"/>
      <c r="AM118" s="592"/>
      <c r="AN118" s="602"/>
      <c r="AO118" s="592"/>
      <c r="AP118" s="592"/>
      <c r="AQ118" s="592"/>
      <c r="AR118" s="603"/>
      <c r="AS118" s="592"/>
      <c r="AU118"/>
    </row>
    <row r="119" spans="1:47">
      <c r="A119"/>
      <c r="B119" s="766" t="s">
        <v>121</v>
      </c>
      <c r="C119" s="403" t="s">
        <v>197</v>
      </c>
      <c r="D119" s="712">
        <v>30</v>
      </c>
      <c r="E119" s="712">
        <v>30</v>
      </c>
      <c r="F119" s="712">
        <v>30</v>
      </c>
      <c r="G119" s="712">
        <v>30</v>
      </c>
      <c r="H119" s="712">
        <v>30</v>
      </c>
      <c r="I119" s="712">
        <v>30</v>
      </c>
      <c r="J119" s="712">
        <v>30</v>
      </c>
      <c r="K119" s="712">
        <v>30</v>
      </c>
      <c r="L119" s="712">
        <v>30</v>
      </c>
      <c r="M119" s="712">
        <v>30</v>
      </c>
      <c r="N119" s="712">
        <v>30</v>
      </c>
      <c r="O119" s="712">
        <v>30</v>
      </c>
      <c r="Q119" s="756" t="s">
        <v>121</v>
      </c>
      <c r="R119" s="402" t="s">
        <v>197</v>
      </c>
      <c r="S119" s="609">
        <v>8.5426282051281994</v>
      </c>
      <c r="T119" s="571">
        <v>7.6664621676891596</v>
      </c>
      <c r="U119" s="571">
        <v>7.5857753357753355</v>
      </c>
      <c r="V119" s="571">
        <v>7.8081384015594555</v>
      </c>
      <c r="W119" s="571">
        <v>14.02</v>
      </c>
      <c r="X119" s="571">
        <v>8.9999170812603655</v>
      </c>
      <c r="Y119" s="571">
        <v>8.9999170812603655</v>
      </c>
      <c r="Z119" s="609">
        <v>9.7691973969631238</v>
      </c>
      <c r="AA119" s="609">
        <v>9.9535062439961592</v>
      </c>
      <c r="AB119" s="610">
        <v>12.285372972972976</v>
      </c>
      <c r="AC119" s="571"/>
      <c r="AD119" s="571"/>
      <c r="AF119" s="756" t="s">
        <v>121</v>
      </c>
      <c r="AG119" s="402" t="s">
        <v>197</v>
      </c>
      <c r="AH119" s="610">
        <v>8.5426282051281994</v>
      </c>
      <c r="AI119" s="571">
        <v>8.1045451864086786</v>
      </c>
      <c r="AJ119" s="571">
        <v>7.9316219028642303</v>
      </c>
      <c r="AK119" s="571">
        <v>7.9007510275380373</v>
      </c>
      <c r="AL119" s="571">
        <v>9.1246008220304304</v>
      </c>
      <c r="AM119" s="571">
        <v>9.1038201985687532</v>
      </c>
      <c r="AN119" s="609">
        <v>9.0889768960961259</v>
      </c>
      <c r="AO119" s="571">
        <v>9.1740044587045002</v>
      </c>
      <c r="AP119" s="571">
        <v>9.260615768181351</v>
      </c>
      <c r="AQ119" s="571">
        <v>9.5630914886605147</v>
      </c>
      <c r="AR119" s="610">
        <v>9.5630914886605147</v>
      </c>
      <c r="AS119" s="571">
        <v>9.5630914886605147</v>
      </c>
      <c r="AU119"/>
    </row>
    <row r="120" spans="1:47">
      <c r="A120"/>
      <c r="B120" s="766"/>
      <c r="C120" s="591" t="s">
        <v>198</v>
      </c>
      <c r="D120" s="713"/>
      <c r="E120" s="713"/>
      <c r="F120" s="713"/>
      <c r="G120" s="713"/>
      <c r="H120" s="713"/>
      <c r="I120" s="713"/>
      <c r="J120" s="713"/>
      <c r="K120" s="713"/>
      <c r="L120" s="713"/>
      <c r="M120" s="713"/>
      <c r="N120" s="713"/>
      <c r="O120" s="713"/>
      <c r="Q120" s="756"/>
      <c r="R120" s="591" t="s">
        <v>198</v>
      </c>
      <c r="S120" s="602"/>
      <c r="T120" s="592"/>
      <c r="U120" s="592"/>
      <c r="V120" s="592"/>
      <c r="W120" s="592"/>
      <c r="X120" s="592"/>
      <c r="Y120" s="592"/>
      <c r="Z120" s="602"/>
      <c r="AA120" s="602"/>
      <c r="AB120" s="603"/>
      <c r="AC120" s="592"/>
      <c r="AD120" s="592"/>
      <c r="AF120" s="756"/>
      <c r="AG120" s="591" t="s">
        <v>198</v>
      </c>
      <c r="AH120" s="603"/>
      <c r="AI120" s="592"/>
      <c r="AJ120" s="592"/>
      <c r="AK120" s="592"/>
      <c r="AL120" s="592"/>
      <c r="AM120" s="592"/>
      <c r="AN120" s="602"/>
      <c r="AO120" s="592"/>
      <c r="AP120" s="592"/>
      <c r="AQ120" s="592"/>
      <c r="AR120" s="603"/>
      <c r="AS120" s="592"/>
      <c r="AU120"/>
    </row>
    <row r="121" spans="1:47">
      <c r="A121"/>
      <c r="B121" s="766" t="s">
        <v>89</v>
      </c>
      <c r="C121" s="403" t="s">
        <v>197</v>
      </c>
      <c r="D121" s="712">
        <v>30</v>
      </c>
      <c r="E121" s="712">
        <v>30</v>
      </c>
      <c r="F121" s="712">
        <v>30</v>
      </c>
      <c r="G121" s="712">
        <v>30</v>
      </c>
      <c r="H121" s="712">
        <v>30</v>
      </c>
      <c r="I121" s="712">
        <v>30</v>
      </c>
      <c r="J121" s="712">
        <v>30</v>
      </c>
      <c r="K121" s="712">
        <v>30</v>
      </c>
      <c r="L121" s="712">
        <v>30</v>
      </c>
      <c r="M121" s="712">
        <v>30</v>
      </c>
      <c r="N121" s="712">
        <v>30</v>
      </c>
      <c r="O121" s="712">
        <v>30</v>
      </c>
      <c r="Q121" s="756" t="s">
        <v>89</v>
      </c>
      <c r="R121" s="402" t="s">
        <v>197</v>
      </c>
      <c r="S121" s="609">
        <v>11.382941176470585</v>
      </c>
      <c r="T121" s="571">
        <v>10.381023864511164</v>
      </c>
      <c r="U121" s="571">
        <v>9.5081346716854895</v>
      </c>
      <c r="V121" s="571">
        <v>9.1937881308929583</v>
      </c>
      <c r="W121" s="571">
        <v>13.35</v>
      </c>
      <c r="X121" s="571">
        <v>11.27453490356716</v>
      </c>
      <c r="Y121" s="571">
        <v>11.27453490356716</v>
      </c>
      <c r="Z121" s="609">
        <v>11.981792880258903</v>
      </c>
      <c r="AA121" s="609">
        <v>10.042837465564739</v>
      </c>
      <c r="AB121" s="610">
        <v>10.028670722433461</v>
      </c>
      <c r="AC121" s="571"/>
      <c r="AD121" s="571"/>
      <c r="AF121" s="756" t="s">
        <v>89</v>
      </c>
      <c r="AG121" s="402" t="s">
        <v>197</v>
      </c>
      <c r="AH121" s="610">
        <v>11.382941176470585</v>
      </c>
      <c r="AI121" s="571">
        <v>10.881982520490874</v>
      </c>
      <c r="AJ121" s="571">
        <v>10.424033237555745</v>
      </c>
      <c r="AK121" s="571">
        <v>10.116471960890049</v>
      </c>
      <c r="AL121" s="571">
        <v>10.76317756871204</v>
      </c>
      <c r="AM121" s="571">
        <v>10.848403791187893</v>
      </c>
      <c r="AN121" s="609">
        <v>10.909279664384931</v>
      </c>
      <c r="AO121" s="571">
        <v>11.043343816369179</v>
      </c>
      <c r="AP121" s="571">
        <v>10.932176444057575</v>
      </c>
      <c r="AQ121" s="571">
        <v>10.841825871895164</v>
      </c>
      <c r="AR121" s="610">
        <v>10.841825871895164</v>
      </c>
      <c r="AS121" s="571">
        <v>10.841825871895164</v>
      </c>
      <c r="AU121"/>
    </row>
    <row r="122" spans="1:47">
      <c r="A122"/>
      <c r="B122" s="766"/>
      <c r="C122" s="591" t="s">
        <v>198</v>
      </c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Q122" s="756"/>
      <c r="R122" s="591" t="s">
        <v>198</v>
      </c>
      <c r="S122" s="602"/>
      <c r="T122" s="592"/>
      <c r="U122" s="592"/>
      <c r="V122" s="592"/>
      <c r="W122" s="592"/>
      <c r="X122" s="592"/>
      <c r="Y122" s="592"/>
      <c r="Z122" s="602"/>
      <c r="AA122" s="602"/>
      <c r="AB122" s="603"/>
      <c r="AC122" s="592"/>
      <c r="AD122" s="592"/>
      <c r="AF122" s="756"/>
      <c r="AG122" s="591" t="s">
        <v>198</v>
      </c>
      <c r="AH122" s="603"/>
      <c r="AI122" s="592"/>
      <c r="AJ122" s="592"/>
      <c r="AK122" s="592"/>
      <c r="AL122" s="592"/>
      <c r="AM122" s="592"/>
      <c r="AN122" s="592"/>
      <c r="AO122" s="592"/>
      <c r="AP122" s="592"/>
      <c r="AQ122" s="592"/>
      <c r="AR122" s="603"/>
      <c r="AS122" s="592"/>
      <c r="AU122"/>
    </row>
    <row r="123" spans="1:47">
      <c r="A123"/>
      <c r="B123" s="766" t="s">
        <v>90</v>
      </c>
      <c r="C123" s="403" t="s">
        <v>197</v>
      </c>
      <c r="D123" s="712">
        <v>30</v>
      </c>
      <c r="E123" s="712">
        <v>30</v>
      </c>
      <c r="F123" s="712">
        <v>30</v>
      </c>
      <c r="G123" s="712">
        <v>30</v>
      </c>
      <c r="H123" s="712">
        <v>30</v>
      </c>
      <c r="I123" s="712">
        <v>30</v>
      </c>
      <c r="J123" s="712">
        <v>30</v>
      </c>
      <c r="K123" s="712">
        <v>30</v>
      </c>
      <c r="L123" s="712">
        <v>30</v>
      </c>
      <c r="M123" s="712">
        <v>30</v>
      </c>
      <c r="N123" s="712">
        <v>30</v>
      </c>
      <c r="O123" s="712">
        <v>30</v>
      </c>
      <c r="Q123" s="756" t="s">
        <v>90</v>
      </c>
      <c r="R123" s="402" t="s">
        <v>197</v>
      </c>
      <c r="S123" s="609">
        <v>8.1972562755399867</v>
      </c>
      <c r="T123" s="571">
        <v>8.1818381344307269</v>
      </c>
      <c r="U123" s="571">
        <v>8.0760758027143336</v>
      </c>
      <c r="V123" s="571">
        <v>8.0611962071480683</v>
      </c>
      <c r="W123" s="571">
        <v>13.55</v>
      </c>
      <c r="X123" s="571">
        <v>10.158153447121819</v>
      </c>
      <c r="Y123" s="571">
        <v>10.158153447121819</v>
      </c>
      <c r="Z123" s="609">
        <v>11.323204280768021</v>
      </c>
      <c r="AA123" s="609">
        <v>11.975003226222741</v>
      </c>
      <c r="AB123" s="610">
        <v>11.720880076773341</v>
      </c>
      <c r="AC123" s="571"/>
      <c r="AD123" s="571"/>
      <c r="AF123" s="756" t="s">
        <v>90</v>
      </c>
      <c r="AG123" s="402" t="s">
        <v>197</v>
      </c>
      <c r="AH123" s="610">
        <v>8.1972562755399867</v>
      </c>
      <c r="AI123" s="609">
        <v>8.1895472049853559</v>
      </c>
      <c r="AJ123" s="609">
        <v>8.1517234042283491</v>
      </c>
      <c r="AK123" s="609">
        <v>8.1290916049582798</v>
      </c>
      <c r="AL123" s="609">
        <v>9.2132732839666236</v>
      </c>
      <c r="AM123" s="609">
        <v>9.3707533111591559</v>
      </c>
      <c r="AN123" s="609">
        <v>9.4832390448681085</v>
      </c>
      <c r="AO123" s="609">
        <v>9.7132346993555974</v>
      </c>
      <c r="AP123" s="609">
        <v>9.9645423134519469</v>
      </c>
      <c r="AQ123" s="609">
        <v>10.140176089784086</v>
      </c>
      <c r="AR123" s="610">
        <v>10.140176089784086</v>
      </c>
      <c r="AS123" s="609">
        <v>10.140176089784086</v>
      </c>
      <c r="AU123"/>
    </row>
    <row r="124" spans="1:47">
      <c r="A124"/>
      <c r="B124" s="766"/>
      <c r="C124" s="591" t="s">
        <v>198</v>
      </c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Q124" s="756"/>
      <c r="R124" s="591" t="s">
        <v>198</v>
      </c>
      <c r="S124" s="602"/>
      <c r="T124" s="592"/>
      <c r="U124" s="592"/>
      <c r="V124" s="592"/>
      <c r="W124" s="592"/>
      <c r="X124" s="592"/>
      <c r="Y124" s="592"/>
      <c r="Z124" s="602"/>
      <c r="AA124" s="602"/>
      <c r="AB124" s="603"/>
      <c r="AC124" s="592"/>
      <c r="AD124" s="592"/>
      <c r="AF124" s="756"/>
      <c r="AG124" s="591" t="s">
        <v>198</v>
      </c>
      <c r="AH124" s="603"/>
      <c r="AI124" s="592"/>
      <c r="AJ124" s="592"/>
      <c r="AK124" s="592"/>
      <c r="AL124" s="592"/>
      <c r="AM124" s="592"/>
      <c r="AN124" s="592"/>
      <c r="AO124" s="592"/>
      <c r="AP124" s="592"/>
      <c r="AQ124" s="592"/>
      <c r="AR124" s="592"/>
      <c r="AS124" s="592"/>
      <c r="AU124"/>
    </row>
    <row r="125" spans="1:47">
      <c r="A125"/>
      <c r="B125" s="125"/>
      <c r="C125" s="263"/>
      <c r="D125" s="576"/>
      <c r="E125" s="576"/>
      <c r="F125" s="576"/>
      <c r="G125" s="576"/>
      <c r="H125" s="576"/>
      <c r="I125" s="576"/>
      <c r="J125" s="576"/>
      <c r="K125" s="576"/>
      <c r="L125" s="576"/>
      <c r="M125" s="576"/>
      <c r="N125" s="576"/>
      <c r="O125" s="576"/>
      <c r="Q125" s="125"/>
      <c r="R125" s="263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F125" s="125"/>
      <c r="AG125" s="263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U125"/>
    </row>
    <row r="126" spans="1:47" s="105" customFormat="1">
      <c r="A126" s="105">
        <v>5</v>
      </c>
      <c r="B126" s="21" t="s">
        <v>199</v>
      </c>
      <c r="C126"/>
      <c r="Q126" t="s">
        <v>199</v>
      </c>
      <c r="R126"/>
      <c r="AE126"/>
      <c r="AF126" t="s">
        <v>199</v>
      </c>
      <c r="AG126"/>
      <c r="AU126" s="141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1"/>
    </row>
    <row r="128" spans="1:47">
      <c r="A128"/>
      <c r="B128" s="772" t="s">
        <v>72</v>
      </c>
      <c r="C128" s="773"/>
      <c r="D128" s="552" t="s">
        <v>74</v>
      </c>
      <c r="E128" s="552" t="s">
        <v>75</v>
      </c>
      <c r="F128" s="552" t="s">
        <v>76</v>
      </c>
      <c r="G128" s="552" t="s">
        <v>77</v>
      </c>
      <c r="H128" s="552" t="s">
        <v>78</v>
      </c>
      <c r="I128" s="552" t="s">
        <v>79</v>
      </c>
      <c r="J128" s="552" t="s">
        <v>80</v>
      </c>
      <c r="K128" s="552" t="s">
        <v>81</v>
      </c>
      <c r="L128" s="552" t="s">
        <v>82</v>
      </c>
      <c r="M128" s="552" t="s">
        <v>83</v>
      </c>
      <c r="N128" s="552" t="s">
        <v>84</v>
      </c>
      <c r="O128" s="552" t="s">
        <v>85</v>
      </c>
      <c r="Q128" s="772" t="s">
        <v>72</v>
      </c>
      <c r="R128" s="773"/>
      <c r="S128" s="552" t="s">
        <v>74</v>
      </c>
      <c r="T128" s="552" t="s">
        <v>75</v>
      </c>
      <c r="U128" s="552" t="s">
        <v>76</v>
      </c>
      <c r="V128" s="552" t="s">
        <v>77</v>
      </c>
      <c r="W128" s="552" t="s">
        <v>78</v>
      </c>
      <c r="X128" s="552" t="s">
        <v>79</v>
      </c>
      <c r="Y128" s="552" t="s">
        <v>80</v>
      </c>
      <c r="Z128" s="552" t="s">
        <v>81</v>
      </c>
      <c r="AA128" s="552" t="s">
        <v>82</v>
      </c>
      <c r="AB128" s="552" t="s">
        <v>83</v>
      </c>
      <c r="AC128" s="552" t="s">
        <v>84</v>
      </c>
      <c r="AD128" s="552" t="s">
        <v>85</v>
      </c>
      <c r="AF128" s="772" t="s">
        <v>72</v>
      </c>
      <c r="AG128" s="773"/>
      <c r="AH128" s="552" t="s">
        <v>74</v>
      </c>
      <c r="AI128" s="552" t="s">
        <v>75</v>
      </c>
      <c r="AJ128" s="552" t="s">
        <v>76</v>
      </c>
      <c r="AK128" s="552" t="s">
        <v>77</v>
      </c>
      <c r="AL128" s="552" t="s">
        <v>78</v>
      </c>
      <c r="AM128" s="552" t="s">
        <v>79</v>
      </c>
      <c r="AN128" s="552" t="s">
        <v>80</v>
      </c>
      <c r="AO128" s="552" t="s">
        <v>81</v>
      </c>
      <c r="AP128" s="552" t="s">
        <v>82</v>
      </c>
      <c r="AQ128" s="552" t="s">
        <v>83</v>
      </c>
      <c r="AR128" s="552" t="s">
        <v>84</v>
      </c>
      <c r="AS128" s="552" t="s">
        <v>85</v>
      </c>
      <c r="AU128"/>
    </row>
    <row r="129" spans="2:47" s="105" customFormat="1">
      <c r="B129" s="766" t="s">
        <v>128</v>
      </c>
      <c r="C129" s="672" t="s">
        <v>200</v>
      </c>
      <c r="D129" s="710">
        <v>0</v>
      </c>
      <c r="E129" s="710">
        <v>0</v>
      </c>
      <c r="F129" s="710">
        <v>0</v>
      </c>
      <c r="G129" s="710">
        <v>0</v>
      </c>
      <c r="H129" s="710">
        <v>0</v>
      </c>
      <c r="I129" s="710">
        <v>0</v>
      </c>
      <c r="J129" s="710">
        <v>0</v>
      </c>
      <c r="K129" s="710">
        <v>0</v>
      </c>
      <c r="L129" s="710">
        <v>0</v>
      </c>
      <c r="M129" s="710">
        <v>0</v>
      </c>
      <c r="N129" s="710">
        <v>0</v>
      </c>
      <c r="O129" s="710">
        <v>0</v>
      </c>
      <c r="Q129" s="756" t="s">
        <v>128</v>
      </c>
      <c r="R129" s="569" t="s">
        <v>200</v>
      </c>
      <c r="S129" s="722">
        <v>0</v>
      </c>
      <c r="T129" s="722">
        <v>0</v>
      </c>
      <c r="U129" s="722">
        <v>0</v>
      </c>
      <c r="V129" s="722">
        <v>0</v>
      </c>
      <c r="W129" s="722">
        <v>0</v>
      </c>
      <c r="X129" s="722">
        <v>0</v>
      </c>
      <c r="Y129" s="722">
        <v>0</v>
      </c>
      <c r="Z129" s="722">
        <v>0</v>
      </c>
      <c r="AA129" s="722">
        <v>0</v>
      </c>
      <c r="AB129" s="722">
        <v>0</v>
      </c>
      <c r="AC129" s="571"/>
      <c r="AD129" s="571"/>
      <c r="AE129"/>
      <c r="AF129" s="756" t="s">
        <v>128</v>
      </c>
      <c r="AG129" s="569" t="s">
        <v>200</v>
      </c>
      <c r="AH129" s="722">
        <v>0</v>
      </c>
      <c r="AI129" s="722">
        <v>0</v>
      </c>
      <c r="AJ129" s="722">
        <v>0</v>
      </c>
      <c r="AK129" s="722">
        <v>0</v>
      </c>
      <c r="AL129" s="722">
        <v>0</v>
      </c>
      <c r="AM129" s="722">
        <v>0</v>
      </c>
      <c r="AN129" s="722">
        <v>0</v>
      </c>
      <c r="AO129" s="722">
        <v>0</v>
      </c>
      <c r="AP129" s="722">
        <v>0</v>
      </c>
      <c r="AQ129" s="722">
        <v>0</v>
      </c>
      <c r="AR129" s="722">
        <v>0</v>
      </c>
      <c r="AS129" s="722">
        <v>0</v>
      </c>
      <c r="AU129" s="141"/>
    </row>
    <row r="130" spans="2:47">
      <c r="B130" s="766"/>
      <c r="C130" s="59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Q130" s="756"/>
      <c r="R130" s="591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592"/>
      <c r="AD130" s="592"/>
      <c r="AF130" s="756"/>
      <c r="AG130" s="591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U130"/>
    </row>
    <row r="131" spans="2:47">
      <c r="B131" s="766" t="s">
        <v>87</v>
      </c>
      <c r="C131" s="403" t="s">
        <v>200</v>
      </c>
      <c r="D131" s="712">
        <v>0</v>
      </c>
      <c r="E131" s="712">
        <v>0</v>
      </c>
      <c r="F131" s="712">
        <v>0</v>
      </c>
      <c r="G131" s="712">
        <v>0</v>
      </c>
      <c r="H131" s="712">
        <v>0</v>
      </c>
      <c r="I131" s="712">
        <v>0</v>
      </c>
      <c r="J131" s="712">
        <v>0</v>
      </c>
      <c r="K131" s="712">
        <v>0</v>
      </c>
      <c r="L131" s="712">
        <v>0</v>
      </c>
      <c r="M131" s="712">
        <v>0</v>
      </c>
      <c r="N131" s="712">
        <v>0</v>
      </c>
      <c r="O131" s="712">
        <v>0</v>
      </c>
      <c r="Q131" s="756" t="s">
        <v>87</v>
      </c>
      <c r="R131" s="402" t="s">
        <v>200</v>
      </c>
      <c r="S131" s="722">
        <v>0</v>
      </c>
      <c r="T131" s="722">
        <v>0</v>
      </c>
      <c r="U131" s="722">
        <v>0</v>
      </c>
      <c r="V131" s="722">
        <v>0</v>
      </c>
      <c r="W131" s="722">
        <v>0</v>
      </c>
      <c r="X131" s="722">
        <v>0</v>
      </c>
      <c r="Y131" s="722">
        <v>0</v>
      </c>
      <c r="Z131" s="722">
        <v>0</v>
      </c>
      <c r="AA131" s="722">
        <v>0</v>
      </c>
      <c r="AB131" s="722">
        <v>0</v>
      </c>
      <c r="AC131" s="571"/>
      <c r="AD131" s="571"/>
      <c r="AF131" s="756" t="s">
        <v>87</v>
      </c>
      <c r="AG131" s="402" t="s">
        <v>200</v>
      </c>
      <c r="AH131" s="722">
        <v>0</v>
      </c>
      <c r="AI131" s="722">
        <v>0</v>
      </c>
      <c r="AJ131" s="722">
        <v>0</v>
      </c>
      <c r="AK131" s="722">
        <v>0</v>
      </c>
      <c r="AL131" s="722">
        <v>0</v>
      </c>
      <c r="AM131" s="722">
        <v>0</v>
      </c>
      <c r="AN131" s="722">
        <v>0</v>
      </c>
      <c r="AO131" s="722">
        <v>0</v>
      </c>
      <c r="AP131" s="722">
        <v>0</v>
      </c>
      <c r="AQ131" s="722">
        <v>0</v>
      </c>
      <c r="AR131" s="722">
        <v>0</v>
      </c>
      <c r="AS131" s="722">
        <v>0</v>
      </c>
      <c r="AU131"/>
    </row>
    <row r="132" spans="2:47">
      <c r="B132" s="766"/>
      <c r="C132" s="591"/>
      <c r="D132" s="713"/>
      <c r="E132" s="713"/>
      <c r="F132" s="713"/>
      <c r="G132" s="713"/>
      <c r="H132" s="713"/>
      <c r="I132" s="713"/>
      <c r="J132" s="713"/>
      <c r="K132" s="713"/>
      <c r="L132" s="713"/>
      <c r="M132" s="713"/>
      <c r="N132" s="713"/>
      <c r="O132" s="713"/>
      <c r="Q132" s="756"/>
      <c r="R132" s="591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592"/>
      <c r="AD132" s="592"/>
      <c r="AF132" s="756"/>
      <c r="AG132" s="591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U132"/>
    </row>
    <row r="133" spans="2:47">
      <c r="B133" s="766" t="s">
        <v>88</v>
      </c>
      <c r="C133" s="403" t="s">
        <v>200</v>
      </c>
      <c r="D133" s="712">
        <v>0</v>
      </c>
      <c r="E133" s="712">
        <v>0</v>
      </c>
      <c r="F133" s="712">
        <v>0</v>
      </c>
      <c r="G133" s="712">
        <v>0</v>
      </c>
      <c r="H133" s="712">
        <v>0</v>
      </c>
      <c r="I133" s="712">
        <v>0</v>
      </c>
      <c r="J133" s="712">
        <v>0</v>
      </c>
      <c r="K133" s="712">
        <v>0</v>
      </c>
      <c r="L133" s="712">
        <v>0</v>
      </c>
      <c r="M133" s="712">
        <v>0</v>
      </c>
      <c r="N133" s="712">
        <v>0</v>
      </c>
      <c r="O133" s="712">
        <v>0</v>
      </c>
      <c r="Q133" s="756" t="s">
        <v>88</v>
      </c>
      <c r="R133" s="402" t="s">
        <v>200</v>
      </c>
      <c r="S133" s="722">
        <v>0</v>
      </c>
      <c r="T133" s="722">
        <v>0</v>
      </c>
      <c r="U133" s="722">
        <v>0</v>
      </c>
      <c r="V133" s="722">
        <v>0</v>
      </c>
      <c r="W133" s="722">
        <v>0</v>
      </c>
      <c r="X133" s="722">
        <v>0</v>
      </c>
      <c r="Y133" s="722">
        <v>0</v>
      </c>
      <c r="Z133" s="722">
        <v>0</v>
      </c>
      <c r="AA133" s="722">
        <v>0</v>
      </c>
      <c r="AB133" s="722">
        <v>0</v>
      </c>
      <c r="AC133" s="571"/>
      <c r="AD133" s="571"/>
      <c r="AF133" s="756" t="s">
        <v>88</v>
      </c>
      <c r="AG133" s="402" t="s">
        <v>200</v>
      </c>
      <c r="AH133" s="722">
        <v>0</v>
      </c>
      <c r="AI133" s="722">
        <v>0</v>
      </c>
      <c r="AJ133" s="722">
        <v>0</v>
      </c>
      <c r="AK133" s="722">
        <v>0</v>
      </c>
      <c r="AL133" s="722">
        <v>0</v>
      </c>
      <c r="AM133" s="722">
        <v>0</v>
      </c>
      <c r="AN133" s="722">
        <v>0</v>
      </c>
      <c r="AO133" s="722">
        <v>0</v>
      </c>
      <c r="AP133" s="722">
        <v>0</v>
      </c>
      <c r="AQ133" s="722">
        <v>0</v>
      </c>
      <c r="AR133" s="722">
        <v>0</v>
      </c>
      <c r="AS133" s="722">
        <v>0</v>
      </c>
      <c r="AU133"/>
    </row>
    <row r="134" spans="2:47">
      <c r="B134" s="766"/>
      <c r="C134" s="591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Q134" s="756"/>
      <c r="R134" s="591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592"/>
      <c r="AD134" s="592"/>
      <c r="AF134" s="756"/>
      <c r="AG134" s="591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U134"/>
    </row>
    <row r="135" spans="2:47">
      <c r="B135" s="766" t="s">
        <v>121</v>
      </c>
      <c r="C135" s="403" t="s">
        <v>200</v>
      </c>
      <c r="D135" s="712">
        <v>0</v>
      </c>
      <c r="E135" s="712">
        <v>0</v>
      </c>
      <c r="F135" s="712">
        <v>0</v>
      </c>
      <c r="G135" s="712">
        <v>0</v>
      </c>
      <c r="H135" s="712">
        <v>0</v>
      </c>
      <c r="I135" s="712">
        <v>0</v>
      </c>
      <c r="J135" s="712">
        <v>0</v>
      </c>
      <c r="K135" s="712">
        <v>0</v>
      </c>
      <c r="L135" s="712">
        <v>0</v>
      </c>
      <c r="M135" s="712">
        <v>0</v>
      </c>
      <c r="N135" s="712">
        <v>0</v>
      </c>
      <c r="O135" s="712">
        <v>0</v>
      </c>
      <c r="Q135" s="756" t="s">
        <v>121</v>
      </c>
      <c r="R135" s="402" t="s">
        <v>200</v>
      </c>
      <c r="S135" s="722">
        <v>0</v>
      </c>
      <c r="T135" s="722">
        <v>0</v>
      </c>
      <c r="U135" s="722">
        <v>0</v>
      </c>
      <c r="V135" s="722">
        <v>0</v>
      </c>
      <c r="W135" s="722">
        <v>0</v>
      </c>
      <c r="X135" s="722">
        <v>0</v>
      </c>
      <c r="Y135" s="722">
        <v>0</v>
      </c>
      <c r="Z135" s="722">
        <v>0</v>
      </c>
      <c r="AA135" s="722">
        <v>0</v>
      </c>
      <c r="AB135" s="722">
        <v>0</v>
      </c>
      <c r="AC135" s="571"/>
      <c r="AD135" s="571"/>
      <c r="AF135" s="756" t="s">
        <v>121</v>
      </c>
      <c r="AG135" s="402" t="s">
        <v>200</v>
      </c>
      <c r="AH135" s="722">
        <v>0</v>
      </c>
      <c r="AI135" s="722">
        <v>0</v>
      </c>
      <c r="AJ135" s="722">
        <v>0</v>
      </c>
      <c r="AK135" s="722">
        <v>0</v>
      </c>
      <c r="AL135" s="722">
        <v>0</v>
      </c>
      <c r="AM135" s="722">
        <v>0</v>
      </c>
      <c r="AN135" s="722">
        <v>0</v>
      </c>
      <c r="AO135" s="722">
        <v>0</v>
      </c>
      <c r="AP135" s="722">
        <v>0</v>
      </c>
      <c r="AQ135" s="722">
        <v>0</v>
      </c>
      <c r="AR135" s="722">
        <v>0</v>
      </c>
      <c r="AS135" s="722">
        <v>0</v>
      </c>
      <c r="AU135"/>
    </row>
    <row r="136" spans="2:47">
      <c r="B136" s="766"/>
      <c r="C136" s="591"/>
      <c r="D136" s="713"/>
      <c r="E136" s="713"/>
      <c r="F136" s="713"/>
      <c r="G136" s="713"/>
      <c r="H136" s="713"/>
      <c r="I136" s="713"/>
      <c r="J136" s="713"/>
      <c r="K136" s="713"/>
      <c r="L136" s="713"/>
      <c r="M136" s="713"/>
      <c r="N136" s="713"/>
      <c r="O136" s="713"/>
      <c r="Q136" s="756"/>
      <c r="R136" s="591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592"/>
      <c r="AD136" s="592"/>
      <c r="AF136" s="756"/>
      <c r="AG136" s="591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U136"/>
    </row>
    <row r="137" spans="2:47">
      <c r="B137" s="766" t="s">
        <v>89</v>
      </c>
      <c r="C137" s="403" t="s">
        <v>200</v>
      </c>
      <c r="D137" s="712">
        <v>0</v>
      </c>
      <c r="E137" s="712">
        <v>0</v>
      </c>
      <c r="F137" s="712">
        <v>0</v>
      </c>
      <c r="G137" s="712">
        <v>0</v>
      </c>
      <c r="H137" s="712">
        <v>0</v>
      </c>
      <c r="I137" s="712">
        <v>0</v>
      </c>
      <c r="J137" s="712">
        <v>0</v>
      </c>
      <c r="K137" s="712">
        <v>0</v>
      </c>
      <c r="L137" s="712">
        <v>0</v>
      </c>
      <c r="M137" s="712">
        <v>0</v>
      </c>
      <c r="N137" s="712">
        <v>0</v>
      </c>
      <c r="O137" s="712">
        <v>0</v>
      </c>
      <c r="Q137" s="756" t="s">
        <v>89</v>
      </c>
      <c r="R137" s="402" t="s">
        <v>200</v>
      </c>
      <c r="S137" s="722">
        <v>0</v>
      </c>
      <c r="T137" s="722">
        <v>0</v>
      </c>
      <c r="U137" s="722">
        <v>0</v>
      </c>
      <c r="V137" s="722">
        <v>0</v>
      </c>
      <c r="W137" s="722">
        <v>0</v>
      </c>
      <c r="X137" s="722">
        <v>0</v>
      </c>
      <c r="Y137" s="722">
        <v>0</v>
      </c>
      <c r="Z137" s="722">
        <v>0</v>
      </c>
      <c r="AA137" s="722">
        <v>0</v>
      </c>
      <c r="AB137" s="722">
        <v>0</v>
      </c>
      <c r="AC137" s="571"/>
      <c r="AD137" s="571"/>
      <c r="AF137" s="756" t="s">
        <v>89</v>
      </c>
      <c r="AG137" s="402" t="s">
        <v>200</v>
      </c>
      <c r="AH137" s="722">
        <v>0</v>
      </c>
      <c r="AI137" s="722">
        <v>0</v>
      </c>
      <c r="AJ137" s="722">
        <v>0</v>
      </c>
      <c r="AK137" s="722">
        <v>0</v>
      </c>
      <c r="AL137" s="722">
        <v>0</v>
      </c>
      <c r="AM137" s="722">
        <v>0</v>
      </c>
      <c r="AN137" s="722">
        <v>0</v>
      </c>
      <c r="AO137" s="722">
        <v>0</v>
      </c>
      <c r="AP137" s="722">
        <v>0</v>
      </c>
      <c r="AQ137" s="722">
        <v>0</v>
      </c>
      <c r="AR137" s="722">
        <v>0</v>
      </c>
      <c r="AS137" s="722">
        <v>0</v>
      </c>
      <c r="AU137"/>
    </row>
    <row r="138" spans="2:47">
      <c r="B138" s="766"/>
      <c r="C138" s="591"/>
      <c r="D138" s="713"/>
      <c r="E138" s="713"/>
      <c r="F138" s="713"/>
      <c r="G138" s="713"/>
      <c r="H138" s="713"/>
      <c r="I138" s="713"/>
      <c r="J138" s="713"/>
      <c r="K138" s="713"/>
      <c r="L138" s="713"/>
      <c r="M138" s="713"/>
      <c r="N138" s="713"/>
      <c r="O138" s="713"/>
      <c r="Q138" s="756"/>
      <c r="R138" s="591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592"/>
      <c r="AD138" s="592"/>
      <c r="AF138" s="756"/>
      <c r="AG138" s="591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U138"/>
    </row>
    <row r="139" spans="2:47">
      <c r="B139" s="766" t="s">
        <v>90</v>
      </c>
      <c r="C139" s="403" t="s">
        <v>200</v>
      </c>
      <c r="D139" s="712">
        <v>0</v>
      </c>
      <c r="E139" s="712">
        <v>0</v>
      </c>
      <c r="F139" s="712">
        <v>0</v>
      </c>
      <c r="G139" s="712">
        <v>0</v>
      </c>
      <c r="H139" s="712">
        <v>0</v>
      </c>
      <c r="I139" s="712">
        <v>0</v>
      </c>
      <c r="J139" s="712">
        <v>0</v>
      </c>
      <c r="K139" s="712">
        <v>0</v>
      </c>
      <c r="L139" s="712">
        <v>0</v>
      </c>
      <c r="M139" s="712">
        <v>0</v>
      </c>
      <c r="N139" s="712">
        <v>0</v>
      </c>
      <c r="O139" s="712">
        <v>0</v>
      </c>
      <c r="Q139" s="756" t="s">
        <v>90</v>
      </c>
      <c r="R139" s="402" t="s">
        <v>200</v>
      </c>
      <c r="S139" s="722">
        <v>0</v>
      </c>
      <c r="T139" s="722">
        <v>0</v>
      </c>
      <c r="U139" s="722">
        <v>0</v>
      </c>
      <c r="V139" s="722">
        <v>0</v>
      </c>
      <c r="W139" s="722">
        <v>0</v>
      </c>
      <c r="X139" s="722">
        <v>0</v>
      </c>
      <c r="Y139" s="722">
        <v>0</v>
      </c>
      <c r="Z139" s="722">
        <v>0</v>
      </c>
      <c r="AA139" s="722">
        <v>0</v>
      </c>
      <c r="AB139" s="722">
        <v>0</v>
      </c>
      <c r="AC139" s="571"/>
      <c r="AD139" s="571"/>
      <c r="AF139" s="756" t="s">
        <v>90</v>
      </c>
      <c r="AG139" s="402" t="s">
        <v>200</v>
      </c>
      <c r="AH139" s="722">
        <v>0</v>
      </c>
      <c r="AI139" s="722">
        <v>0</v>
      </c>
      <c r="AJ139" s="722">
        <v>0</v>
      </c>
      <c r="AK139" s="722">
        <v>0</v>
      </c>
      <c r="AL139" s="722">
        <v>0</v>
      </c>
      <c r="AM139" s="722">
        <v>0</v>
      </c>
      <c r="AN139" s="722">
        <v>0</v>
      </c>
      <c r="AO139" s="722">
        <v>0</v>
      </c>
      <c r="AP139" s="722">
        <v>0</v>
      </c>
      <c r="AQ139" s="722">
        <v>0</v>
      </c>
      <c r="AR139" s="722">
        <v>0</v>
      </c>
      <c r="AS139" s="722">
        <v>0</v>
      </c>
      <c r="AU139"/>
    </row>
    <row r="140" spans="2:47">
      <c r="B140" s="766"/>
      <c r="C140" s="591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Q140" s="756"/>
      <c r="R140" s="591"/>
      <c r="S140" s="602"/>
      <c r="T140" s="592"/>
      <c r="U140" s="592"/>
      <c r="V140" s="592"/>
      <c r="W140" s="592"/>
      <c r="X140" s="592"/>
      <c r="Y140" s="592"/>
      <c r="Z140" s="602"/>
      <c r="AA140" s="602"/>
      <c r="AB140" s="603"/>
      <c r="AC140" s="592"/>
      <c r="AD140" s="592"/>
      <c r="AF140" s="756"/>
      <c r="AG140" s="591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U140"/>
    </row>
    <row r="141" spans="2:47">
      <c r="B141" s="264"/>
      <c r="C141" s="701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Q141" s="125"/>
      <c r="R141" s="701"/>
      <c r="S141" s="702"/>
      <c r="T141" s="703"/>
      <c r="U141" s="703"/>
      <c r="V141" s="703"/>
      <c r="W141" s="703"/>
      <c r="X141" s="703"/>
      <c r="Y141" s="703"/>
      <c r="Z141" s="702"/>
      <c r="AA141" s="702"/>
      <c r="AB141" s="704"/>
      <c r="AC141" s="703"/>
      <c r="AD141" s="703"/>
      <c r="AF141" s="125"/>
      <c r="AG141" s="701"/>
      <c r="AH141" s="704"/>
      <c r="AI141" s="703"/>
      <c r="AJ141" s="703"/>
      <c r="AK141" s="703"/>
      <c r="AL141" s="703"/>
      <c r="AM141" s="703"/>
      <c r="AN141" s="703"/>
      <c r="AO141" s="703"/>
      <c r="AP141" s="703"/>
      <c r="AQ141" s="703"/>
      <c r="AR141" s="703"/>
      <c r="AS141" s="703"/>
      <c r="AU141"/>
    </row>
    <row r="142" spans="2:47">
      <c r="B142" s="687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81" t="s">
        <v>201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81" t="s">
        <v>201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U142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U143"/>
    </row>
    <row r="144" spans="2:47">
      <c r="B144" s="763" t="s">
        <v>72</v>
      </c>
      <c r="C144" s="763"/>
      <c r="D144" s="552" t="s">
        <v>74</v>
      </c>
      <c r="E144" s="552" t="s">
        <v>75</v>
      </c>
      <c r="F144" s="552" t="s">
        <v>76</v>
      </c>
      <c r="G144" s="552" t="s">
        <v>77</v>
      </c>
      <c r="H144" s="552" t="s">
        <v>78</v>
      </c>
      <c r="I144" s="552" t="s">
        <v>79</v>
      </c>
      <c r="J144" s="552" t="s">
        <v>80</v>
      </c>
      <c r="K144" s="552" t="s">
        <v>81</v>
      </c>
      <c r="L144" s="552" t="s">
        <v>82</v>
      </c>
      <c r="M144" s="552" t="s">
        <v>83</v>
      </c>
      <c r="N144" s="552" t="s">
        <v>84</v>
      </c>
      <c r="O144" s="552" t="s">
        <v>85</v>
      </c>
      <c r="Q144" s="763" t="s">
        <v>72</v>
      </c>
      <c r="R144" s="763"/>
      <c r="S144" s="552" t="s">
        <v>74</v>
      </c>
      <c r="T144" s="552" t="s">
        <v>75</v>
      </c>
      <c r="U144" s="552" t="s">
        <v>76</v>
      </c>
      <c r="V144" s="552" t="s">
        <v>77</v>
      </c>
      <c r="W144" s="552" t="s">
        <v>78</v>
      </c>
      <c r="X144" s="552" t="s">
        <v>79</v>
      </c>
      <c r="Y144" s="552" t="s">
        <v>80</v>
      </c>
      <c r="Z144" s="552" t="s">
        <v>81</v>
      </c>
      <c r="AA144" s="552" t="s">
        <v>82</v>
      </c>
      <c r="AB144" s="552" t="s">
        <v>83</v>
      </c>
      <c r="AC144" s="552" t="s">
        <v>84</v>
      </c>
      <c r="AD144" s="552" t="s">
        <v>85</v>
      </c>
      <c r="AF144" s="763" t="s">
        <v>72</v>
      </c>
      <c r="AG144" s="763"/>
      <c r="AH144" s="552" t="s">
        <v>74</v>
      </c>
      <c r="AI144" s="552" t="s">
        <v>75</v>
      </c>
      <c r="AJ144" s="552" t="s">
        <v>76</v>
      </c>
      <c r="AK144" s="552" t="s">
        <v>77</v>
      </c>
      <c r="AL144" s="552" t="s">
        <v>78</v>
      </c>
      <c r="AM144" s="552" t="s">
        <v>79</v>
      </c>
      <c r="AN144" s="552" t="s">
        <v>80</v>
      </c>
      <c r="AO144" s="552" t="s">
        <v>81</v>
      </c>
      <c r="AP144" s="552" t="s">
        <v>82</v>
      </c>
      <c r="AQ144" s="552" t="s">
        <v>83</v>
      </c>
      <c r="AR144" s="552" t="s">
        <v>84</v>
      </c>
      <c r="AS144" s="552" t="s">
        <v>85</v>
      </c>
      <c r="AU144"/>
    </row>
    <row r="145" spans="2:45">
      <c r="B145" s="557" t="s">
        <v>128</v>
      </c>
      <c r="C145" s="639" t="s">
        <v>202</v>
      </c>
      <c r="D145" s="640">
        <v>100</v>
      </c>
      <c r="E145" s="640">
        <v>100</v>
      </c>
      <c r="F145" s="640">
        <v>100</v>
      </c>
      <c r="G145" s="640">
        <v>100</v>
      </c>
      <c r="H145" s="640">
        <v>100</v>
      </c>
      <c r="I145" s="640">
        <v>100</v>
      </c>
      <c r="J145" s="640">
        <v>100</v>
      </c>
      <c r="K145" s="640">
        <v>100</v>
      </c>
      <c r="L145" s="640">
        <v>100</v>
      </c>
      <c r="M145" s="640">
        <v>100</v>
      </c>
      <c r="N145" s="640">
        <v>100</v>
      </c>
      <c r="O145" s="640">
        <v>100</v>
      </c>
      <c r="Q145" s="557" t="s">
        <v>128</v>
      </c>
      <c r="R145" s="639" t="s">
        <v>202</v>
      </c>
      <c r="S145" s="675">
        <v>60.75</v>
      </c>
      <c r="T145" s="676">
        <v>76.5</v>
      </c>
      <c r="U145" s="676">
        <v>107.25</v>
      </c>
      <c r="V145" s="676">
        <v>109.25</v>
      </c>
      <c r="W145" s="676">
        <v>110</v>
      </c>
      <c r="X145" s="676">
        <v>110</v>
      </c>
      <c r="Y145" s="676">
        <v>110</v>
      </c>
      <c r="Z145" s="676">
        <v>110</v>
      </c>
      <c r="AA145" s="676">
        <v>110</v>
      </c>
      <c r="AB145" s="676">
        <v>110</v>
      </c>
      <c r="AC145" s="676"/>
      <c r="AD145" s="676"/>
      <c r="AF145" s="557" t="s">
        <v>128</v>
      </c>
      <c r="AG145" s="639" t="s">
        <v>202</v>
      </c>
      <c r="AH145" s="675">
        <v>60.75</v>
      </c>
      <c r="AI145" s="675">
        <v>76.5</v>
      </c>
      <c r="AJ145" s="675">
        <v>107.25</v>
      </c>
      <c r="AK145" s="675">
        <v>109.25</v>
      </c>
      <c r="AL145" s="675">
        <v>110</v>
      </c>
      <c r="AM145" s="675">
        <v>110</v>
      </c>
      <c r="AN145" s="675">
        <v>110</v>
      </c>
      <c r="AO145" s="675">
        <v>110</v>
      </c>
      <c r="AP145" s="675">
        <v>110</v>
      </c>
      <c r="AQ145" s="675">
        <v>110</v>
      </c>
      <c r="AR145" s="675">
        <v>0</v>
      </c>
      <c r="AS145" s="675">
        <v>0</v>
      </c>
    </row>
    <row r="146" spans="2:45">
      <c r="B146" s="557"/>
      <c r="C146" s="639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Q146" s="557"/>
      <c r="R146" s="639"/>
      <c r="S146" s="675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F146" s="557"/>
      <c r="AG146" s="639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</row>
    <row r="147" spans="2:45">
      <c r="B147" s="557"/>
      <c r="C147" s="639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Q147" s="557"/>
      <c r="R147" s="639"/>
      <c r="S147" s="645"/>
      <c r="T147" s="640"/>
      <c r="U147" s="640"/>
      <c r="V147" s="640"/>
      <c r="W147" s="640"/>
      <c r="X147" s="640"/>
      <c r="Y147" s="640"/>
      <c r="Z147" s="640"/>
      <c r="AA147" s="640"/>
      <c r="AB147" s="640"/>
      <c r="AC147" s="640"/>
      <c r="AD147" s="640"/>
      <c r="AF147" s="557"/>
      <c r="AG147" s="639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</row>
    <row r="148" spans="2:45">
      <c r="B148" s="557" t="s">
        <v>87</v>
      </c>
      <c r="C148" s="639" t="s">
        <v>202</v>
      </c>
      <c r="D148" s="640">
        <v>100</v>
      </c>
      <c r="E148" s="640">
        <v>100</v>
      </c>
      <c r="F148" s="640">
        <v>100</v>
      </c>
      <c r="G148" s="640">
        <v>100</v>
      </c>
      <c r="H148" s="640">
        <v>100</v>
      </c>
      <c r="I148" s="640">
        <v>100</v>
      </c>
      <c r="J148" s="640">
        <v>100</v>
      </c>
      <c r="K148" s="640">
        <v>100</v>
      </c>
      <c r="L148" s="640">
        <v>100</v>
      </c>
      <c r="M148" s="640">
        <v>100</v>
      </c>
      <c r="N148" s="640">
        <v>100</v>
      </c>
      <c r="O148" s="640">
        <v>100</v>
      </c>
      <c r="Q148" s="557" t="s">
        <v>87</v>
      </c>
      <c r="R148" s="639" t="s">
        <v>202</v>
      </c>
      <c r="S148" s="675">
        <v>108.25</v>
      </c>
      <c r="T148" s="676">
        <v>84.25</v>
      </c>
      <c r="U148" s="676">
        <v>101.25</v>
      </c>
      <c r="V148" s="676">
        <v>107</v>
      </c>
      <c r="W148" s="676">
        <v>109.5</v>
      </c>
      <c r="X148" s="676">
        <v>109.5</v>
      </c>
      <c r="Y148" s="676">
        <v>109.5</v>
      </c>
      <c r="Z148" s="676">
        <v>110</v>
      </c>
      <c r="AA148" s="676">
        <v>110</v>
      </c>
      <c r="AB148" s="676">
        <v>110</v>
      </c>
      <c r="AC148" s="676"/>
      <c r="AD148" s="676"/>
      <c r="AF148" s="557" t="s">
        <v>87</v>
      </c>
      <c r="AG148" s="639" t="s">
        <v>202</v>
      </c>
      <c r="AH148" s="675">
        <v>108.25</v>
      </c>
      <c r="AI148" s="675">
        <v>84.25</v>
      </c>
      <c r="AJ148" s="675">
        <v>101.25</v>
      </c>
      <c r="AK148" s="675">
        <v>107</v>
      </c>
      <c r="AL148" s="675">
        <v>109.5</v>
      </c>
      <c r="AM148" s="675">
        <v>109.5</v>
      </c>
      <c r="AN148" s="675">
        <v>109.5</v>
      </c>
      <c r="AO148" s="675">
        <v>110</v>
      </c>
      <c r="AP148" s="675">
        <v>110</v>
      </c>
      <c r="AQ148" s="675">
        <v>110</v>
      </c>
      <c r="AR148" s="675">
        <v>0</v>
      </c>
      <c r="AS148" s="675">
        <v>0</v>
      </c>
    </row>
    <row r="149" spans="2:45">
      <c r="B149" s="557"/>
      <c r="C149" s="639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Q149" s="557"/>
      <c r="R149" s="639"/>
      <c r="S149" s="675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F149" s="557"/>
      <c r="AG149" s="639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</row>
    <row r="150" spans="2:45">
      <c r="B150" s="557"/>
      <c r="C150" s="639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Q150" s="557"/>
      <c r="R150" s="639"/>
      <c r="S150" s="645"/>
      <c r="T150" s="640"/>
      <c r="U150" s="640"/>
      <c r="V150" s="640"/>
      <c r="W150" s="640"/>
      <c r="X150" s="640"/>
      <c r="Y150" s="640"/>
      <c r="Z150" s="640"/>
      <c r="AA150" s="640"/>
      <c r="AB150" s="640"/>
      <c r="AC150" s="640"/>
      <c r="AD150" s="640"/>
      <c r="AF150" s="557"/>
      <c r="AG150" s="639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</row>
    <row r="151" spans="2:45">
      <c r="B151" s="557" t="s">
        <v>88</v>
      </c>
      <c r="C151" s="639" t="s">
        <v>202</v>
      </c>
      <c r="D151" s="640">
        <v>100</v>
      </c>
      <c r="E151" s="640">
        <v>100</v>
      </c>
      <c r="F151" s="640">
        <v>100</v>
      </c>
      <c r="G151" s="640">
        <v>100</v>
      </c>
      <c r="H151" s="640">
        <v>100</v>
      </c>
      <c r="I151" s="640">
        <v>100</v>
      </c>
      <c r="J151" s="640">
        <v>100</v>
      </c>
      <c r="K151" s="640">
        <v>100</v>
      </c>
      <c r="L151" s="640">
        <v>100</v>
      </c>
      <c r="M151" s="640">
        <v>100</v>
      </c>
      <c r="N151" s="640">
        <v>100</v>
      </c>
      <c r="O151" s="640">
        <v>100</v>
      </c>
      <c r="Q151" s="557" t="s">
        <v>88</v>
      </c>
      <c r="R151" s="639" t="s">
        <v>202</v>
      </c>
      <c r="S151" s="675">
        <v>110</v>
      </c>
      <c r="T151" s="676">
        <v>110</v>
      </c>
      <c r="U151" s="676">
        <v>110</v>
      </c>
      <c r="V151" s="676">
        <v>110</v>
      </c>
      <c r="W151" s="676">
        <v>110</v>
      </c>
      <c r="X151" s="676">
        <v>110</v>
      </c>
      <c r="Y151" s="676">
        <v>110</v>
      </c>
      <c r="Z151" s="676">
        <v>110</v>
      </c>
      <c r="AA151" s="676">
        <v>110</v>
      </c>
      <c r="AB151" s="676">
        <v>110</v>
      </c>
      <c r="AC151" s="676"/>
      <c r="AD151" s="676"/>
      <c r="AF151" s="557" t="s">
        <v>88</v>
      </c>
      <c r="AG151" s="639" t="s">
        <v>202</v>
      </c>
      <c r="AH151" s="675">
        <v>110</v>
      </c>
      <c r="AI151" s="675">
        <v>110</v>
      </c>
      <c r="AJ151" s="675">
        <v>110</v>
      </c>
      <c r="AK151" s="675">
        <v>110</v>
      </c>
      <c r="AL151" s="675">
        <v>110</v>
      </c>
      <c r="AM151" s="675">
        <v>110</v>
      </c>
      <c r="AN151" s="675">
        <v>110</v>
      </c>
      <c r="AO151" s="675">
        <v>110</v>
      </c>
      <c r="AP151" s="675">
        <v>110</v>
      </c>
      <c r="AQ151" s="675">
        <v>110</v>
      </c>
      <c r="AR151" s="675">
        <v>0</v>
      </c>
      <c r="AS151" s="675">
        <v>0</v>
      </c>
    </row>
    <row r="152" spans="2:45">
      <c r="B152" s="557"/>
      <c r="C152" s="639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Q152" s="557"/>
      <c r="R152" s="639"/>
      <c r="S152" s="675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F152" s="557"/>
      <c r="AG152" s="639"/>
      <c r="AH152" s="675"/>
      <c r="AI152" s="675"/>
      <c r="AJ152" s="675"/>
      <c r="AK152" s="675"/>
      <c r="AL152" s="675"/>
      <c r="AM152" s="675"/>
      <c r="AN152" s="675"/>
      <c r="AO152" s="675"/>
      <c r="AP152" s="675"/>
      <c r="AQ152" s="675"/>
      <c r="AR152" s="675"/>
      <c r="AS152" s="675"/>
    </row>
    <row r="153" spans="2:45">
      <c r="B153" s="557"/>
      <c r="C153" s="639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Q153" s="557"/>
      <c r="R153" s="639"/>
      <c r="S153" s="645"/>
      <c r="T153" s="640"/>
      <c r="U153" s="640"/>
      <c r="V153" s="640"/>
      <c r="W153" s="640"/>
      <c r="X153" s="640"/>
      <c r="Y153" s="640"/>
      <c r="Z153" s="640"/>
      <c r="AA153" s="640"/>
      <c r="AB153" s="640"/>
      <c r="AC153" s="640"/>
      <c r="AD153" s="640"/>
      <c r="AF153" s="557"/>
      <c r="AG153" s="639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</row>
    <row r="154" spans="2:45">
      <c r="B154" s="557" t="s">
        <v>121</v>
      </c>
      <c r="C154" s="639" t="s">
        <v>202</v>
      </c>
      <c r="D154" s="640">
        <v>100</v>
      </c>
      <c r="E154" s="640">
        <v>100</v>
      </c>
      <c r="F154" s="640">
        <v>100</v>
      </c>
      <c r="G154" s="640">
        <v>100</v>
      </c>
      <c r="H154" s="640">
        <v>100</v>
      </c>
      <c r="I154" s="640">
        <v>100</v>
      </c>
      <c r="J154" s="640">
        <v>100</v>
      </c>
      <c r="K154" s="640">
        <v>100</v>
      </c>
      <c r="L154" s="640">
        <v>100</v>
      </c>
      <c r="M154" s="640">
        <v>100</v>
      </c>
      <c r="N154" s="640">
        <v>100</v>
      </c>
      <c r="O154" s="640">
        <v>100</v>
      </c>
      <c r="Q154" s="557" t="s">
        <v>121</v>
      </c>
      <c r="R154" s="639" t="s">
        <v>202</v>
      </c>
      <c r="S154" s="675">
        <v>110</v>
      </c>
      <c r="T154" s="676">
        <v>110</v>
      </c>
      <c r="U154" s="676">
        <v>110</v>
      </c>
      <c r="V154" s="676">
        <v>110</v>
      </c>
      <c r="W154" s="676">
        <v>110</v>
      </c>
      <c r="X154" s="676">
        <v>110</v>
      </c>
      <c r="Y154" s="676">
        <v>110</v>
      </c>
      <c r="Z154" s="676">
        <v>110</v>
      </c>
      <c r="AA154" s="676">
        <v>110</v>
      </c>
      <c r="AB154" s="676">
        <v>110</v>
      </c>
      <c r="AC154" s="676"/>
      <c r="AD154" s="676"/>
      <c r="AF154" s="557" t="s">
        <v>121</v>
      </c>
      <c r="AG154" s="639" t="s">
        <v>202</v>
      </c>
      <c r="AH154" s="675">
        <v>110</v>
      </c>
      <c r="AI154" s="675">
        <v>110</v>
      </c>
      <c r="AJ154" s="675">
        <v>110</v>
      </c>
      <c r="AK154" s="675">
        <v>110</v>
      </c>
      <c r="AL154" s="675">
        <v>110</v>
      </c>
      <c r="AM154" s="675">
        <v>110</v>
      </c>
      <c r="AN154" s="675">
        <v>110</v>
      </c>
      <c r="AO154" s="675">
        <v>110</v>
      </c>
      <c r="AP154" s="675">
        <v>110</v>
      </c>
      <c r="AQ154" s="675">
        <v>110</v>
      </c>
      <c r="AR154" s="675">
        <v>0</v>
      </c>
      <c r="AS154" s="675">
        <v>0</v>
      </c>
    </row>
    <row r="155" spans="2:45">
      <c r="B155" s="557"/>
      <c r="C155" s="639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Q155" s="557"/>
      <c r="R155" s="639"/>
      <c r="S155" s="675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F155" s="557"/>
      <c r="AG155" s="639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</row>
    <row r="156" spans="2:45">
      <c r="B156" s="557"/>
      <c r="C156" s="639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Q156" s="557"/>
      <c r="R156" s="639"/>
      <c r="S156" s="645"/>
      <c r="T156" s="640"/>
      <c r="U156" s="640"/>
      <c r="V156" s="640"/>
      <c r="W156" s="640"/>
      <c r="X156" s="640"/>
      <c r="Y156" s="640"/>
      <c r="Z156" s="640"/>
      <c r="AA156" s="640"/>
      <c r="AB156" s="640"/>
      <c r="AC156" s="640"/>
      <c r="AD156" s="640"/>
      <c r="AF156" s="557"/>
      <c r="AG156" s="639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</row>
    <row r="157" spans="2:45">
      <c r="B157" s="557" t="s">
        <v>89</v>
      </c>
      <c r="C157" s="639" t="s">
        <v>202</v>
      </c>
      <c r="D157" s="640">
        <v>100</v>
      </c>
      <c r="E157" s="640">
        <v>100</v>
      </c>
      <c r="F157" s="640">
        <v>100</v>
      </c>
      <c r="G157" s="640">
        <v>100</v>
      </c>
      <c r="H157" s="640">
        <v>100</v>
      </c>
      <c r="I157" s="640">
        <v>100</v>
      </c>
      <c r="J157" s="640">
        <v>100</v>
      </c>
      <c r="K157" s="640">
        <v>100</v>
      </c>
      <c r="L157" s="640">
        <v>100</v>
      </c>
      <c r="M157" s="640">
        <v>100</v>
      </c>
      <c r="N157" s="640">
        <v>100</v>
      </c>
      <c r="O157" s="640">
        <v>100</v>
      </c>
      <c r="Q157" s="557" t="s">
        <v>89</v>
      </c>
      <c r="R157" s="639" t="s">
        <v>202</v>
      </c>
      <c r="S157" s="675">
        <v>110</v>
      </c>
      <c r="T157" s="676">
        <v>110</v>
      </c>
      <c r="U157" s="676">
        <v>110</v>
      </c>
      <c r="V157" s="676">
        <v>110</v>
      </c>
      <c r="W157" s="676">
        <v>110</v>
      </c>
      <c r="X157" s="676">
        <v>110</v>
      </c>
      <c r="Y157" s="676">
        <v>110</v>
      </c>
      <c r="Z157" s="676">
        <v>110</v>
      </c>
      <c r="AA157" s="676">
        <v>110</v>
      </c>
      <c r="AB157" s="676">
        <v>110</v>
      </c>
      <c r="AC157" s="676"/>
      <c r="AD157" s="676"/>
      <c r="AF157" s="557" t="s">
        <v>89</v>
      </c>
      <c r="AG157" s="639" t="s">
        <v>202</v>
      </c>
      <c r="AH157" s="675">
        <v>110</v>
      </c>
      <c r="AI157" s="675">
        <v>110</v>
      </c>
      <c r="AJ157" s="675">
        <v>110</v>
      </c>
      <c r="AK157" s="675">
        <v>110</v>
      </c>
      <c r="AL157" s="675">
        <v>110</v>
      </c>
      <c r="AM157" s="675">
        <v>110</v>
      </c>
      <c r="AN157" s="675">
        <v>110</v>
      </c>
      <c r="AO157" s="675">
        <v>110</v>
      </c>
      <c r="AP157" s="675">
        <v>110</v>
      </c>
      <c r="AQ157" s="675">
        <v>110</v>
      </c>
      <c r="AR157" s="675">
        <v>0</v>
      </c>
      <c r="AS157" s="675">
        <v>0</v>
      </c>
    </row>
    <row r="158" spans="2:45">
      <c r="B158" s="557"/>
      <c r="C158" s="639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Q158" s="557"/>
      <c r="R158" s="639"/>
      <c r="S158" s="675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F158" s="557"/>
      <c r="AG158" s="639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</row>
    <row r="159" spans="2:45">
      <c r="B159" s="557"/>
      <c r="C159" s="639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Q159" s="557"/>
      <c r="R159" s="639"/>
      <c r="S159" s="645"/>
      <c r="T159" s="640"/>
      <c r="U159" s="640"/>
      <c r="V159" s="640"/>
      <c r="W159" s="640"/>
      <c r="X159" s="640"/>
      <c r="Y159" s="640"/>
      <c r="Z159" s="640"/>
      <c r="AA159" s="640"/>
      <c r="AB159" s="640"/>
      <c r="AC159" s="640"/>
      <c r="AD159" s="640"/>
      <c r="AF159" s="557"/>
      <c r="AG159" s="639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</row>
    <row r="160" spans="2:45">
      <c r="B160" s="557" t="s">
        <v>90</v>
      </c>
      <c r="C160" s="639" t="s">
        <v>202</v>
      </c>
      <c r="D160" s="640">
        <v>100</v>
      </c>
      <c r="E160" s="640">
        <v>100</v>
      </c>
      <c r="F160" s="640">
        <v>100</v>
      </c>
      <c r="G160" s="640">
        <v>100</v>
      </c>
      <c r="H160" s="640">
        <v>100</v>
      </c>
      <c r="I160" s="640">
        <v>100</v>
      </c>
      <c r="J160" s="640">
        <v>100</v>
      </c>
      <c r="K160" s="640">
        <v>100</v>
      </c>
      <c r="L160" s="640">
        <v>100</v>
      </c>
      <c r="M160" s="640">
        <v>100</v>
      </c>
      <c r="N160" s="640">
        <v>100</v>
      </c>
      <c r="O160" s="640">
        <v>100</v>
      </c>
      <c r="Q160" s="557" t="s">
        <v>90</v>
      </c>
      <c r="R160" s="639" t="s">
        <v>202</v>
      </c>
      <c r="S160" s="675">
        <v>92.25</v>
      </c>
      <c r="T160" s="676">
        <v>90.5</v>
      </c>
      <c r="U160" s="676">
        <v>110</v>
      </c>
      <c r="V160" s="676">
        <v>110</v>
      </c>
      <c r="W160" s="676">
        <v>110</v>
      </c>
      <c r="X160" s="676">
        <v>110</v>
      </c>
      <c r="Y160" s="676">
        <v>110</v>
      </c>
      <c r="Z160" s="676">
        <v>110</v>
      </c>
      <c r="AA160" s="676">
        <v>110</v>
      </c>
      <c r="AB160" s="676">
        <v>110</v>
      </c>
      <c r="AC160" s="676"/>
      <c r="AD160" s="676"/>
      <c r="AF160" s="557" t="s">
        <v>90</v>
      </c>
      <c r="AG160" s="639" t="s">
        <v>202</v>
      </c>
      <c r="AH160" s="675">
        <v>92.25</v>
      </c>
      <c r="AI160" s="675">
        <v>90.5</v>
      </c>
      <c r="AJ160" s="675">
        <v>110</v>
      </c>
      <c r="AK160" s="675">
        <v>110</v>
      </c>
      <c r="AL160" s="675">
        <v>110</v>
      </c>
      <c r="AM160" s="675">
        <v>110</v>
      </c>
      <c r="AN160" s="675">
        <v>110</v>
      </c>
      <c r="AO160" s="675">
        <v>110</v>
      </c>
      <c r="AP160" s="675">
        <v>110</v>
      </c>
      <c r="AQ160" s="675">
        <v>110</v>
      </c>
      <c r="AR160" s="675">
        <v>0</v>
      </c>
      <c r="AS160" s="675">
        <v>0</v>
      </c>
    </row>
    <row r="161" spans="2:47">
      <c r="B161" s="557"/>
      <c r="C161" s="639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Q161" s="557"/>
      <c r="R161" s="639"/>
      <c r="S161" s="675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F161" s="557"/>
      <c r="AG161" s="639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U161"/>
    </row>
    <row r="162" spans="2:47">
      <c r="B162" s="557"/>
      <c r="C162" s="639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Q162" s="557"/>
      <c r="R162" s="639"/>
      <c r="S162" s="645"/>
      <c r="T162" s="640"/>
      <c r="U162" s="640"/>
      <c r="V162" s="640"/>
      <c r="W162" s="640"/>
      <c r="X162" s="640"/>
      <c r="Y162" s="640"/>
      <c r="Z162" s="640"/>
      <c r="AA162" s="640"/>
      <c r="AB162" s="640"/>
      <c r="AC162" s="640"/>
      <c r="AD162" s="640"/>
      <c r="AF162" s="557"/>
      <c r="AG162" s="639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U162"/>
    </row>
    <row r="163" spans="2:47">
      <c r="B163" s="125"/>
      <c r="C163" s="263"/>
      <c r="D163" s="606"/>
      <c r="E163" s="606"/>
      <c r="F163" s="606"/>
      <c r="G163" s="606"/>
      <c r="H163" s="606"/>
      <c r="I163" s="606"/>
      <c r="J163" s="606"/>
      <c r="K163" s="606"/>
      <c r="L163" s="606"/>
      <c r="M163" s="606"/>
      <c r="N163" s="606"/>
      <c r="O163" s="606"/>
      <c r="Q163" s="125"/>
      <c r="R163" s="263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F163" s="125"/>
      <c r="AG163" s="263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U163"/>
    </row>
    <row r="164" spans="2:47">
      <c r="B164" s="687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81" t="s">
        <v>203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81" t="s">
        <v>203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U164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U165"/>
    </row>
    <row r="166" spans="2:47">
      <c r="B166" s="763" t="s">
        <v>72</v>
      </c>
      <c r="C166" s="763"/>
      <c r="D166" s="552" t="s">
        <v>74</v>
      </c>
      <c r="E166" s="552" t="s">
        <v>75</v>
      </c>
      <c r="F166" s="552" t="s">
        <v>76</v>
      </c>
      <c r="G166" s="552" t="s">
        <v>77</v>
      </c>
      <c r="H166" s="552" t="s">
        <v>78</v>
      </c>
      <c r="I166" s="552" t="s">
        <v>79</v>
      </c>
      <c r="J166" s="552" t="s">
        <v>80</v>
      </c>
      <c r="K166" s="552" t="s">
        <v>81</v>
      </c>
      <c r="L166" s="552" t="s">
        <v>82</v>
      </c>
      <c r="M166" s="552" t="s">
        <v>83</v>
      </c>
      <c r="N166" s="552" t="s">
        <v>84</v>
      </c>
      <c r="O166" s="552" t="s">
        <v>85</v>
      </c>
      <c r="Q166" s="763" t="s">
        <v>72</v>
      </c>
      <c r="R166" s="763"/>
      <c r="S166" s="552" t="s">
        <v>74</v>
      </c>
      <c r="T166" s="552" t="s">
        <v>75</v>
      </c>
      <c r="U166" s="552" t="s">
        <v>76</v>
      </c>
      <c r="V166" s="552" t="s">
        <v>77</v>
      </c>
      <c r="W166" s="552" t="s">
        <v>78</v>
      </c>
      <c r="X166" s="552" t="s">
        <v>79</v>
      </c>
      <c r="Y166" s="552" t="s">
        <v>80</v>
      </c>
      <c r="Z166" s="552" t="s">
        <v>81</v>
      </c>
      <c r="AA166" s="552" t="s">
        <v>82</v>
      </c>
      <c r="AB166" s="552" t="s">
        <v>83</v>
      </c>
      <c r="AC166" s="552" t="s">
        <v>84</v>
      </c>
      <c r="AD166" s="552" t="s">
        <v>85</v>
      </c>
      <c r="AF166" s="763" t="s">
        <v>72</v>
      </c>
      <c r="AG166" s="763"/>
      <c r="AH166" s="552" t="s">
        <v>74</v>
      </c>
      <c r="AI166" s="552" t="s">
        <v>75</v>
      </c>
      <c r="AJ166" s="552" t="s">
        <v>76</v>
      </c>
      <c r="AK166" s="552" t="s">
        <v>77</v>
      </c>
      <c r="AL166" s="552" t="s">
        <v>78</v>
      </c>
      <c r="AM166" s="552" t="s">
        <v>79</v>
      </c>
      <c r="AN166" s="552" t="s">
        <v>80</v>
      </c>
      <c r="AO166" s="552" t="s">
        <v>81</v>
      </c>
      <c r="AP166" s="552" t="s">
        <v>82</v>
      </c>
      <c r="AQ166" s="552" t="s">
        <v>83</v>
      </c>
      <c r="AR166" s="552" t="s">
        <v>84</v>
      </c>
      <c r="AS166" s="552" t="s">
        <v>85</v>
      </c>
      <c r="AU166"/>
    </row>
    <row r="167" spans="2:47">
      <c r="B167" s="557" t="s">
        <v>128</v>
      </c>
      <c r="C167" s="639" t="s">
        <v>204</v>
      </c>
      <c r="D167" s="640">
        <v>100</v>
      </c>
      <c r="E167" s="640">
        <v>100</v>
      </c>
      <c r="F167" s="640">
        <v>100</v>
      </c>
      <c r="G167" s="640">
        <v>100</v>
      </c>
      <c r="H167" s="640">
        <v>100</v>
      </c>
      <c r="I167" s="640">
        <v>100</v>
      </c>
      <c r="J167" s="640">
        <v>100</v>
      </c>
      <c r="K167" s="640">
        <v>100</v>
      </c>
      <c r="L167" s="640">
        <v>100</v>
      </c>
      <c r="M167" s="640">
        <v>100</v>
      </c>
      <c r="N167" s="640">
        <v>100</v>
      </c>
      <c r="O167" s="640">
        <v>100</v>
      </c>
      <c r="Q167" s="557" t="s">
        <v>128</v>
      </c>
      <c r="R167" s="639" t="s">
        <v>204</v>
      </c>
      <c r="S167" s="675">
        <v>110</v>
      </c>
      <c r="T167" s="675">
        <v>110</v>
      </c>
      <c r="U167" s="675">
        <v>110</v>
      </c>
      <c r="V167" s="675">
        <v>110</v>
      </c>
      <c r="W167" s="675">
        <v>110</v>
      </c>
      <c r="X167" s="675">
        <v>110</v>
      </c>
      <c r="Y167" s="675">
        <v>110</v>
      </c>
      <c r="Z167" s="675">
        <v>110</v>
      </c>
      <c r="AA167" s="675">
        <v>110</v>
      </c>
      <c r="AB167" s="675">
        <v>110</v>
      </c>
      <c r="AC167" s="676"/>
      <c r="AD167" s="676"/>
      <c r="AF167" s="557" t="s">
        <v>128</v>
      </c>
      <c r="AG167" s="639" t="s">
        <v>204</v>
      </c>
      <c r="AH167" s="675">
        <v>110</v>
      </c>
      <c r="AI167" s="675">
        <v>110</v>
      </c>
      <c r="AJ167" s="675">
        <v>110</v>
      </c>
      <c r="AK167" s="675">
        <v>110</v>
      </c>
      <c r="AL167" s="675">
        <v>110</v>
      </c>
      <c r="AM167" s="675">
        <v>110</v>
      </c>
      <c r="AN167" s="675">
        <v>110</v>
      </c>
      <c r="AO167" s="675">
        <v>110</v>
      </c>
      <c r="AP167" s="675">
        <v>110</v>
      </c>
      <c r="AQ167" s="675">
        <v>110</v>
      </c>
      <c r="AR167" s="675">
        <v>0</v>
      </c>
      <c r="AS167" s="675">
        <v>0</v>
      </c>
      <c r="AU167"/>
    </row>
    <row r="168" spans="2:47">
      <c r="B168" s="557"/>
      <c r="C168" s="639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Q168" s="557"/>
      <c r="R168" s="639"/>
      <c r="S168" s="675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F168" s="557"/>
      <c r="AG168" s="639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U168"/>
    </row>
    <row r="169" spans="2:47">
      <c r="B169" s="557"/>
      <c r="C169" s="639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Q169" s="557"/>
      <c r="R169" s="639"/>
      <c r="S169" s="645"/>
      <c r="T169" s="640"/>
      <c r="U169" s="640"/>
      <c r="V169" s="640"/>
      <c r="W169" s="640"/>
      <c r="X169" s="640"/>
      <c r="Y169" s="640"/>
      <c r="Z169" s="640"/>
      <c r="AA169" s="640"/>
      <c r="AB169" s="640"/>
      <c r="AC169" s="640"/>
      <c r="AD169" s="640"/>
      <c r="AF169" s="557"/>
      <c r="AG169" s="639"/>
      <c r="AH169" s="645"/>
      <c r="AI169" s="645"/>
      <c r="AJ169" s="645"/>
      <c r="AK169" s="645"/>
      <c r="AL169" s="645"/>
      <c r="AM169" s="645"/>
      <c r="AN169" s="645"/>
      <c r="AO169" s="645"/>
      <c r="AP169" s="645"/>
      <c r="AQ169" s="645"/>
      <c r="AR169" s="645"/>
      <c r="AS169" s="645"/>
      <c r="AU169"/>
    </row>
    <row r="170" spans="2:47">
      <c r="B170" s="557" t="s">
        <v>87</v>
      </c>
      <c r="C170" s="639" t="s">
        <v>204</v>
      </c>
      <c r="D170" s="640">
        <v>100</v>
      </c>
      <c r="E170" s="640">
        <v>100</v>
      </c>
      <c r="F170" s="640">
        <v>100</v>
      </c>
      <c r="G170" s="640">
        <v>100</v>
      </c>
      <c r="H170" s="640">
        <v>100</v>
      </c>
      <c r="I170" s="640">
        <v>100</v>
      </c>
      <c r="J170" s="640">
        <v>100</v>
      </c>
      <c r="K170" s="640">
        <v>100</v>
      </c>
      <c r="L170" s="640">
        <v>100</v>
      </c>
      <c r="M170" s="640">
        <v>100</v>
      </c>
      <c r="N170" s="640">
        <v>100</v>
      </c>
      <c r="O170" s="640">
        <v>100</v>
      </c>
      <c r="Q170" s="557" t="s">
        <v>87</v>
      </c>
      <c r="R170" s="639" t="s">
        <v>204</v>
      </c>
      <c r="S170" s="675">
        <v>110</v>
      </c>
      <c r="T170" s="675">
        <v>110</v>
      </c>
      <c r="U170" s="675">
        <v>110</v>
      </c>
      <c r="V170" s="675">
        <v>110</v>
      </c>
      <c r="W170" s="675">
        <v>110</v>
      </c>
      <c r="X170" s="675">
        <v>110</v>
      </c>
      <c r="Y170" s="675">
        <v>110</v>
      </c>
      <c r="Z170" s="675">
        <v>110</v>
      </c>
      <c r="AA170" s="675">
        <v>110</v>
      </c>
      <c r="AB170" s="675">
        <v>110</v>
      </c>
      <c r="AC170" s="676"/>
      <c r="AD170" s="676"/>
      <c r="AF170" s="557" t="s">
        <v>87</v>
      </c>
      <c r="AG170" s="639" t="s">
        <v>204</v>
      </c>
      <c r="AH170" s="675">
        <v>110</v>
      </c>
      <c r="AI170" s="675">
        <v>110</v>
      </c>
      <c r="AJ170" s="675">
        <v>110</v>
      </c>
      <c r="AK170" s="675">
        <v>110</v>
      </c>
      <c r="AL170" s="675">
        <v>110</v>
      </c>
      <c r="AM170" s="675">
        <v>110</v>
      </c>
      <c r="AN170" s="675">
        <v>110</v>
      </c>
      <c r="AO170" s="675">
        <v>110</v>
      </c>
      <c r="AP170" s="675">
        <v>110</v>
      </c>
      <c r="AQ170" s="675">
        <v>110</v>
      </c>
      <c r="AR170" s="675">
        <v>0</v>
      </c>
      <c r="AS170" s="675">
        <v>0</v>
      </c>
      <c r="AU170"/>
    </row>
    <row r="171" spans="2:47">
      <c r="B171" s="557"/>
      <c r="C171" s="639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Q171" s="557"/>
      <c r="R171" s="639"/>
      <c r="S171" s="675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F171" s="557"/>
      <c r="AG171" s="639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U171"/>
    </row>
    <row r="172" spans="2:47">
      <c r="B172" s="557"/>
      <c r="C172" s="639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Q172" s="557"/>
      <c r="R172" s="639"/>
      <c r="S172" s="645"/>
      <c r="T172" s="640"/>
      <c r="U172" s="640"/>
      <c r="V172" s="640"/>
      <c r="W172" s="640"/>
      <c r="X172" s="640"/>
      <c r="Y172" s="640"/>
      <c r="Z172" s="640"/>
      <c r="AA172" s="640"/>
      <c r="AB172" s="640"/>
      <c r="AC172" s="640"/>
      <c r="AD172" s="640"/>
      <c r="AF172" s="557"/>
      <c r="AG172" s="639"/>
      <c r="AH172" s="645"/>
      <c r="AI172" s="645"/>
      <c r="AJ172" s="645"/>
      <c r="AK172" s="645"/>
      <c r="AL172" s="645"/>
      <c r="AM172" s="645"/>
      <c r="AN172" s="645"/>
      <c r="AO172" s="645"/>
      <c r="AP172" s="645"/>
      <c r="AQ172" s="645"/>
      <c r="AR172" s="645"/>
      <c r="AS172" s="645"/>
      <c r="AU172"/>
    </row>
    <row r="173" spans="2:47">
      <c r="B173" s="557" t="s">
        <v>88</v>
      </c>
      <c r="C173" s="639" t="s">
        <v>204</v>
      </c>
      <c r="D173" s="640">
        <v>100</v>
      </c>
      <c r="E173" s="640">
        <v>100</v>
      </c>
      <c r="F173" s="640">
        <v>100</v>
      </c>
      <c r="G173" s="640">
        <v>100</v>
      </c>
      <c r="H173" s="640">
        <v>100</v>
      </c>
      <c r="I173" s="640">
        <v>100</v>
      </c>
      <c r="J173" s="640">
        <v>100</v>
      </c>
      <c r="K173" s="640">
        <v>100</v>
      </c>
      <c r="L173" s="640">
        <v>100</v>
      </c>
      <c r="M173" s="640">
        <v>100</v>
      </c>
      <c r="N173" s="640">
        <v>100</v>
      </c>
      <c r="O173" s="640">
        <v>100</v>
      </c>
      <c r="Q173" s="557" t="s">
        <v>88</v>
      </c>
      <c r="R173" s="639" t="s">
        <v>204</v>
      </c>
      <c r="S173" s="675">
        <v>110</v>
      </c>
      <c r="T173" s="676">
        <v>110</v>
      </c>
      <c r="U173" s="676">
        <v>110</v>
      </c>
      <c r="V173" s="676">
        <v>110</v>
      </c>
      <c r="W173" s="676">
        <v>110</v>
      </c>
      <c r="X173" s="676">
        <v>110</v>
      </c>
      <c r="Y173" s="676">
        <v>110</v>
      </c>
      <c r="Z173" s="676">
        <v>110</v>
      </c>
      <c r="AA173" s="676">
        <v>110</v>
      </c>
      <c r="AB173" s="676">
        <v>110</v>
      </c>
      <c r="AC173" s="676"/>
      <c r="AD173" s="676"/>
      <c r="AF173" s="557" t="s">
        <v>88</v>
      </c>
      <c r="AG173" s="639" t="s">
        <v>204</v>
      </c>
      <c r="AH173" s="675">
        <v>110</v>
      </c>
      <c r="AI173" s="675">
        <v>110</v>
      </c>
      <c r="AJ173" s="675">
        <v>110</v>
      </c>
      <c r="AK173" s="675">
        <v>110</v>
      </c>
      <c r="AL173" s="675">
        <v>110</v>
      </c>
      <c r="AM173" s="675">
        <v>110</v>
      </c>
      <c r="AN173" s="675">
        <v>110</v>
      </c>
      <c r="AO173" s="675">
        <v>110</v>
      </c>
      <c r="AP173" s="675">
        <v>110</v>
      </c>
      <c r="AQ173" s="675">
        <v>110</v>
      </c>
      <c r="AR173" s="675">
        <v>0</v>
      </c>
      <c r="AS173" s="675">
        <v>0</v>
      </c>
      <c r="AU173"/>
    </row>
    <row r="174" spans="2:47">
      <c r="B174" s="557"/>
      <c r="C174" s="639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Q174" s="557"/>
      <c r="R174" s="639"/>
      <c r="S174" s="675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F174" s="557"/>
      <c r="AG174" s="639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U174"/>
    </row>
    <row r="175" spans="2:47">
      <c r="B175" s="557"/>
      <c r="C175" s="639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Q175" s="557"/>
      <c r="R175" s="639"/>
      <c r="S175" s="645"/>
      <c r="T175" s="640"/>
      <c r="U175" s="640"/>
      <c r="V175" s="640"/>
      <c r="W175" s="640"/>
      <c r="X175" s="640"/>
      <c r="Y175" s="640"/>
      <c r="Z175" s="640"/>
      <c r="AA175" s="640"/>
      <c r="AB175" s="640"/>
      <c r="AC175" s="640"/>
      <c r="AD175" s="640"/>
      <c r="AF175" s="557"/>
      <c r="AG175" s="639"/>
      <c r="AH175" s="645"/>
      <c r="AI175" s="645"/>
      <c r="AJ175" s="645"/>
      <c r="AK175" s="645"/>
      <c r="AL175" s="645"/>
      <c r="AM175" s="645"/>
      <c r="AN175" s="645"/>
      <c r="AO175" s="645"/>
      <c r="AP175" s="645"/>
      <c r="AQ175" s="645"/>
      <c r="AR175" s="645"/>
      <c r="AS175" s="645"/>
      <c r="AU175"/>
    </row>
    <row r="176" spans="2:47">
      <c r="B176" s="557" t="s">
        <v>121</v>
      </c>
      <c r="C176" s="639" t="s">
        <v>204</v>
      </c>
      <c r="D176" s="640">
        <v>100</v>
      </c>
      <c r="E176" s="640">
        <v>100</v>
      </c>
      <c r="F176" s="640">
        <v>100</v>
      </c>
      <c r="G176" s="640">
        <v>100</v>
      </c>
      <c r="H176" s="640">
        <v>100</v>
      </c>
      <c r="I176" s="640">
        <v>100</v>
      </c>
      <c r="J176" s="640">
        <v>100</v>
      </c>
      <c r="K176" s="640">
        <v>100</v>
      </c>
      <c r="L176" s="640">
        <v>100</v>
      </c>
      <c r="M176" s="640">
        <v>100</v>
      </c>
      <c r="N176" s="640">
        <v>100</v>
      </c>
      <c r="O176" s="640">
        <v>100</v>
      </c>
      <c r="Q176" s="557" t="s">
        <v>121</v>
      </c>
      <c r="R176" s="639" t="s">
        <v>204</v>
      </c>
      <c r="S176" s="675">
        <v>110</v>
      </c>
      <c r="T176" s="676">
        <v>110</v>
      </c>
      <c r="U176" s="676">
        <v>110</v>
      </c>
      <c r="V176" s="676">
        <v>110</v>
      </c>
      <c r="W176" s="676">
        <v>110</v>
      </c>
      <c r="X176" s="676">
        <v>110</v>
      </c>
      <c r="Y176" s="676">
        <v>110</v>
      </c>
      <c r="Z176" s="676">
        <v>110</v>
      </c>
      <c r="AA176" s="676">
        <v>110</v>
      </c>
      <c r="AB176" s="676">
        <v>110</v>
      </c>
      <c r="AC176" s="676"/>
      <c r="AD176" s="676"/>
      <c r="AF176" s="557" t="s">
        <v>121</v>
      </c>
      <c r="AG176" s="639" t="s">
        <v>204</v>
      </c>
      <c r="AH176" s="675">
        <v>110</v>
      </c>
      <c r="AI176" s="675">
        <v>110</v>
      </c>
      <c r="AJ176" s="675">
        <v>110</v>
      </c>
      <c r="AK176" s="675">
        <v>110</v>
      </c>
      <c r="AL176" s="675">
        <v>110</v>
      </c>
      <c r="AM176" s="675">
        <v>110</v>
      </c>
      <c r="AN176" s="675">
        <v>110</v>
      </c>
      <c r="AO176" s="675">
        <v>110</v>
      </c>
      <c r="AP176" s="675">
        <v>110</v>
      </c>
      <c r="AQ176" s="675">
        <v>110</v>
      </c>
      <c r="AR176" s="675">
        <v>0</v>
      </c>
      <c r="AS176" s="675">
        <v>0</v>
      </c>
      <c r="AU176"/>
    </row>
    <row r="177" spans="1:59">
      <c r="A177"/>
      <c r="B177" s="557"/>
      <c r="C177" s="639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Q177" s="557"/>
      <c r="R177" s="639"/>
      <c r="S177" s="675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F177" s="557"/>
      <c r="AG177" s="639"/>
      <c r="AH177" s="675"/>
      <c r="AI177" s="675"/>
      <c r="AJ177" s="675"/>
      <c r="AK177" s="675"/>
      <c r="AL177" s="675"/>
      <c r="AM177" s="675"/>
      <c r="AN177" s="675"/>
      <c r="AO177" s="675"/>
      <c r="AP177" s="675"/>
      <c r="AQ177" s="675"/>
      <c r="AR177" s="675"/>
      <c r="AS177" s="675"/>
      <c r="AU177"/>
    </row>
    <row r="178" spans="1:59">
      <c r="A178"/>
      <c r="B178" s="557"/>
      <c r="C178" s="639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Q178" s="557"/>
      <c r="R178" s="639"/>
      <c r="S178" s="645"/>
      <c r="T178" s="640"/>
      <c r="U178" s="640"/>
      <c r="V178" s="640"/>
      <c r="W178" s="640"/>
      <c r="X178" s="640"/>
      <c r="Y178" s="640"/>
      <c r="Z178" s="640"/>
      <c r="AA178" s="640"/>
      <c r="AB178" s="640"/>
      <c r="AC178" s="640"/>
      <c r="AD178" s="640"/>
      <c r="AF178" s="557"/>
      <c r="AG178" s="639"/>
      <c r="AH178" s="645"/>
      <c r="AI178" s="645"/>
      <c r="AJ178" s="645"/>
      <c r="AK178" s="645"/>
      <c r="AL178" s="645"/>
      <c r="AM178" s="645"/>
      <c r="AN178" s="645"/>
      <c r="AO178" s="645"/>
      <c r="AP178" s="645"/>
      <c r="AQ178" s="645"/>
      <c r="AR178" s="645"/>
      <c r="AS178" s="645"/>
      <c r="AU178"/>
    </row>
    <row r="179" spans="1:59">
      <c r="A179"/>
      <c r="B179" s="557" t="s">
        <v>89</v>
      </c>
      <c r="C179" s="639" t="s">
        <v>204</v>
      </c>
      <c r="D179" s="640">
        <v>100</v>
      </c>
      <c r="E179" s="640">
        <v>100</v>
      </c>
      <c r="F179" s="640">
        <v>100</v>
      </c>
      <c r="G179" s="640">
        <v>100</v>
      </c>
      <c r="H179" s="640">
        <v>100</v>
      </c>
      <c r="I179" s="640">
        <v>100</v>
      </c>
      <c r="J179" s="640">
        <v>100</v>
      </c>
      <c r="K179" s="640">
        <v>100</v>
      </c>
      <c r="L179" s="640">
        <v>100</v>
      </c>
      <c r="M179" s="640">
        <v>100</v>
      </c>
      <c r="N179" s="640">
        <v>100</v>
      </c>
      <c r="O179" s="640">
        <v>100</v>
      </c>
      <c r="Q179" s="557" t="s">
        <v>89</v>
      </c>
      <c r="R179" s="639" t="s">
        <v>204</v>
      </c>
      <c r="S179" s="675">
        <v>110</v>
      </c>
      <c r="T179" s="676">
        <v>110</v>
      </c>
      <c r="U179" s="676">
        <v>110</v>
      </c>
      <c r="V179" s="676">
        <v>110</v>
      </c>
      <c r="W179" s="676">
        <v>110</v>
      </c>
      <c r="X179" s="676">
        <v>110</v>
      </c>
      <c r="Y179" s="676">
        <v>110</v>
      </c>
      <c r="Z179" s="676">
        <v>110</v>
      </c>
      <c r="AA179" s="676">
        <v>110</v>
      </c>
      <c r="AB179" s="676">
        <v>110</v>
      </c>
      <c r="AC179" s="676"/>
      <c r="AD179" s="676"/>
      <c r="AF179" s="557" t="s">
        <v>89</v>
      </c>
      <c r="AG179" s="639" t="s">
        <v>204</v>
      </c>
      <c r="AH179" s="675">
        <v>110</v>
      </c>
      <c r="AI179" s="675">
        <v>110</v>
      </c>
      <c r="AJ179" s="675">
        <v>110</v>
      </c>
      <c r="AK179" s="675">
        <v>110</v>
      </c>
      <c r="AL179" s="675">
        <v>110</v>
      </c>
      <c r="AM179" s="675">
        <v>110</v>
      </c>
      <c r="AN179" s="675">
        <v>110</v>
      </c>
      <c r="AO179" s="675">
        <v>110</v>
      </c>
      <c r="AP179" s="675">
        <v>110</v>
      </c>
      <c r="AQ179" s="675">
        <v>110</v>
      </c>
      <c r="AR179" s="675">
        <v>0</v>
      </c>
      <c r="AS179" s="675">
        <v>0</v>
      </c>
      <c r="AU179"/>
    </row>
    <row r="180" spans="1:59">
      <c r="A180"/>
      <c r="B180" s="557"/>
      <c r="C180" s="639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Q180" s="557"/>
      <c r="R180" s="639"/>
      <c r="S180" s="675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F180" s="557"/>
      <c r="AG180" s="639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U180"/>
    </row>
    <row r="181" spans="1:59">
      <c r="A181"/>
      <c r="B181" s="557"/>
      <c r="C181" s="639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Q181" s="557"/>
      <c r="R181" s="639"/>
      <c r="S181" s="645"/>
      <c r="T181" s="640"/>
      <c r="U181" s="640"/>
      <c r="V181" s="640"/>
      <c r="W181" s="640"/>
      <c r="X181" s="640"/>
      <c r="Y181" s="640"/>
      <c r="Z181" s="640"/>
      <c r="AA181" s="640"/>
      <c r="AB181" s="640"/>
      <c r="AC181" s="640"/>
      <c r="AD181" s="640"/>
      <c r="AF181" s="557"/>
      <c r="AG181" s="639"/>
      <c r="AH181" s="645"/>
      <c r="AI181" s="645"/>
      <c r="AJ181" s="645"/>
      <c r="AK181" s="645"/>
      <c r="AL181" s="645"/>
      <c r="AM181" s="645"/>
      <c r="AN181" s="645"/>
      <c r="AO181" s="645"/>
      <c r="AP181" s="645"/>
      <c r="AQ181" s="645"/>
      <c r="AR181" s="645"/>
      <c r="AS181" s="645"/>
      <c r="AU181"/>
    </row>
    <row r="182" spans="1:59">
      <c r="A182"/>
      <c r="B182" s="557" t="s">
        <v>90</v>
      </c>
      <c r="C182" s="639" t="s">
        <v>204</v>
      </c>
      <c r="D182" s="640">
        <v>100</v>
      </c>
      <c r="E182" s="640">
        <v>100</v>
      </c>
      <c r="F182" s="640">
        <v>100</v>
      </c>
      <c r="G182" s="640">
        <v>100</v>
      </c>
      <c r="H182" s="640">
        <v>100</v>
      </c>
      <c r="I182" s="640">
        <v>100</v>
      </c>
      <c r="J182" s="640">
        <v>100</v>
      </c>
      <c r="K182" s="640">
        <v>100</v>
      </c>
      <c r="L182" s="640">
        <v>100</v>
      </c>
      <c r="M182" s="640">
        <v>100</v>
      </c>
      <c r="N182" s="640">
        <v>100</v>
      </c>
      <c r="O182" s="640">
        <v>100</v>
      </c>
      <c r="Q182" s="557" t="s">
        <v>90</v>
      </c>
      <c r="R182" s="639" t="s">
        <v>204</v>
      </c>
      <c r="S182" s="675">
        <v>110</v>
      </c>
      <c r="T182" s="676">
        <v>110</v>
      </c>
      <c r="U182" s="676">
        <v>110</v>
      </c>
      <c r="V182" s="676">
        <v>110</v>
      </c>
      <c r="W182" s="676">
        <v>110</v>
      </c>
      <c r="X182" s="676">
        <v>110</v>
      </c>
      <c r="Y182" s="676">
        <v>110</v>
      </c>
      <c r="Z182" s="676">
        <v>110</v>
      </c>
      <c r="AA182" s="676">
        <v>110</v>
      </c>
      <c r="AB182" s="676">
        <v>110</v>
      </c>
      <c r="AC182" s="676"/>
      <c r="AD182" s="676"/>
      <c r="AF182" s="557" t="s">
        <v>90</v>
      </c>
      <c r="AG182" s="639" t="s">
        <v>204</v>
      </c>
      <c r="AH182" s="675">
        <v>110</v>
      </c>
      <c r="AI182" s="675">
        <v>110</v>
      </c>
      <c r="AJ182" s="675">
        <v>110</v>
      </c>
      <c r="AK182" s="675">
        <v>110</v>
      </c>
      <c r="AL182" s="675">
        <v>110</v>
      </c>
      <c r="AM182" s="675">
        <v>110</v>
      </c>
      <c r="AN182" s="675">
        <v>110</v>
      </c>
      <c r="AO182" s="675">
        <v>110</v>
      </c>
      <c r="AP182" s="675">
        <v>110</v>
      </c>
      <c r="AQ182" s="675">
        <v>110</v>
      </c>
      <c r="AR182" s="675">
        <v>0</v>
      </c>
      <c r="AS182" s="675">
        <v>0</v>
      </c>
      <c r="AU182"/>
    </row>
    <row r="183" spans="1:59">
      <c r="A183"/>
      <c r="B183" s="557"/>
      <c r="C183" s="639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Q183" s="557"/>
      <c r="R183" s="639"/>
      <c r="S183" s="675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F183" s="557"/>
      <c r="AG183" s="639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U183"/>
    </row>
    <row r="184" spans="1:59">
      <c r="A184"/>
      <c r="B184" s="557"/>
      <c r="C184" s="639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Q184" s="557"/>
      <c r="R184" s="639"/>
      <c r="S184" s="645"/>
      <c r="T184" s="640"/>
      <c r="U184" s="640"/>
      <c r="V184" s="640"/>
      <c r="W184" s="640"/>
      <c r="X184" s="640"/>
      <c r="Y184" s="640"/>
      <c r="Z184" s="640"/>
      <c r="AA184" s="640"/>
      <c r="AB184" s="640"/>
      <c r="AC184" s="640"/>
      <c r="AD184" s="640"/>
      <c r="AF184" s="557"/>
      <c r="AG184" s="639"/>
      <c r="AH184" s="645"/>
      <c r="AI184" s="645"/>
      <c r="AJ184" s="645"/>
      <c r="AK184" s="645"/>
      <c r="AL184" s="645"/>
      <c r="AM184" s="645"/>
      <c r="AN184" s="645"/>
      <c r="AO184" s="645"/>
      <c r="AP184" s="645"/>
      <c r="AQ184" s="645"/>
      <c r="AR184" s="645"/>
      <c r="AS184" s="645"/>
      <c r="AU184"/>
    </row>
    <row r="185" spans="1:59">
      <c r="A185"/>
      <c r="B185" s="125"/>
      <c r="C185" s="263"/>
      <c r="D185" s="606"/>
      <c r="E185" s="606"/>
      <c r="F185" s="606"/>
      <c r="G185" s="606"/>
      <c r="H185" s="606"/>
      <c r="I185" s="606"/>
      <c r="J185" s="606"/>
      <c r="K185" s="606"/>
      <c r="L185" s="606"/>
      <c r="M185" s="606"/>
      <c r="N185" s="606"/>
      <c r="O185" s="606"/>
      <c r="Q185" s="125"/>
      <c r="R185" s="263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F185" s="125"/>
      <c r="AG185" s="263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U185"/>
    </row>
    <row r="186" spans="1:59">
      <c r="A186" s="105">
        <v>6</v>
      </c>
      <c r="B186" s="687" t="s">
        <v>205</v>
      </c>
      <c r="C186" s="263"/>
      <c r="D186" s="576"/>
      <c r="E186" s="576"/>
      <c r="F186" s="576"/>
      <c r="G186" s="576"/>
      <c r="H186" s="576"/>
      <c r="I186" s="576"/>
      <c r="J186" s="576"/>
      <c r="K186" s="576"/>
      <c r="L186" s="576"/>
      <c r="M186" s="576"/>
      <c r="N186" s="576"/>
      <c r="O186" s="576"/>
      <c r="Q186" s="315" t="s">
        <v>205</v>
      </c>
      <c r="R186" s="263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F186" s="653" t="s">
        <v>205</v>
      </c>
      <c r="AG186" s="263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U186"/>
    </row>
    <row r="187" spans="1:59">
      <c r="A187"/>
      <c r="B187" s="687" t="s">
        <v>100</v>
      </c>
      <c r="C187" s="263"/>
      <c r="D187" s="576"/>
      <c r="E187" s="576"/>
      <c r="F187" s="576"/>
      <c r="G187" s="576"/>
      <c r="H187" s="576"/>
      <c r="I187" s="576"/>
      <c r="J187" s="576"/>
      <c r="K187" s="576"/>
      <c r="L187" s="576"/>
      <c r="M187" s="576"/>
      <c r="N187" s="576"/>
      <c r="O187" s="576"/>
      <c r="Q187" s="21" t="s">
        <v>126</v>
      </c>
      <c r="R187" s="263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F187" t="s">
        <v>127</v>
      </c>
      <c r="AG187" s="263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U187"/>
    </row>
    <row r="188" spans="1:59">
      <c r="A188"/>
      <c r="B188" s="772" t="s">
        <v>72</v>
      </c>
      <c r="C188" s="773"/>
      <c r="D188" s="552" t="s">
        <v>74</v>
      </c>
      <c r="E188" s="552" t="s">
        <v>75</v>
      </c>
      <c r="F188" s="552" t="s">
        <v>76</v>
      </c>
      <c r="G188" s="552" t="s">
        <v>77</v>
      </c>
      <c r="H188" s="552" t="s">
        <v>78</v>
      </c>
      <c r="I188" s="552" t="s">
        <v>79</v>
      </c>
      <c r="J188" s="552" t="s">
        <v>80</v>
      </c>
      <c r="K188" s="552" t="s">
        <v>81</v>
      </c>
      <c r="L188" s="552" t="s">
        <v>82</v>
      </c>
      <c r="M188" s="552" t="s">
        <v>83</v>
      </c>
      <c r="N188" s="552" t="s">
        <v>84</v>
      </c>
      <c r="O188" s="552" t="s">
        <v>85</v>
      </c>
      <c r="Q188" s="772" t="s">
        <v>72</v>
      </c>
      <c r="R188" s="773"/>
      <c r="S188" s="552" t="s">
        <v>74</v>
      </c>
      <c r="T188" s="552" t="s">
        <v>75</v>
      </c>
      <c r="U188" s="552" t="s">
        <v>76</v>
      </c>
      <c r="V188" s="552" t="s">
        <v>77</v>
      </c>
      <c r="W188" s="552" t="s">
        <v>78</v>
      </c>
      <c r="X188" s="552" t="s">
        <v>79</v>
      </c>
      <c r="Y188" s="552" t="s">
        <v>80</v>
      </c>
      <c r="Z188" s="552" t="s">
        <v>81</v>
      </c>
      <c r="AA188" s="552" t="s">
        <v>82</v>
      </c>
      <c r="AB188" s="552" t="s">
        <v>83</v>
      </c>
      <c r="AC188" s="552" t="s">
        <v>84</v>
      </c>
      <c r="AD188" s="552" t="s">
        <v>85</v>
      </c>
      <c r="AF188" s="772" t="s">
        <v>72</v>
      </c>
      <c r="AG188" s="773"/>
      <c r="AH188" s="552" t="s">
        <v>74</v>
      </c>
      <c r="AI188" s="552" t="s">
        <v>75</v>
      </c>
      <c r="AJ188" s="552" t="s">
        <v>76</v>
      </c>
      <c r="AK188" s="552" t="s">
        <v>77</v>
      </c>
      <c r="AL188" s="552" t="s">
        <v>78</v>
      </c>
      <c r="AM188" s="552" t="s">
        <v>79</v>
      </c>
      <c r="AN188" s="552" t="s">
        <v>80</v>
      </c>
      <c r="AO188" s="552" t="s">
        <v>81</v>
      </c>
      <c r="AP188" s="552" t="s">
        <v>82</v>
      </c>
      <c r="AQ188" s="552" t="s">
        <v>83</v>
      </c>
      <c r="AR188" s="552" t="s">
        <v>84</v>
      </c>
      <c r="AS188" s="552" t="s">
        <v>85</v>
      </c>
      <c r="AU188"/>
    </row>
    <row r="189" spans="1:59" ht="23.45" customHeight="1">
      <c r="A189"/>
      <c r="B189" s="688" t="s">
        <v>90</v>
      </c>
      <c r="C189" s="673" t="s">
        <v>206</v>
      </c>
      <c r="D189" s="557">
        <v>100</v>
      </c>
      <c r="E189" s="557">
        <v>100</v>
      </c>
      <c r="F189" s="557">
        <v>100</v>
      </c>
      <c r="G189" s="557">
        <v>100</v>
      </c>
      <c r="H189" s="557">
        <v>100</v>
      </c>
      <c r="I189" s="557">
        <v>100</v>
      </c>
      <c r="J189" s="557">
        <v>100</v>
      </c>
      <c r="K189" s="557">
        <v>100</v>
      </c>
      <c r="L189" s="557">
        <v>100</v>
      </c>
      <c r="M189" s="557">
        <v>100</v>
      </c>
      <c r="N189" s="557">
        <v>100</v>
      </c>
      <c r="O189" s="557">
        <v>100</v>
      </c>
      <c r="Q189" s="727" t="s">
        <v>90</v>
      </c>
      <c r="R189" s="673" t="s">
        <v>206</v>
      </c>
      <c r="S189" s="557">
        <v>99.06</v>
      </c>
      <c r="T189" s="557">
        <v>116.19</v>
      </c>
      <c r="U189" s="557">
        <v>118.81</v>
      </c>
      <c r="V189" s="557">
        <v>120.77</v>
      </c>
      <c r="W189" s="557">
        <v>121.31</v>
      </c>
      <c r="X189" s="557">
        <v>121.31</v>
      </c>
      <c r="Y189" s="557">
        <v>98.6</v>
      </c>
      <c r="Z189" s="557">
        <v>101.98</v>
      </c>
      <c r="AA189" s="557">
        <v>101.95</v>
      </c>
      <c r="AB189" s="557">
        <v>101.95</v>
      </c>
      <c r="AC189" s="557"/>
      <c r="AD189" s="557"/>
      <c r="AE189" s="124"/>
      <c r="AF189" s="724" t="s">
        <v>90</v>
      </c>
      <c r="AG189" s="677" t="s">
        <v>206</v>
      </c>
      <c r="AH189" s="557">
        <v>99.06</v>
      </c>
      <c r="AI189" s="557">
        <v>116.19</v>
      </c>
      <c r="AJ189" s="557">
        <v>118.81</v>
      </c>
      <c r="AK189" s="557">
        <v>120.77</v>
      </c>
      <c r="AL189" s="557">
        <v>121.31</v>
      </c>
      <c r="AM189" s="557">
        <v>121.31</v>
      </c>
      <c r="AN189" s="557">
        <v>98.6</v>
      </c>
      <c r="AO189" s="557">
        <v>101.98</v>
      </c>
      <c r="AP189" s="557">
        <v>101.95</v>
      </c>
      <c r="AQ189" s="557">
        <v>101.95</v>
      </c>
      <c r="AR189" s="557">
        <v>0</v>
      </c>
      <c r="AS189" s="557">
        <v>0</v>
      </c>
      <c r="AU189"/>
    </row>
    <row r="190" spans="1:59">
      <c r="A190"/>
      <c r="B190" s="125"/>
      <c r="C190" s="263"/>
      <c r="D190" s="606"/>
      <c r="E190" s="606"/>
      <c r="F190" s="606"/>
      <c r="G190" s="606"/>
      <c r="H190" s="606"/>
      <c r="I190" s="606"/>
      <c r="J190" s="606"/>
      <c r="K190" s="606"/>
      <c r="L190" s="606"/>
      <c r="M190" s="606"/>
      <c r="N190" s="606"/>
      <c r="O190" s="606"/>
      <c r="Q190" s="125"/>
      <c r="R190" s="263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F190" s="125"/>
      <c r="AG190" s="263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15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630" t="s">
        <v>207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653" t="s">
        <v>207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U191"/>
      <c r="BE191">
        <v>0.11225</v>
      </c>
      <c r="BF191">
        <v>0.1226</v>
      </c>
      <c r="BG191">
        <v>0.11175</v>
      </c>
    </row>
    <row r="192" spans="1:59">
      <c r="A192"/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U192"/>
      <c r="BE192">
        <v>0.23050000000000001</v>
      </c>
      <c r="BF192">
        <v>4.3150000000000001E-2</v>
      </c>
      <c r="BG192">
        <v>7.0150000000000004E-2</v>
      </c>
    </row>
    <row r="193" spans="2:59">
      <c r="B193" s="772" t="s">
        <v>72</v>
      </c>
      <c r="C193" s="773"/>
      <c r="D193" s="552" t="s">
        <v>74</v>
      </c>
      <c r="E193" s="552" t="s">
        <v>75</v>
      </c>
      <c r="F193" s="552" t="s">
        <v>76</v>
      </c>
      <c r="G193" s="552" t="s">
        <v>77</v>
      </c>
      <c r="H193" s="552" t="s">
        <v>78</v>
      </c>
      <c r="I193" s="552" t="s">
        <v>79</v>
      </c>
      <c r="J193" s="552" t="s">
        <v>80</v>
      </c>
      <c r="K193" s="552" t="s">
        <v>81</v>
      </c>
      <c r="L193" s="552" t="s">
        <v>82</v>
      </c>
      <c r="M193" s="552" t="s">
        <v>83</v>
      </c>
      <c r="N193" s="552" t="s">
        <v>84</v>
      </c>
      <c r="O193" s="552" t="s">
        <v>85</v>
      </c>
      <c r="Q193" s="772" t="s">
        <v>72</v>
      </c>
      <c r="R193" s="773"/>
      <c r="S193" s="552" t="s">
        <v>74</v>
      </c>
      <c r="T193" s="552" t="s">
        <v>75</v>
      </c>
      <c r="U193" s="552" t="s">
        <v>76</v>
      </c>
      <c r="V193" s="552" t="s">
        <v>77</v>
      </c>
      <c r="W193" s="552" t="s">
        <v>78</v>
      </c>
      <c r="X193" s="552" t="s">
        <v>79</v>
      </c>
      <c r="Y193" s="552" t="s">
        <v>80</v>
      </c>
      <c r="Z193" s="552" t="s">
        <v>81</v>
      </c>
      <c r="AA193" s="552" t="s">
        <v>82</v>
      </c>
      <c r="AB193" s="552" t="s">
        <v>83</v>
      </c>
      <c r="AC193" s="552" t="s">
        <v>84</v>
      </c>
      <c r="AD193" s="552" t="s">
        <v>85</v>
      </c>
      <c r="AF193" s="772" t="s">
        <v>72</v>
      </c>
      <c r="AG193" s="773"/>
      <c r="AH193" s="552" t="s">
        <v>74</v>
      </c>
      <c r="AI193" s="552" t="s">
        <v>75</v>
      </c>
      <c r="AJ193" s="552" t="s">
        <v>76</v>
      </c>
      <c r="AK193" s="552" t="s">
        <v>77</v>
      </c>
      <c r="AL193" s="552" t="s">
        <v>78</v>
      </c>
      <c r="AM193" s="552" t="s">
        <v>79</v>
      </c>
      <c r="AN193" s="552" t="s">
        <v>80</v>
      </c>
      <c r="AO193" s="552" t="s">
        <v>81</v>
      </c>
      <c r="AP193" s="552" t="s">
        <v>82</v>
      </c>
      <c r="AQ193" s="552" t="s">
        <v>83</v>
      </c>
      <c r="AR193" s="552" t="s">
        <v>84</v>
      </c>
      <c r="AS193" s="552" t="s">
        <v>85</v>
      </c>
      <c r="AU193"/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79" t="s">
        <v>208</v>
      </c>
      <c r="C194" s="655" t="s">
        <v>128</v>
      </c>
      <c r="D194" s="697">
        <v>0.25</v>
      </c>
      <c r="E194" s="697">
        <v>0.51</v>
      </c>
      <c r="F194" s="697">
        <v>0.78</v>
      </c>
      <c r="G194" s="697">
        <v>1.04</v>
      </c>
      <c r="H194" s="697">
        <v>1.43</v>
      </c>
      <c r="I194" s="697">
        <v>1.82</v>
      </c>
      <c r="J194" s="570">
        <v>2.2200000000000002</v>
      </c>
      <c r="K194" s="570">
        <v>2.62</v>
      </c>
      <c r="L194" s="570">
        <v>3.01</v>
      </c>
      <c r="M194" s="570">
        <v>3.4</v>
      </c>
      <c r="N194" s="570">
        <v>3.79</v>
      </c>
      <c r="O194" s="570">
        <v>4.59</v>
      </c>
      <c r="Q194" s="779" t="s">
        <v>208</v>
      </c>
      <c r="R194" s="655" t="s">
        <v>128</v>
      </c>
      <c r="S194" s="656">
        <v>0.22434999999999999</v>
      </c>
      <c r="T194" s="656">
        <v>0.16520000000000001</v>
      </c>
      <c r="U194" s="656">
        <v>0.17175000000000001</v>
      </c>
      <c r="V194" s="600">
        <v>6.9499999999999996E-3</v>
      </c>
      <c r="W194" s="656">
        <v>-0.24360000000000001</v>
      </c>
      <c r="X194" s="643">
        <v>0.106</v>
      </c>
      <c r="Y194" s="657">
        <v>0.1507</v>
      </c>
      <c r="Z194" s="657">
        <v>0.18809999999999999</v>
      </c>
      <c r="AA194" s="657">
        <v>1.0502</v>
      </c>
      <c r="AB194" s="657">
        <v>0.18659999999999999</v>
      </c>
      <c r="AC194" s="657"/>
      <c r="AD194" s="657"/>
      <c r="AF194" s="779" t="s">
        <v>208</v>
      </c>
      <c r="AG194" s="655" t="s">
        <v>128</v>
      </c>
      <c r="AH194" s="656">
        <v>0.22434999999999999</v>
      </c>
      <c r="AI194" s="656">
        <v>0.38955000000000001</v>
      </c>
      <c r="AJ194" s="656">
        <v>0.56130000000000002</v>
      </c>
      <c r="AK194" s="656">
        <v>0.56825000000000003</v>
      </c>
      <c r="AL194" s="656">
        <v>0.32464999999999999</v>
      </c>
      <c r="AM194" s="656">
        <v>0.43064999999999998</v>
      </c>
      <c r="AN194" s="656">
        <v>0.58135000000000003</v>
      </c>
      <c r="AO194" s="656">
        <v>0.76944999999999997</v>
      </c>
      <c r="AP194" s="656">
        <v>1.81965</v>
      </c>
      <c r="AQ194" s="656">
        <v>2.0062500000000001</v>
      </c>
      <c r="AR194" s="656">
        <v>0</v>
      </c>
      <c r="AS194" s="656">
        <v>0</v>
      </c>
      <c r="AU194"/>
      <c r="BE194">
        <v>0.13285</v>
      </c>
      <c r="BF194">
        <v>0.11119999999999999</v>
      </c>
      <c r="BG194">
        <v>0.13750000000000001</v>
      </c>
    </row>
    <row r="195" spans="2:59" ht="16.5">
      <c r="B195" s="780"/>
      <c r="C195" s="655" t="s">
        <v>87</v>
      </c>
      <c r="D195" s="697">
        <v>0.19</v>
      </c>
      <c r="E195" s="697">
        <v>0.38</v>
      </c>
      <c r="F195" s="697">
        <v>0.59</v>
      </c>
      <c r="G195" s="697">
        <v>0.79</v>
      </c>
      <c r="H195" s="697">
        <v>1.0900000000000001</v>
      </c>
      <c r="I195" s="697">
        <v>1.38</v>
      </c>
      <c r="J195" s="570">
        <v>1.69</v>
      </c>
      <c r="K195" s="570">
        <v>1.99</v>
      </c>
      <c r="L195" s="570">
        <v>2.2799999999999998</v>
      </c>
      <c r="M195" s="570">
        <v>2.59</v>
      </c>
      <c r="N195" s="570">
        <v>2.88</v>
      </c>
      <c r="O195" s="570">
        <v>3.49</v>
      </c>
      <c r="Q195" s="780"/>
      <c r="R195" s="655" t="s">
        <v>87</v>
      </c>
      <c r="S195" s="656">
        <v>0.11225</v>
      </c>
      <c r="T195" s="656">
        <v>0.1226</v>
      </c>
      <c r="U195" s="656">
        <v>0.11175</v>
      </c>
      <c r="V195" s="600">
        <v>0.11553333333333334</v>
      </c>
      <c r="W195" s="656">
        <v>0.1258</v>
      </c>
      <c r="X195" s="656">
        <v>0.11</v>
      </c>
      <c r="Y195" s="657">
        <v>0.1159</v>
      </c>
      <c r="Z195" s="657">
        <v>0.2084</v>
      </c>
      <c r="AA195" s="657">
        <v>0.16209999999999999</v>
      </c>
      <c r="AB195" s="657">
        <v>0.21445</v>
      </c>
      <c r="AC195" s="657"/>
      <c r="AD195" s="657"/>
      <c r="AF195" s="780"/>
      <c r="AG195" s="655" t="s">
        <v>87</v>
      </c>
      <c r="AH195" s="656">
        <v>0.11225</v>
      </c>
      <c r="AI195" s="656">
        <v>0.23485</v>
      </c>
      <c r="AJ195" s="656">
        <v>0.34660000000000002</v>
      </c>
      <c r="AK195" s="656">
        <v>0.46213333333333334</v>
      </c>
      <c r="AL195" s="656">
        <v>0.58793333333333331</v>
      </c>
      <c r="AM195" s="656">
        <v>0.69793333333333329</v>
      </c>
      <c r="AN195" s="656">
        <v>0.8138333333333333</v>
      </c>
      <c r="AO195" s="656">
        <v>1.0222333333333333</v>
      </c>
      <c r="AP195" s="656">
        <v>1.1843333333333332</v>
      </c>
      <c r="AQ195" s="656">
        <v>1.3987833333333333</v>
      </c>
      <c r="AR195" s="656">
        <v>0</v>
      </c>
      <c r="AS195" s="656">
        <v>0</v>
      </c>
      <c r="AU195"/>
    </row>
    <row r="196" spans="2:59" ht="16.5">
      <c r="B196" s="780"/>
      <c r="C196" s="655" t="s">
        <v>88</v>
      </c>
      <c r="D196" s="697">
        <v>0.08</v>
      </c>
      <c r="E196" s="697">
        <v>0.17</v>
      </c>
      <c r="F196" s="697">
        <v>0.26</v>
      </c>
      <c r="G196" s="697">
        <v>0.35</v>
      </c>
      <c r="H196" s="697">
        <v>0.49</v>
      </c>
      <c r="I196" s="697">
        <v>0.62</v>
      </c>
      <c r="J196" s="570">
        <v>0.76</v>
      </c>
      <c r="K196" s="570">
        <v>0.89</v>
      </c>
      <c r="L196" s="570">
        <v>1.03</v>
      </c>
      <c r="M196" s="570">
        <v>1.1599999999999999</v>
      </c>
      <c r="N196" s="570">
        <v>1.29</v>
      </c>
      <c r="O196" s="570">
        <v>1.57</v>
      </c>
      <c r="Q196" s="780"/>
      <c r="R196" s="655" t="s">
        <v>88</v>
      </c>
      <c r="S196" s="656">
        <v>0.23050000000000001</v>
      </c>
      <c r="T196" s="656">
        <v>4.3150000000000001E-2</v>
      </c>
      <c r="U196" s="656">
        <v>7.0150000000000004E-2</v>
      </c>
      <c r="V196" s="600">
        <v>0.11459999999999999</v>
      </c>
      <c r="W196" s="656">
        <v>6.565E-2</v>
      </c>
      <c r="X196" s="656">
        <v>5.96E-2</v>
      </c>
      <c r="Y196" s="657">
        <v>7.4550000000000005E-2</v>
      </c>
      <c r="Z196" s="657">
        <v>0.1113</v>
      </c>
      <c r="AA196" s="657">
        <v>9.35E-2</v>
      </c>
      <c r="AB196" s="657">
        <v>6.7400000000000002E-2</v>
      </c>
      <c r="AC196" s="657"/>
      <c r="AD196" s="657"/>
      <c r="AF196" s="780"/>
      <c r="AG196" s="655" t="s">
        <v>88</v>
      </c>
      <c r="AH196" s="656">
        <v>0.23050000000000001</v>
      </c>
      <c r="AI196" s="656">
        <v>0.27365</v>
      </c>
      <c r="AJ196" s="656">
        <v>0.34379999999999999</v>
      </c>
      <c r="AK196" s="656">
        <v>0.45839999999999997</v>
      </c>
      <c r="AL196" s="656">
        <v>0.52405000000000002</v>
      </c>
      <c r="AM196" s="656">
        <v>0.58365</v>
      </c>
      <c r="AN196" s="656">
        <v>0.65820000000000001</v>
      </c>
      <c r="AO196" s="656">
        <v>0.76949999999999996</v>
      </c>
      <c r="AP196" s="656">
        <v>0.86299999999999999</v>
      </c>
      <c r="AQ196" s="656">
        <v>0.9304</v>
      </c>
      <c r="AR196" s="656">
        <v>0</v>
      </c>
      <c r="AS196" s="656">
        <v>0</v>
      </c>
      <c r="AU196"/>
    </row>
    <row r="197" spans="2:59" ht="16.5">
      <c r="B197" s="780"/>
      <c r="C197" s="655" t="s">
        <v>121</v>
      </c>
      <c r="D197" s="697">
        <v>7.0000000000000007E-2</v>
      </c>
      <c r="E197" s="697">
        <v>0.14000000000000001</v>
      </c>
      <c r="F197" s="697">
        <v>0.21</v>
      </c>
      <c r="G197" s="697">
        <v>0.28000000000000003</v>
      </c>
      <c r="H197" s="697">
        <v>0.39</v>
      </c>
      <c r="I197" s="697">
        <v>0.5</v>
      </c>
      <c r="J197" s="570">
        <v>0.61</v>
      </c>
      <c r="K197" s="570">
        <v>0.72</v>
      </c>
      <c r="L197" s="570">
        <v>0.82</v>
      </c>
      <c r="M197" s="570">
        <v>0.93</v>
      </c>
      <c r="N197" s="570">
        <v>1.04</v>
      </c>
      <c r="O197" s="570">
        <v>1.26</v>
      </c>
      <c r="Q197" s="780"/>
      <c r="R197" s="655" t="s">
        <v>121</v>
      </c>
      <c r="S197" s="656">
        <v>5.4449999999999998E-2</v>
      </c>
      <c r="T197" s="656">
        <v>7.7450000000000005E-2</v>
      </c>
      <c r="U197" s="656">
        <v>5.8000000000000003E-2</v>
      </c>
      <c r="V197" s="600">
        <v>6.3299999999999995E-2</v>
      </c>
      <c r="W197" s="656">
        <v>4.215E-2</v>
      </c>
      <c r="X197" s="656">
        <v>5.645E-2</v>
      </c>
      <c r="Y197" s="657">
        <v>4.385E-2</v>
      </c>
      <c r="Z197" s="657">
        <v>5.1950000000000003E-2</v>
      </c>
      <c r="AA197" s="657">
        <v>8.2650000000000001E-2</v>
      </c>
      <c r="AB197" s="657">
        <v>0.27350000000000002</v>
      </c>
      <c r="AC197" s="657"/>
      <c r="AD197" s="657"/>
      <c r="AF197" s="780"/>
      <c r="AG197" s="655" t="s">
        <v>121</v>
      </c>
      <c r="AH197" s="656">
        <v>5.4449999999999998E-2</v>
      </c>
      <c r="AI197" s="656">
        <v>0.13190000000000002</v>
      </c>
      <c r="AJ197" s="656">
        <v>0.18990000000000001</v>
      </c>
      <c r="AK197" s="656">
        <v>0.25319999999999998</v>
      </c>
      <c r="AL197" s="656">
        <v>0.29535</v>
      </c>
      <c r="AM197" s="656">
        <v>0.3518</v>
      </c>
      <c r="AN197" s="656">
        <v>0.39565</v>
      </c>
      <c r="AO197" s="656">
        <v>0.4476</v>
      </c>
      <c r="AP197" s="656">
        <v>0.53025</v>
      </c>
      <c r="AQ197" s="656">
        <v>0.80374999999999996</v>
      </c>
      <c r="AR197" s="656">
        <v>0</v>
      </c>
      <c r="AS197" s="656">
        <v>0</v>
      </c>
      <c r="AU197"/>
    </row>
    <row r="198" spans="2:59" ht="16.5">
      <c r="B198" s="780"/>
      <c r="C198" s="655" t="s">
        <v>89</v>
      </c>
      <c r="D198" s="697">
        <v>0.13</v>
      </c>
      <c r="E198" s="697">
        <v>0.27</v>
      </c>
      <c r="F198" s="697">
        <v>0.42</v>
      </c>
      <c r="G198" s="697">
        <v>0.55000000000000004</v>
      </c>
      <c r="H198" s="697">
        <v>0.77</v>
      </c>
      <c r="I198" s="697">
        <v>0.97</v>
      </c>
      <c r="J198" s="570">
        <v>1.19</v>
      </c>
      <c r="K198" s="570">
        <v>1.4</v>
      </c>
      <c r="L198" s="570">
        <v>1.61</v>
      </c>
      <c r="M198" s="570">
        <v>1.82</v>
      </c>
      <c r="N198" s="570">
        <v>2.0299999999999998</v>
      </c>
      <c r="O198" s="570">
        <v>2.46</v>
      </c>
      <c r="Q198" s="780"/>
      <c r="R198" s="655" t="s">
        <v>89</v>
      </c>
      <c r="S198" s="656">
        <v>0.13285</v>
      </c>
      <c r="T198" s="656">
        <v>0.11119999999999999</v>
      </c>
      <c r="U198" s="656">
        <v>0.13750000000000001</v>
      </c>
      <c r="V198" s="600">
        <v>0.19655</v>
      </c>
      <c r="W198" s="656">
        <v>0.14810000000000001</v>
      </c>
      <c r="X198" s="656">
        <v>0.1512</v>
      </c>
      <c r="Y198" s="657">
        <v>0.20230000000000001</v>
      </c>
      <c r="Z198" s="657">
        <v>0.12765000000000001</v>
      </c>
      <c r="AA198" s="657">
        <v>0.17985000000000001</v>
      </c>
      <c r="AB198" s="657">
        <v>0.2467</v>
      </c>
      <c r="AC198" s="657"/>
      <c r="AD198" s="657"/>
      <c r="AF198" s="780"/>
      <c r="AG198" s="655" t="s">
        <v>89</v>
      </c>
      <c r="AH198" s="656">
        <v>0.13285</v>
      </c>
      <c r="AI198" s="656">
        <v>0.24404999999999999</v>
      </c>
      <c r="AJ198" s="656">
        <v>0.38155</v>
      </c>
      <c r="AK198" s="656">
        <v>0.57810000000000006</v>
      </c>
      <c r="AL198" s="656">
        <v>0.72620000000000007</v>
      </c>
      <c r="AM198" s="656">
        <v>0.87740000000000007</v>
      </c>
      <c r="AN198" s="656">
        <v>1.0797000000000001</v>
      </c>
      <c r="AO198" s="656">
        <v>1.2073500000000001</v>
      </c>
      <c r="AP198" s="656">
        <v>1.3872000000000002</v>
      </c>
      <c r="AQ198" s="656">
        <v>1.6339000000000001</v>
      </c>
      <c r="AR198" s="656">
        <v>0</v>
      </c>
      <c r="AS198" s="656">
        <v>0</v>
      </c>
      <c r="AU198"/>
    </row>
    <row r="199" spans="2:59" ht="16.5">
      <c r="B199" s="781"/>
      <c r="C199" s="658" t="s">
        <v>90</v>
      </c>
      <c r="D199" s="698">
        <v>0.72</v>
      </c>
      <c r="E199" s="698">
        <v>1.47</v>
      </c>
      <c r="F199" s="698">
        <v>2.2599999999999998</v>
      </c>
      <c r="G199" s="698">
        <v>3.01</v>
      </c>
      <c r="H199" s="698">
        <v>4.18</v>
      </c>
      <c r="I199" s="698">
        <v>5.3</v>
      </c>
      <c r="J199" s="642">
        <v>6.46</v>
      </c>
      <c r="K199" s="642">
        <v>7.62</v>
      </c>
      <c r="L199" s="642">
        <v>8.75</v>
      </c>
      <c r="M199" s="642">
        <v>9.91</v>
      </c>
      <c r="N199" s="642">
        <v>11.03</v>
      </c>
      <c r="O199" s="642">
        <v>13.36</v>
      </c>
      <c r="Q199" s="781"/>
      <c r="R199" s="658" t="s">
        <v>90</v>
      </c>
      <c r="S199" s="659">
        <v>0.75440000000000007</v>
      </c>
      <c r="T199" s="659">
        <v>0.51960000000000006</v>
      </c>
      <c r="U199" s="659">
        <v>0.54915000000000003</v>
      </c>
      <c r="V199" s="659">
        <v>0.49693333333333334</v>
      </c>
      <c r="W199" s="659">
        <v>0.1381</v>
      </c>
      <c r="X199" s="659">
        <v>0.48325000000000001</v>
      </c>
      <c r="Y199" s="659">
        <v>0.58730000000000004</v>
      </c>
      <c r="Z199" s="659">
        <v>0.68740000000000001</v>
      </c>
      <c r="AA199" s="659">
        <v>1.5682999999999998</v>
      </c>
      <c r="AB199" s="659">
        <v>0.98865000000000014</v>
      </c>
      <c r="AC199" s="659">
        <v>0</v>
      </c>
      <c r="AD199" s="659">
        <v>0</v>
      </c>
      <c r="AF199" s="781"/>
      <c r="AG199" s="658" t="s">
        <v>90</v>
      </c>
      <c r="AH199" s="659">
        <v>0.75440000000000007</v>
      </c>
      <c r="AI199" s="659">
        <v>1.274</v>
      </c>
      <c r="AJ199" s="659">
        <v>1.82315</v>
      </c>
      <c r="AK199" s="659">
        <v>2.3200833333333333</v>
      </c>
      <c r="AL199" s="659">
        <v>2.4581833333333334</v>
      </c>
      <c r="AM199" s="659">
        <v>2.9414333333333333</v>
      </c>
      <c r="AN199" s="659">
        <v>3.5287333333333333</v>
      </c>
      <c r="AO199" s="659">
        <v>4.2161333333333335</v>
      </c>
      <c r="AP199" s="659">
        <v>5.7844333333333333</v>
      </c>
      <c r="AQ199" s="659">
        <v>6.773083333333334</v>
      </c>
      <c r="AR199" s="659">
        <v>0</v>
      </c>
      <c r="AS199" s="659">
        <v>0</v>
      </c>
      <c r="AU199"/>
    </row>
    <row r="200" spans="2:59" ht="15.6" customHeight="1">
      <c r="B200" s="779" t="s">
        <v>209</v>
      </c>
      <c r="C200" s="655" t="s">
        <v>128</v>
      </c>
      <c r="D200" s="656">
        <v>150</v>
      </c>
      <c r="E200" s="656">
        <v>304</v>
      </c>
      <c r="F200" s="656">
        <v>467</v>
      </c>
      <c r="G200" s="656">
        <v>623</v>
      </c>
      <c r="H200" s="656">
        <v>863</v>
      </c>
      <c r="I200" s="656">
        <v>1095</v>
      </c>
      <c r="J200" s="565">
        <v>1335</v>
      </c>
      <c r="K200" s="565">
        <v>1575</v>
      </c>
      <c r="L200" s="565">
        <v>1808</v>
      </c>
      <c r="M200" s="565">
        <v>2048</v>
      </c>
      <c r="N200" s="565">
        <v>2280</v>
      </c>
      <c r="O200" s="565">
        <v>2521</v>
      </c>
      <c r="Q200" s="779" t="s">
        <v>209</v>
      </c>
      <c r="R200" s="655" t="s">
        <v>128</v>
      </c>
      <c r="S200" s="656">
        <v>70</v>
      </c>
      <c r="T200" s="656">
        <v>126</v>
      </c>
      <c r="U200" s="656">
        <v>107</v>
      </c>
      <c r="V200" s="656">
        <v>93</v>
      </c>
      <c r="W200" s="656">
        <v>92</v>
      </c>
      <c r="X200" s="697">
        <v>95</v>
      </c>
      <c r="Y200" s="565">
        <v>96</v>
      </c>
      <c r="Z200" s="565">
        <v>100</v>
      </c>
      <c r="AA200" s="565">
        <v>106</v>
      </c>
      <c r="AB200" s="565">
        <v>166</v>
      </c>
      <c r="AC200" s="565"/>
      <c r="AD200" s="565"/>
      <c r="AE200" s="695"/>
      <c r="AF200" s="779" t="s">
        <v>209</v>
      </c>
      <c r="AG200" s="655" t="s">
        <v>128</v>
      </c>
      <c r="AH200" s="656">
        <v>70</v>
      </c>
      <c r="AI200" s="656">
        <v>196</v>
      </c>
      <c r="AJ200" s="656">
        <v>303</v>
      </c>
      <c r="AK200" s="656">
        <v>396</v>
      </c>
      <c r="AL200" s="656">
        <v>488</v>
      </c>
      <c r="AM200" s="656">
        <v>583</v>
      </c>
      <c r="AN200" s="656">
        <v>679</v>
      </c>
      <c r="AO200" s="656">
        <v>779</v>
      </c>
      <c r="AP200" s="656">
        <v>885</v>
      </c>
      <c r="AQ200" s="656">
        <v>1051</v>
      </c>
      <c r="AR200" s="656">
        <v>0</v>
      </c>
      <c r="AS200" s="656">
        <v>0</v>
      </c>
      <c r="AU200"/>
    </row>
    <row r="201" spans="2:59" ht="16.5">
      <c r="B201" s="780"/>
      <c r="C201" s="655" t="s">
        <v>87</v>
      </c>
      <c r="D201" s="656">
        <v>154</v>
      </c>
      <c r="E201" s="656">
        <v>313</v>
      </c>
      <c r="F201" s="656">
        <v>480</v>
      </c>
      <c r="G201" s="656">
        <v>641</v>
      </c>
      <c r="H201" s="656">
        <v>888</v>
      </c>
      <c r="I201" s="656">
        <v>1127</v>
      </c>
      <c r="J201" s="565">
        <v>1374</v>
      </c>
      <c r="K201" s="565">
        <v>1621</v>
      </c>
      <c r="L201" s="565">
        <v>1860</v>
      </c>
      <c r="M201" s="565">
        <v>2107</v>
      </c>
      <c r="N201" s="565">
        <v>2346</v>
      </c>
      <c r="O201" s="565">
        <v>2594</v>
      </c>
      <c r="Q201" s="780"/>
      <c r="R201" s="655" t="s">
        <v>87</v>
      </c>
      <c r="S201" s="656">
        <v>62</v>
      </c>
      <c r="T201" s="656">
        <v>108</v>
      </c>
      <c r="U201" s="656">
        <v>93</v>
      </c>
      <c r="V201" s="656">
        <v>103</v>
      </c>
      <c r="W201" s="656">
        <v>81</v>
      </c>
      <c r="X201" s="697">
        <v>107</v>
      </c>
      <c r="Y201" s="565">
        <v>85</v>
      </c>
      <c r="Z201" s="565">
        <v>136</v>
      </c>
      <c r="AA201" s="565">
        <v>123</v>
      </c>
      <c r="AB201" s="565">
        <v>162</v>
      </c>
      <c r="AC201" s="565"/>
      <c r="AD201" s="565"/>
      <c r="AF201" s="780"/>
      <c r="AG201" s="655" t="s">
        <v>87</v>
      </c>
      <c r="AH201" s="656">
        <v>62</v>
      </c>
      <c r="AI201" s="656">
        <v>170</v>
      </c>
      <c r="AJ201" s="656">
        <v>263</v>
      </c>
      <c r="AK201" s="656">
        <v>366</v>
      </c>
      <c r="AL201" s="656">
        <v>447</v>
      </c>
      <c r="AM201" s="656">
        <v>554</v>
      </c>
      <c r="AN201" s="656">
        <v>639</v>
      </c>
      <c r="AO201" s="656">
        <v>775</v>
      </c>
      <c r="AP201" s="656">
        <v>898</v>
      </c>
      <c r="AQ201" s="656">
        <v>1060</v>
      </c>
      <c r="AR201" s="656">
        <v>0</v>
      </c>
      <c r="AS201" s="656">
        <v>0</v>
      </c>
      <c r="AU201"/>
    </row>
    <row r="202" spans="2:59" ht="16.5">
      <c r="B202" s="780"/>
      <c r="C202" s="655" t="s">
        <v>88</v>
      </c>
      <c r="D202" s="656">
        <v>76</v>
      </c>
      <c r="E202" s="656">
        <v>154</v>
      </c>
      <c r="F202" s="656">
        <v>237</v>
      </c>
      <c r="G202" s="656">
        <v>316</v>
      </c>
      <c r="H202" s="656">
        <v>438</v>
      </c>
      <c r="I202" s="656">
        <v>556</v>
      </c>
      <c r="J202" s="565">
        <v>678</v>
      </c>
      <c r="K202" s="565">
        <v>800</v>
      </c>
      <c r="L202" s="565">
        <v>918</v>
      </c>
      <c r="M202" s="565">
        <v>1040</v>
      </c>
      <c r="N202" s="565">
        <v>1158</v>
      </c>
      <c r="O202" s="565">
        <v>1280</v>
      </c>
      <c r="Q202" s="780"/>
      <c r="R202" s="655" t="s">
        <v>88</v>
      </c>
      <c r="S202" s="656">
        <v>168</v>
      </c>
      <c r="T202" s="656">
        <v>46</v>
      </c>
      <c r="U202" s="656">
        <v>47</v>
      </c>
      <c r="V202" s="656">
        <v>51</v>
      </c>
      <c r="W202" s="656">
        <v>53</v>
      </c>
      <c r="X202" s="697">
        <v>59</v>
      </c>
      <c r="Y202" s="565">
        <v>38</v>
      </c>
      <c r="Z202" s="565">
        <v>38</v>
      </c>
      <c r="AA202" s="565">
        <v>57</v>
      </c>
      <c r="AB202" s="565">
        <v>61</v>
      </c>
      <c r="AC202" s="565"/>
      <c r="AD202" s="565"/>
      <c r="AF202" s="780"/>
      <c r="AG202" s="655" t="s">
        <v>88</v>
      </c>
      <c r="AH202" s="656">
        <v>168</v>
      </c>
      <c r="AI202" s="656">
        <v>214</v>
      </c>
      <c r="AJ202" s="656">
        <v>261</v>
      </c>
      <c r="AK202" s="656">
        <v>312</v>
      </c>
      <c r="AL202" s="656">
        <v>365</v>
      </c>
      <c r="AM202" s="656">
        <v>424</v>
      </c>
      <c r="AN202" s="656">
        <v>462</v>
      </c>
      <c r="AO202" s="656">
        <v>500</v>
      </c>
      <c r="AP202" s="656">
        <v>557</v>
      </c>
      <c r="AQ202" s="656">
        <v>618</v>
      </c>
      <c r="AR202" s="656">
        <v>0</v>
      </c>
      <c r="AS202" s="656">
        <v>0</v>
      </c>
      <c r="AU202"/>
    </row>
    <row r="203" spans="2:59" ht="16.5">
      <c r="B203" s="780"/>
      <c r="C203" s="655" t="s">
        <v>121</v>
      </c>
      <c r="D203" s="656">
        <v>102</v>
      </c>
      <c r="E203" s="656">
        <v>208</v>
      </c>
      <c r="F203" s="656">
        <v>319</v>
      </c>
      <c r="G203" s="656">
        <v>425</v>
      </c>
      <c r="H203" s="656">
        <v>589</v>
      </c>
      <c r="I203" s="656">
        <v>748</v>
      </c>
      <c r="J203" s="565">
        <v>912</v>
      </c>
      <c r="K203" s="565">
        <v>1076</v>
      </c>
      <c r="L203" s="565">
        <v>1234</v>
      </c>
      <c r="M203" s="565">
        <v>1398</v>
      </c>
      <c r="N203" s="565">
        <v>1557</v>
      </c>
      <c r="O203" s="565">
        <v>1721</v>
      </c>
      <c r="Q203" s="780"/>
      <c r="R203" s="655" t="s">
        <v>121</v>
      </c>
      <c r="S203" s="656">
        <v>84</v>
      </c>
      <c r="T203" s="656">
        <v>88</v>
      </c>
      <c r="U203" s="656">
        <v>43</v>
      </c>
      <c r="V203" s="656">
        <v>39</v>
      </c>
      <c r="W203" s="656">
        <v>40</v>
      </c>
      <c r="X203" s="697">
        <v>52</v>
      </c>
      <c r="Y203" s="565">
        <v>47</v>
      </c>
      <c r="Z203" s="565">
        <v>20</v>
      </c>
      <c r="AA203" s="565">
        <v>44</v>
      </c>
      <c r="AB203" s="565">
        <v>84</v>
      </c>
      <c r="AC203" s="565"/>
      <c r="AD203" s="565"/>
      <c r="AF203" s="780"/>
      <c r="AG203" s="655" t="s">
        <v>121</v>
      </c>
      <c r="AH203" s="656">
        <v>84</v>
      </c>
      <c r="AI203" s="656">
        <v>172</v>
      </c>
      <c r="AJ203" s="656">
        <v>215</v>
      </c>
      <c r="AK203" s="656">
        <v>254</v>
      </c>
      <c r="AL203" s="656">
        <v>294</v>
      </c>
      <c r="AM203" s="656">
        <v>346</v>
      </c>
      <c r="AN203" s="656">
        <v>393</v>
      </c>
      <c r="AO203" s="656">
        <v>413</v>
      </c>
      <c r="AP203" s="656">
        <v>457</v>
      </c>
      <c r="AQ203" s="656">
        <v>541</v>
      </c>
      <c r="AR203" s="656">
        <v>0</v>
      </c>
      <c r="AS203" s="656">
        <v>0</v>
      </c>
      <c r="AU203"/>
    </row>
    <row r="204" spans="2:59" ht="16.5">
      <c r="B204" s="780"/>
      <c r="C204" s="655" t="s">
        <v>89</v>
      </c>
      <c r="D204" s="656">
        <v>149</v>
      </c>
      <c r="E204" s="656">
        <v>304</v>
      </c>
      <c r="F204" s="656">
        <v>466</v>
      </c>
      <c r="G204" s="656">
        <v>622</v>
      </c>
      <c r="H204" s="656">
        <v>861</v>
      </c>
      <c r="I204" s="656">
        <v>1093</v>
      </c>
      <c r="J204" s="565">
        <v>1333</v>
      </c>
      <c r="K204" s="565">
        <v>1573</v>
      </c>
      <c r="L204" s="565">
        <v>1805</v>
      </c>
      <c r="M204" s="565">
        <v>2045</v>
      </c>
      <c r="N204" s="565">
        <v>2277</v>
      </c>
      <c r="O204" s="565">
        <v>2517</v>
      </c>
      <c r="Q204" s="780"/>
      <c r="R204" s="655" t="s">
        <v>89</v>
      </c>
      <c r="S204" s="656">
        <v>114</v>
      </c>
      <c r="T204" s="656">
        <v>99</v>
      </c>
      <c r="U204" s="656">
        <v>109</v>
      </c>
      <c r="V204" s="656">
        <v>142</v>
      </c>
      <c r="W204" s="656">
        <v>95</v>
      </c>
      <c r="X204" s="697">
        <v>95</v>
      </c>
      <c r="Y204" s="565">
        <v>103</v>
      </c>
      <c r="Z204" s="565">
        <v>69</v>
      </c>
      <c r="AA204" s="565">
        <v>138</v>
      </c>
      <c r="AB204" s="565">
        <v>153</v>
      </c>
      <c r="AC204" s="565"/>
      <c r="AD204" s="565"/>
      <c r="AF204" s="780"/>
      <c r="AG204" s="655" t="s">
        <v>89</v>
      </c>
      <c r="AH204" s="656">
        <v>114</v>
      </c>
      <c r="AI204" s="656">
        <v>213</v>
      </c>
      <c r="AJ204" s="656">
        <v>322</v>
      </c>
      <c r="AK204" s="656">
        <v>464</v>
      </c>
      <c r="AL204" s="656">
        <v>559</v>
      </c>
      <c r="AM204" s="656">
        <v>654</v>
      </c>
      <c r="AN204" s="656">
        <v>757</v>
      </c>
      <c r="AO204" s="656">
        <v>826</v>
      </c>
      <c r="AP204" s="656">
        <v>964</v>
      </c>
      <c r="AQ204" s="656">
        <v>1117</v>
      </c>
      <c r="AR204" s="656">
        <v>0</v>
      </c>
      <c r="AS204" s="656">
        <v>0</v>
      </c>
      <c r="AU204"/>
    </row>
    <row r="205" spans="2:59" ht="16.5">
      <c r="B205" s="781"/>
      <c r="C205" s="658" t="s">
        <v>90</v>
      </c>
      <c r="D205" s="659">
        <v>631</v>
      </c>
      <c r="E205" s="659">
        <v>1283</v>
      </c>
      <c r="F205" s="659">
        <v>1968</v>
      </c>
      <c r="G205" s="659">
        <v>2626</v>
      </c>
      <c r="H205" s="659">
        <v>3639</v>
      </c>
      <c r="I205" s="659">
        <v>4619</v>
      </c>
      <c r="J205" s="594">
        <v>5632</v>
      </c>
      <c r="K205" s="594">
        <v>6645</v>
      </c>
      <c r="L205" s="594">
        <v>7625</v>
      </c>
      <c r="M205" s="594">
        <v>8638</v>
      </c>
      <c r="N205" s="594">
        <v>9618</v>
      </c>
      <c r="O205" s="594">
        <v>10632</v>
      </c>
      <c r="Q205" s="781"/>
      <c r="R205" s="658" t="s">
        <v>90</v>
      </c>
      <c r="S205" s="659">
        <v>498</v>
      </c>
      <c r="T205" s="659">
        <v>467</v>
      </c>
      <c r="U205" s="659">
        <v>399</v>
      </c>
      <c r="V205" s="659">
        <v>428</v>
      </c>
      <c r="W205" s="659">
        <v>361</v>
      </c>
      <c r="X205" s="698">
        <v>408</v>
      </c>
      <c r="Y205" s="691">
        <v>369</v>
      </c>
      <c r="Z205" s="691">
        <v>363</v>
      </c>
      <c r="AA205" s="691">
        <v>468</v>
      </c>
      <c r="AB205" s="691">
        <v>626</v>
      </c>
      <c r="AC205" s="691">
        <v>0</v>
      </c>
      <c r="AD205" s="691">
        <v>0</v>
      </c>
      <c r="AF205" s="781"/>
      <c r="AG205" s="658" t="s">
        <v>90</v>
      </c>
      <c r="AH205" s="659">
        <v>498</v>
      </c>
      <c r="AI205" s="659">
        <v>965</v>
      </c>
      <c r="AJ205" s="659">
        <v>1364</v>
      </c>
      <c r="AK205" s="659">
        <v>1792</v>
      </c>
      <c r="AL205" s="659">
        <v>2153</v>
      </c>
      <c r="AM205" s="659">
        <v>2561</v>
      </c>
      <c r="AN205" s="659">
        <v>2930</v>
      </c>
      <c r="AO205" s="659">
        <v>3293</v>
      </c>
      <c r="AP205" s="659">
        <v>3761</v>
      </c>
      <c r="AQ205" s="659">
        <v>4387</v>
      </c>
      <c r="AR205" s="659">
        <v>0</v>
      </c>
      <c r="AS205" s="659">
        <v>0</v>
      </c>
      <c r="AU205"/>
    </row>
    <row r="206" spans="2:59" ht="14.45" customHeight="1">
      <c r="B206" s="779" t="s">
        <v>210</v>
      </c>
      <c r="C206" s="655" t="s">
        <v>128</v>
      </c>
      <c r="D206" s="656">
        <v>28</v>
      </c>
      <c r="E206" s="656">
        <v>56</v>
      </c>
      <c r="F206" s="656">
        <v>84</v>
      </c>
      <c r="G206" s="656">
        <v>112</v>
      </c>
      <c r="H206" s="656">
        <v>140</v>
      </c>
      <c r="I206" s="656">
        <v>168</v>
      </c>
      <c r="J206" s="565">
        <v>186</v>
      </c>
      <c r="K206" s="565">
        <v>204</v>
      </c>
      <c r="L206" s="565">
        <v>222</v>
      </c>
      <c r="M206" s="565">
        <v>240</v>
      </c>
      <c r="N206" s="565">
        <v>258</v>
      </c>
      <c r="O206" s="565">
        <v>276</v>
      </c>
      <c r="Q206" s="779" t="s">
        <v>210</v>
      </c>
      <c r="R206" s="655" t="s">
        <v>128</v>
      </c>
      <c r="S206" s="656">
        <v>54</v>
      </c>
      <c r="T206" s="656">
        <v>8</v>
      </c>
      <c r="U206" s="656">
        <v>16</v>
      </c>
      <c r="V206" s="656">
        <v>0</v>
      </c>
      <c r="W206" s="656">
        <v>22</v>
      </c>
      <c r="X206" s="656">
        <v>60</v>
      </c>
      <c r="Y206" s="565">
        <v>70</v>
      </c>
      <c r="Z206" s="565">
        <v>30</v>
      </c>
      <c r="AA206" s="565">
        <v>22</v>
      </c>
      <c r="AB206" s="565">
        <v>68</v>
      </c>
      <c r="AC206" s="565"/>
      <c r="AD206" s="565"/>
      <c r="AF206" s="779" t="s">
        <v>210</v>
      </c>
      <c r="AG206" s="655" t="s">
        <v>128</v>
      </c>
      <c r="AH206" s="656">
        <v>54</v>
      </c>
      <c r="AI206" s="656">
        <v>62</v>
      </c>
      <c r="AJ206" s="656">
        <v>78</v>
      </c>
      <c r="AK206" s="656">
        <v>78</v>
      </c>
      <c r="AL206" s="656">
        <v>100</v>
      </c>
      <c r="AM206" s="656">
        <v>160</v>
      </c>
      <c r="AN206" s="565">
        <v>230</v>
      </c>
      <c r="AO206" s="565">
        <v>260</v>
      </c>
      <c r="AP206" s="565">
        <v>282</v>
      </c>
      <c r="AQ206" s="565">
        <v>350</v>
      </c>
      <c r="AR206" s="565">
        <v>0</v>
      </c>
      <c r="AS206" s="565">
        <v>0</v>
      </c>
      <c r="AU206"/>
    </row>
    <row r="207" spans="2:59" ht="16.5">
      <c r="B207" s="780"/>
      <c r="C207" s="655" t="s">
        <v>87</v>
      </c>
      <c r="D207" s="656">
        <v>22</v>
      </c>
      <c r="E207" s="656">
        <v>44</v>
      </c>
      <c r="F207" s="656">
        <v>66</v>
      </c>
      <c r="G207" s="656">
        <v>88</v>
      </c>
      <c r="H207" s="656">
        <v>110</v>
      </c>
      <c r="I207" s="656">
        <v>132</v>
      </c>
      <c r="J207" s="565">
        <v>147</v>
      </c>
      <c r="K207" s="565">
        <v>162</v>
      </c>
      <c r="L207" s="565">
        <v>177</v>
      </c>
      <c r="M207" s="565">
        <v>192</v>
      </c>
      <c r="N207" s="565">
        <v>207</v>
      </c>
      <c r="O207" s="565">
        <v>222</v>
      </c>
      <c r="Q207" s="780"/>
      <c r="R207" s="655" t="s">
        <v>87</v>
      </c>
      <c r="S207" s="656">
        <v>19</v>
      </c>
      <c r="T207" s="656">
        <v>20</v>
      </c>
      <c r="U207" s="656">
        <v>3</v>
      </c>
      <c r="V207" s="656">
        <v>0</v>
      </c>
      <c r="W207" s="656">
        <v>16</v>
      </c>
      <c r="X207" s="656">
        <v>10</v>
      </c>
      <c r="Y207" s="565">
        <v>16</v>
      </c>
      <c r="Z207" s="565">
        <v>24</v>
      </c>
      <c r="AA207" s="565">
        <v>10</v>
      </c>
      <c r="AB207" s="565">
        <v>25</v>
      </c>
      <c r="AC207" s="565"/>
      <c r="AD207" s="565"/>
      <c r="AF207" s="780"/>
      <c r="AG207" s="655" t="s">
        <v>87</v>
      </c>
      <c r="AH207" s="656">
        <v>19</v>
      </c>
      <c r="AI207" s="656">
        <v>39</v>
      </c>
      <c r="AJ207" s="656">
        <v>42</v>
      </c>
      <c r="AK207" s="656">
        <v>42</v>
      </c>
      <c r="AL207" s="656">
        <v>58</v>
      </c>
      <c r="AM207" s="656">
        <v>68</v>
      </c>
      <c r="AN207" s="565">
        <v>84</v>
      </c>
      <c r="AO207" s="565">
        <v>108</v>
      </c>
      <c r="AP207" s="565">
        <v>118</v>
      </c>
      <c r="AQ207" s="565">
        <v>143</v>
      </c>
      <c r="AR207" s="565">
        <v>0</v>
      </c>
      <c r="AS207" s="565">
        <v>0</v>
      </c>
      <c r="AU207"/>
    </row>
    <row r="208" spans="2:59" ht="16.5">
      <c r="B208" s="780"/>
      <c r="C208" s="655" t="s">
        <v>88</v>
      </c>
      <c r="D208" s="656">
        <v>15</v>
      </c>
      <c r="E208" s="656">
        <v>30</v>
      </c>
      <c r="F208" s="656">
        <v>45</v>
      </c>
      <c r="G208" s="656">
        <v>60</v>
      </c>
      <c r="H208" s="656">
        <v>75</v>
      </c>
      <c r="I208" s="656">
        <v>90</v>
      </c>
      <c r="J208" s="565">
        <v>100</v>
      </c>
      <c r="K208" s="565">
        <v>110</v>
      </c>
      <c r="L208" s="565">
        <v>120</v>
      </c>
      <c r="M208" s="565">
        <v>130</v>
      </c>
      <c r="N208" s="565">
        <v>140</v>
      </c>
      <c r="O208" s="565">
        <v>150</v>
      </c>
      <c r="Q208" s="780"/>
      <c r="R208" s="655" t="s">
        <v>88</v>
      </c>
      <c r="S208" s="656">
        <v>17</v>
      </c>
      <c r="T208" s="656">
        <v>1</v>
      </c>
      <c r="U208" s="656">
        <v>16</v>
      </c>
      <c r="V208" s="656">
        <v>0</v>
      </c>
      <c r="W208" s="656">
        <v>16</v>
      </c>
      <c r="X208" s="656">
        <v>49</v>
      </c>
      <c r="Y208" s="565">
        <v>0</v>
      </c>
      <c r="Z208" s="565">
        <v>34</v>
      </c>
      <c r="AA208" s="565">
        <v>5</v>
      </c>
      <c r="AB208" s="565">
        <v>8</v>
      </c>
      <c r="AC208" s="565"/>
      <c r="AD208" s="565"/>
      <c r="AF208" s="780"/>
      <c r="AG208" s="655" t="s">
        <v>88</v>
      </c>
      <c r="AH208" s="656">
        <v>17</v>
      </c>
      <c r="AI208" s="656">
        <v>18</v>
      </c>
      <c r="AJ208" s="656">
        <v>34</v>
      </c>
      <c r="AK208" s="656">
        <v>34</v>
      </c>
      <c r="AL208" s="656">
        <v>50</v>
      </c>
      <c r="AM208" s="656">
        <v>99</v>
      </c>
      <c r="AN208" s="565">
        <v>99</v>
      </c>
      <c r="AO208" s="565">
        <v>133</v>
      </c>
      <c r="AP208" s="565">
        <v>138</v>
      </c>
      <c r="AQ208" s="565">
        <v>146</v>
      </c>
      <c r="AR208" s="565">
        <v>0</v>
      </c>
      <c r="AS208" s="565">
        <v>0</v>
      </c>
      <c r="AU208"/>
    </row>
    <row r="209" spans="2:45" ht="16.5">
      <c r="B209" s="780"/>
      <c r="C209" s="655" t="s">
        <v>121</v>
      </c>
      <c r="D209" s="656">
        <v>15</v>
      </c>
      <c r="E209" s="656">
        <v>30</v>
      </c>
      <c r="F209" s="656">
        <v>45</v>
      </c>
      <c r="G209" s="656">
        <v>60</v>
      </c>
      <c r="H209" s="656">
        <v>75</v>
      </c>
      <c r="I209" s="656">
        <v>90</v>
      </c>
      <c r="J209" s="565">
        <v>100</v>
      </c>
      <c r="K209" s="565">
        <v>110</v>
      </c>
      <c r="L209" s="565">
        <v>120</v>
      </c>
      <c r="M209" s="565">
        <v>130</v>
      </c>
      <c r="N209" s="565">
        <v>140</v>
      </c>
      <c r="O209" s="565">
        <v>150</v>
      </c>
      <c r="Q209" s="780"/>
      <c r="R209" s="655" t="s">
        <v>121</v>
      </c>
      <c r="S209" s="656">
        <v>8</v>
      </c>
      <c r="T209" s="656">
        <v>4</v>
      </c>
      <c r="U209" s="656">
        <v>21</v>
      </c>
      <c r="V209" s="656">
        <v>0</v>
      </c>
      <c r="W209" s="656">
        <v>9</v>
      </c>
      <c r="X209" s="656">
        <v>0</v>
      </c>
      <c r="Y209" s="565">
        <v>0</v>
      </c>
      <c r="Z209" s="565">
        <v>26</v>
      </c>
      <c r="AA209" s="565">
        <v>10</v>
      </c>
      <c r="AB209" s="565">
        <v>4</v>
      </c>
      <c r="AC209" s="105"/>
      <c r="AD209" s="565"/>
      <c r="AF209" s="780"/>
      <c r="AG209" s="655" t="s">
        <v>121</v>
      </c>
      <c r="AH209" s="656">
        <v>8</v>
      </c>
      <c r="AI209" s="656">
        <v>12</v>
      </c>
      <c r="AJ209" s="656">
        <v>33</v>
      </c>
      <c r="AK209" s="656">
        <v>33</v>
      </c>
      <c r="AL209" s="656">
        <v>42</v>
      </c>
      <c r="AM209" s="656">
        <v>42</v>
      </c>
      <c r="AN209" s="565">
        <v>42</v>
      </c>
      <c r="AO209" s="565">
        <v>68</v>
      </c>
      <c r="AP209" s="565">
        <v>78</v>
      </c>
      <c r="AQ209" s="565">
        <v>82</v>
      </c>
      <c r="AR209" s="565">
        <v>0</v>
      </c>
      <c r="AS209" s="565">
        <v>0</v>
      </c>
    </row>
    <row r="210" spans="2:45" ht="16.5">
      <c r="B210" s="780"/>
      <c r="C210" s="655" t="s">
        <v>89</v>
      </c>
      <c r="D210" s="656">
        <v>20</v>
      </c>
      <c r="E210" s="656">
        <v>40</v>
      </c>
      <c r="F210" s="656">
        <v>60</v>
      </c>
      <c r="G210" s="656">
        <v>80</v>
      </c>
      <c r="H210" s="656">
        <v>100</v>
      </c>
      <c r="I210" s="656">
        <v>120</v>
      </c>
      <c r="J210" s="565">
        <v>133</v>
      </c>
      <c r="K210" s="565">
        <v>146</v>
      </c>
      <c r="L210" s="565">
        <v>159</v>
      </c>
      <c r="M210" s="565">
        <v>172</v>
      </c>
      <c r="N210" s="565">
        <v>185</v>
      </c>
      <c r="O210" s="565">
        <v>198</v>
      </c>
      <c r="Q210" s="780"/>
      <c r="R210" s="655" t="s">
        <v>89</v>
      </c>
      <c r="S210" s="656">
        <v>28</v>
      </c>
      <c r="T210" s="656">
        <v>12</v>
      </c>
      <c r="U210" s="656">
        <v>24</v>
      </c>
      <c r="V210" s="656">
        <v>0</v>
      </c>
      <c r="W210" s="656">
        <v>33</v>
      </c>
      <c r="X210" s="656">
        <v>41</v>
      </c>
      <c r="Y210" s="565">
        <v>6</v>
      </c>
      <c r="Z210" s="565">
        <v>31</v>
      </c>
      <c r="AA210" s="565">
        <v>23</v>
      </c>
      <c r="AB210" s="565">
        <v>20</v>
      </c>
      <c r="AC210" s="565"/>
      <c r="AD210" s="565"/>
      <c r="AF210" s="780"/>
      <c r="AG210" s="655" t="s">
        <v>89</v>
      </c>
      <c r="AH210" s="656">
        <v>28</v>
      </c>
      <c r="AI210" s="656">
        <v>40</v>
      </c>
      <c r="AJ210" s="656">
        <v>64</v>
      </c>
      <c r="AK210" s="656">
        <v>64</v>
      </c>
      <c r="AL210" s="656">
        <v>97</v>
      </c>
      <c r="AM210" s="656">
        <v>138</v>
      </c>
      <c r="AN210" s="565">
        <v>144</v>
      </c>
      <c r="AO210" s="565">
        <v>175</v>
      </c>
      <c r="AP210" s="565">
        <v>198</v>
      </c>
      <c r="AQ210" s="565">
        <v>218</v>
      </c>
      <c r="AR210" s="565">
        <v>0</v>
      </c>
      <c r="AS210" s="565">
        <v>0</v>
      </c>
    </row>
    <row r="211" spans="2:45" ht="16.5">
      <c r="B211" s="781"/>
      <c r="C211" s="658" t="s">
        <v>90</v>
      </c>
      <c r="D211" s="659">
        <v>100</v>
      </c>
      <c r="E211" s="659">
        <v>200</v>
      </c>
      <c r="F211" s="659">
        <v>300</v>
      </c>
      <c r="G211" s="659">
        <v>400</v>
      </c>
      <c r="H211" s="659">
        <v>500</v>
      </c>
      <c r="I211" s="659">
        <v>600</v>
      </c>
      <c r="J211" s="659">
        <v>666</v>
      </c>
      <c r="K211" s="659">
        <v>732</v>
      </c>
      <c r="L211" s="659">
        <v>798</v>
      </c>
      <c r="M211" s="659">
        <v>864</v>
      </c>
      <c r="N211" s="659">
        <v>930</v>
      </c>
      <c r="O211" s="659">
        <v>996</v>
      </c>
      <c r="Q211" s="781"/>
      <c r="R211" s="658" t="s">
        <v>90</v>
      </c>
      <c r="S211" s="659">
        <v>126</v>
      </c>
      <c r="T211" s="659">
        <v>45</v>
      </c>
      <c r="U211" s="659">
        <v>80</v>
      </c>
      <c r="V211" s="659">
        <v>0</v>
      </c>
      <c r="W211" s="659">
        <v>96</v>
      </c>
      <c r="X211" s="659">
        <v>160</v>
      </c>
      <c r="Y211" s="659">
        <v>92</v>
      </c>
      <c r="Z211" s="659">
        <v>145</v>
      </c>
      <c r="AA211" s="659">
        <v>70</v>
      </c>
      <c r="AB211" s="659">
        <v>125</v>
      </c>
      <c r="AC211" s="659">
        <v>0</v>
      </c>
      <c r="AD211" s="659">
        <v>0</v>
      </c>
      <c r="AF211" s="781"/>
      <c r="AG211" s="658" t="s">
        <v>90</v>
      </c>
      <c r="AH211" s="659">
        <v>126</v>
      </c>
      <c r="AI211" s="659">
        <v>171</v>
      </c>
      <c r="AJ211" s="659">
        <v>251</v>
      </c>
      <c r="AK211" s="659">
        <v>251</v>
      </c>
      <c r="AL211" s="659">
        <v>347</v>
      </c>
      <c r="AM211" s="659">
        <v>507</v>
      </c>
      <c r="AN211" s="659">
        <v>599</v>
      </c>
      <c r="AO211" s="659">
        <v>744</v>
      </c>
      <c r="AP211" s="659">
        <v>814</v>
      </c>
      <c r="AQ211" s="659">
        <v>939</v>
      </c>
      <c r="AR211" s="659">
        <v>0</v>
      </c>
      <c r="AS211" s="659">
        <v>0</v>
      </c>
    </row>
    <row r="212" spans="2:45" ht="14.45" customHeight="1">
      <c r="B212" s="779" t="s">
        <v>211</v>
      </c>
      <c r="C212" s="655" t="s">
        <v>128</v>
      </c>
      <c r="D212" s="656">
        <v>0</v>
      </c>
      <c r="E212" s="656">
        <v>0</v>
      </c>
      <c r="F212" s="656">
        <v>0</v>
      </c>
      <c r="G212" s="656">
        <v>4</v>
      </c>
      <c r="H212" s="656">
        <v>4</v>
      </c>
      <c r="I212" s="656">
        <v>4</v>
      </c>
      <c r="J212" s="565">
        <v>5</v>
      </c>
      <c r="K212" s="565">
        <v>5</v>
      </c>
      <c r="L212" s="565">
        <v>5</v>
      </c>
      <c r="M212" s="565">
        <v>5</v>
      </c>
      <c r="N212" s="565">
        <v>5</v>
      </c>
      <c r="O212" s="565">
        <v>5</v>
      </c>
      <c r="Q212" s="779" t="s">
        <v>211</v>
      </c>
      <c r="R212" s="655" t="s">
        <v>128</v>
      </c>
      <c r="S212" s="656">
        <v>0</v>
      </c>
      <c r="T212" s="656">
        <v>0</v>
      </c>
      <c r="U212" s="656">
        <v>0</v>
      </c>
      <c r="V212" s="656">
        <v>5</v>
      </c>
      <c r="W212" s="656">
        <v>0</v>
      </c>
      <c r="X212" s="656">
        <v>0</v>
      </c>
      <c r="Y212" s="565">
        <v>1</v>
      </c>
      <c r="Z212" s="565">
        <v>0</v>
      </c>
      <c r="AA212" s="565">
        <v>0</v>
      </c>
      <c r="AB212" s="565">
        <v>0</v>
      </c>
      <c r="AC212" s="565"/>
      <c r="AD212" s="565"/>
      <c r="AF212" s="779" t="s">
        <v>211</v>
      </c>
      <c r="AG212" s="655" t="s">
        <v>128</v>
      </c>
      <c r="AH212" s="656">
        <v>0</v>
      </c>
      <c r="AI212" s="656">
        <v>0</v>
      </c>
      <c r="AJ212" s="656">
        <v>0</v>
      </c>
      <c r="AK212" s="656">
        <v>5</v>
      </c>
      <c r="AL212" s="656">
        <v>5</v>
      </c>
      <c r="AM212" s="656">
        <v>5</v>
      </c>
      <c r="AN212" s="656">
        <v>6</v>
      </c>
      <c r="AO212" s="656">
        <v>6</v>
      </c>
      <c r="AP212" s="656">
        <v>6</v>
      </c>
      <c r="AQ212" s="656">
        <v>6</v>
      </c>
      <c r="AR212" s="565">
        <v>0</v>
      </c>
      <c r="AS212" s="565">
        <v>0</v>
      </c>
    </row>
    <row r="213" spans="2:45" ht="16.5">
      <c r="B213" s="780"/>
      <c r="C213" s="655" t="s">
        <v>87</v>
      </c>
      <c r="D213" s="656">
        <v>0</v>
      </c>
      <c r="E213" s="656">
        <v>0</v>
      </c>
      <c r="F213" s="656">
        <v>0</v>
      </c>
      <c r="G213" s="656">
        <v>0</v>
      </c>
      <c r="H213" s="656">
        <v>0</v>
      </c>
      <c r="I213" s="656">
        <v>0</v>
      </c>
      <c r="J213" s="565">
        <v>0</v>
      </c>
      <c r="K213" s="565">
        <v>0</v>
      </c>
      <c r="L213" s="565">
        <v>0</v>
      </c>
      <c r="M213" s="565">
        <v>0</v>
      </c>
      <c r="N213" s="565">
        <v>0</v>
      </c>
      <c r="O213" s="565">
        <v>0</v>
      </c>
      <c r="Q213" s="780"/>
      <c r="R213" s="655" t="s">
        <v>87</v>
      </c>
      <c r="S213" s="656">
        <v>0</v>
      </c>
      <c r="T213" s="656">
        <v>0</v>
      </c>
      <c r="U213" s="656">
        <v>0</v>
      </c>
      <c r="V213" s="656">
        <v>0</v>
      </c>
      <c r="W213" s="656">
        <v>0</v>
      </c>
      <c r="X213" s="656">
        <v>0</v>
      </c>
      <c r="Y213" s="565">
        <v>0</v>
      </c>
      <c r="Z213" s="565">
        <v>0</v>
      </c>
      <c r="AA213" s="565">
        <v>0</v>
      </c>
      <c r="AB213" s="565">
        <v>0</v>
      </c>
      <c r="AC213" s="565"/>
      <c r="AD213" s="565"/>
      <c r="AF213" s="780"/>
      <c r="AG213" s="655" t="s">
        <v>87</v>
      </c>
      <c r="AH213" s="656">
        <v>0</v>
      </c>
      <c r="AI213" s="656">
        <v>0</v>
      </c>
      <c r="AJ213" s="656">
        <v>0</v>
      </c>
      <c r="AK213" s="656">
        <v>0</v>
      </c>
      <c r="AL213" s="656">
        <v>0</v>
      </c>
      <c r="AM213" s="656">
        <v>0</v>
      </c>
      <c r="AN213" s="656">
        <v>0</v>
      </c>
      <c r="AO213" s="565">
        <v>0</v>
      </c>
      <c r="AP213" s="565">
        <v>0</v>
      </c>
      <c r="AQ213" s="565">
        <v>0</v>
      </c>
      <c r="AR213" s="565">
        <v>0</v>
      </c>
      <c r="AS213" s="565">
        <v>0</v>
      </c>
    </row>
    <row r="214" spans="2:45" ht="16.5">
      <c r="B214" s="780"/>
      <c r="C214" s="655" t="s">
        <v>88</v>
      </c>
      <c r="D214" s="656">
        <v>0</v>
      </c>
      <c r="E214" s="656">
        <v>0</v>
      </c>
      <c r="F214" s="656">
        <v>0</v>
      </c>
      <c r="G214" s="656">
        <v>1</v>
      </c>
      <c r="H214" s="656">
        <v>1</v>
      </c>
      <c r="I214" s="656">
        <v>1</v>
      </c>
      <c r="J214" s="656">
        <v>1</v>
      </c>
      <c r="K214" s="656">
        <v>1</v>
      </c>
      <c r="L214" s="656">
        <v>1</v>
      </c>
      <c r="M214" s="656">
        <v>1</v>
      </c>
      <c r="N214" s="656">
        <v>1</v>
      </c>
      <c r="O214" s="656">
        <v>1</v>
      </c>
      <c r="Q214" s="780"/>
      <c r="R214" s="655" t="s">
        <v>88</v>
      </c>
      <c r="S214" s="656">
        <v>0</v>
      </c>
      <c r="T214" s="656">
        <v>0</v>
      </c>
      <c r="U214" s="656">
        <v>0</v>
      </c>
      <c r="V214" s="656">
        <v>0</v>
      </c>
      <c r="W214" s="656">
        <v>0</v>
      </c>
      <c r="X214" s="656">
        <v>0</v>
      </c>
      <c r="Y214" s="565">
        <v>0</v>
      </c>
      <c r="Z214" s="565">
        <v>0</v>
      </c>
      <c r="AA214" s="565">
        <v>0</v>
      </c>
      <c r="AB214" s="565">
        <v>0</v>
      </c>
      <c r="AC214" s="565"/>
      <c r="AD214" s="565"/>
      <c r="AF214" s="780"/>
      <c r="AG214" s="655" t="s">
        <v>88</v>
      </c>
      <c r="AH214" s="656">
        <v>0</v>
      </c>
      <c r="AI214" s="656">
        <v>0</v>
      </c>
      <c r="AJ214" s="656">
        <v>0</v>
      </c>
      <c r="AK214" s="656">
        <v>0</v>
      </c>
      <c r="AL214" s="656">
        <v>0</v>
      </c>
      <c r="AM214" s="656">
        <v>0</v>
      </c>
      <c r="AN214" s="656">
        <v>0</v>
      </c>
      <c r="AO214" s="565">
        <v>0</v>
      </c>
      <c r="AP214" s="565">
        <v>0</v>
      </c>
      <c r="AQ214" s="565">
        <v>0</v>
      </c>
      <c r="AR214" s="565">
        <v>0</v>
      </c>
      <c r="AS214" s="565">
        <v>0</v>
      </c>
    </row>
    <row r="215" spans="2:45" ht="16.5">
      <c r="B215" s="780"/>
      <c r="C215" s="655" t="s">
        <v>121</v>
      </c>
      <c r="D215" s="656">
        <v>0</v>
      </c>
      <c r="E215" s="656">
        <v>0</v>
      </c>
      <c r="F215" s="656">
        <v>0</v>
      </c>
      <c r="G215" s="656">
        <v>2</v>
      </c>
      <c r="H215" s="656">
        <v>2</v>
      </c>
      <c r="I215" s="656">
        <v>2</v>
      </c>
      <c r="J215" s="565">
        <v>2</v>
      </c>
      <c r="K215" s="565">
        <v>2</v>
      </c>
      <c r="L215" s="565">
        <v>2</v>
      </c>
      <c r="M215" s="565">
        <v>2</v>
      </c>
      <c r="N215" s="565">
        <v>2</v>
      </c>
      <c r="O215" s="565">
        <v>2</v>
      </c>
      <c r="Q215" s="780"/>
      <c r="R215" s="655" t="s">
        <v>121</v>
      </c>
      <c r="S215" s="656">
        <v>0</v>
      </c>
      <c r="T215" s="656">
        <v>0</v>
      </c>
      <c r="U215" s="656">
        <v>0</v>
      </c>
      <c r="V215" s="656">
        <v>2</v>
      </c>
      <c r="W215" s="656">
        <v>0</v>
      </c>
      <c r="X215" s="656">
        <v>0</v>
      </c>
      <c r="Y215" s="565">
        <v>0</v>
      </c>
      <c r="Z215" s="565">
        <v>0</v>
      </c>
      <c r="AA215" s="565">
        <v>0</v>
      </c>
      <c r="AB215" s="565">
        <v>0</v>
      </c>
      <c r="AC215" s="565"/>
      <c r="AD215" s="565"/>
      <c r="AF215" s="780"/>
      <c r="AG215" s="655" t="s">
        <v>121</v>
      </c>
      <c r="AH215" s="656">
        <v>0</v>
      </c>
      <c r="AI215" s="656">
        <v>0</v>
      </c>
      <c r="AJ215" s="656">
        <v>0</v>
      </c>
      <c r="AK215" s="656">
        <v>2</v>
      </c>
      <c r="AL215" s="656">
        <v>2</v>
      </c>
      <c r="AM215" s="656">
        <v>2</v>
      </c>
      <c r="AN215" s="656">
        <v>2</v>
      </c>
      <c r="AO215" s="656">
        <v>2</v>
      </c>
      <c r="AP215" s="656">
        <v>2</v>
      </c>
      <c r="AQ215" s="656">
        <v>2</v>
      </c>
      <c r="AR215" s="565">
        <v>0</v>
      </c>
      <c r="AS215" s="565">
        <v>0</v>
      </c>
    </row>
    <row r="216" spans="2:45" ht="16.5">
      <c r="B216" s="780"/>
      <c r="C216" s="655" t="s">
        <v>89</v>
      </c>
      <c r="D216" s="656">
        <v>0</v>
      </c>
      <c r="E216" s="656">
        <v>0</v>
      </c>
      <c r="F216" s="656">
        <v>0</v>
      </c>
      <c r="G216" s="656">
        <v>0</v>
      </c>
      <c r="H216" s="656">
        <v>0</v>
      </c>
      <c r="I216" s="656">
        <v>0</v>
      </c>
      <c r="J216" s="565">
        <v>0</v>
      </c>
      <c r="K216" s="565">
        <v>0</v>
      </c>
      <c r="L216" s="565">
        <v>0</v>
      </c>
      <c r="M216" s="565">
        <v>0</v>
      </c>
      <c r="N216" s="565">
        <v>0</v>
      </c>
      <c r="O216" s="565">
        <v>0</v>
      </c>
      <c r="Q216" s="780"/>
      <c r="R216" s="655" t="s">
        <v>89</v>
      </c>
      <c r="S216" s="656">
        <v>0</v>
      </c>
      <c r="T216" s="656">
        <v>0</v>
      </c>
      <c r="U216" s="656">
        <v>0</v>
      </c>
      <c r="V216" s="656">
        <v>0</v>
      </c>
      <c r="W216" s="656">
        <v>0</v>
      </c>
      <c r="X216" s="656">
        <v>0</v>
      </c>
      <c r="Y216" s="565">
        <v>0</v>
      </c>
      <c r="Z216" s="565">
        <v>0</v>
      </c>
      <c r="AA216" s="565">
        <v>0</v>
      </c>
      <c r="AB216" s="565">
        <v>0</v>
      </c>
      <c r="AC216" s="565"/>
      <c r="AD216" s="565"/>
      <c r="AF216" s="780"/>
      <c r="AG216" s="655" t="s">
        <v>89</v>
      </c>
      <c r="AH216" s="656">
        <v>0</v>
      </c>
      <c r="AI216" s="656">
        <v>0</v>
      </c>
      <c r="AJ216" s="656">
        <v>0</v>
      </c>
      <c r="AK216" s="656">
        <v>0</v>
      </c>
      <c r="AL216" s="656">
        <v>0</v>
      </c>
      <c r="AM216" s="656">
        <v>0</v>
      </c>
      <c r="AN216" s="656">
        <v>0</v>
      </c>
      <c r="AO216" s="565">
        <v>0</v>
      </c>
      <c r="AP216" s="565">
        <v>0</v>
      </c>
      <c r="AQ216" s="565">
        <v>0</v>
      </c>
      <c r="AR216" s="565">
        <v>0</v>
      </c>
      <c r="AS216" s="565">
        <v>0</v>
      </c>
    </row>
    <row r="217" spans="2:45" ht="16.5">
      <c r="B217" s="781"/>
      <c r="C217" s="658" t="s">
        <v>90</v>
      </c>
      <c r="D217" s="659">
        <v>0</v>
      </c>
      <c r="E217" s="659">
        <v>0</v>
      </c>
      <c r="F217" s="659">
        <v>0</v>
      </c>
      <c r="G217" s="659">
        <v>7</v>
      </c>
      <c r="H217" s="659">
        <v>7</v>
      </c>
      <c r="I217" s="659">
        <v>7</v>
      </c>
      <c r="J217" s="659">
        <v>8</v>
      </c>
      <c r="K217" s="659">
        <v>8</v>
      </c>
      <c r="L217" s="659">
        <v>8</v>
      </c>
      <c r="M217" s="659">
        <v>8</v>
      </c>
      <c r="N217" s="659">
        <v>8</v>
      </c>
      <c r="O217" s="659">
        <v>8</v>
      </c>
      <c r="Q217" s="781"/>
      <c r="R217" s="658" t="s">
        <v>90</v>
      </c>
      <c r="S217" s="659">
        <v>0</v>
      </c>
      <c r="T217" s="659">
        <v>0</v>
      </c>
      <c r="U217" s="659">
        <v>0</v>
      </c>
      <c r="V217" s="659">
        <v>7</v>
      </c>
      <c r="W217" s="659">
        <v>0</v>
      </c>
      <c r="X217" s="659">
        <v>0</v>
      </c>
      <c r="Y217" s="659">
        <v>1</v>
      </c>
      <c r="Z217" s="659">
        <v>0</v>
      </c>
      <c r="AA217" s="659">
        <v>0</v>
      </c>
      <c r="AB217" s="659">
        <v>0</v>
      </c>
      <c r="AC217" s="659">
        <v>0</v>
      </c>
      <c r="AD217" s="659">
        <v>0</v>
      </c>
      <c r="AF217" s="781"/>
      <c r="AG217" s="658" t="s">
        <v>90</v>
      </c>
      <c r="AH217" s="659">
        <v>0</v>
      </c>
      <c r="AI217" s="659">
        <v>0</v>
      </c>
      <c r="AJ217" s="659">
        <v>0</v>
      </c>
      <c r="AK217" s="659">
        <v>7</v>
      </c>
      <c r="AL217" s="659">
        <v>7</v>
      </c>
      <c r="AM217" s="659">
        <v>7</v>
      </c>
      <c r="AN217" s="594">
        <v>8</v>
      </c>
      <c r="AO217" s="594">
        <v>8</v>
      </c>
      <c r="AP217" s="594">
        <v>8</v>
      </c>
      <c r="AQ217" s="594">
        <v>8</v>
      </c>
      <c r="AR217" s="594">
        <v>0</v>
      </c>
      <c r="AS217" s="594">
        <v>0</v>
      </c>
    </row>
    <row r="218" spans="2:45" ht="14.45" customHeight="1">
      <c r="B218" s="779" t="s">
        <v>212</v>
      </c>
      <c r="C218" s="655" t="s">
        <v>128</v>
      </c>
      <c r="D218" s="656">
        <v>1</v>
      </c>
      <c r="E218" s="656">
        <v>1</v>
      </c>
      <c r="F218" s="656">
        <v>1</v>
      </c>
      <c r="G218" s="656">
        <v>1</v>
      </c>
      <c r="H218" s="656">
        <v>2</v>
      </c>
      <c r="I218" s="656">
        <v>4</v>
      </c>
      <c r="J218" s="565">
        <v>13</v>
      </c>
      <c r="K218" s="565">
        <v>21</v>
      </c>
      <c r="L218" s="565">
        <v>35</v>
      </c>
      <c r="M218" s="565">
        <v>57</v>
      </c>
      <c r="N218" s="565">
        <v>95</v>
      </c>
      <c r="O218" s="565">
        <v>157</v>
      </c>
      <c r="Q218" s="779" t="s">
        <v>212</v>
      </c>
      <c r="R218" s="655" t="s">
        <v>128</v>
      </c>
      <c r="S218" s="656">
        <v>0</v>
      </c>
      <c r="T218" s="656">
        <v>2</v>
      </c>
      <c r="U218" s="656">
        <v>5</v>
      </c>
      <c r="V218" s="656">
        <v>3</v>
      </c>
      <c r="W218" s="656">
        <v>0</v>
      </c>
      <c r="X218" s="656">
        <v>0</v>
      </c>
      <c r="Y218" s="565">
        <v>0</v>
      </c>
      <c r="Z218" s="565">
        <v>1</v>
      </c>
      <c r="AA218" s="565">
        <v>0</v>
      </c>
      <c r="AB218" s="565">
        <v>1</v>
      </c>
      <c r="AC218" s="565"/>
      <c r="AD218" s="565"/>
      <c r="AF218" s="779" t="s">
        <v>212</v>
      </c>
      <c r="AG218" s="655" t="s">
        <v>128</v>
      </c>
      <c r="AH218" s="656">
        <v>0</v>
      </c>
      <c r="AI218" s="656">
        <v>2</v>
      </c>
      <c r="AJ218" s="656">
        <v>7</v>
      </c>
      <c r="AK218" s="656">
        <v>10</v>
      </c>
      <c r="AL218" s="656">
        <v>10</v>
      </c>
      <c r="AM218" s="656">
        <v>10</v>
      </c>
      <c r="AN218" s="565">
        <v>10</v>
      </c>
      <c r="AO218" s="565">
        <v>11</v>
      </c>
      <c r="AP218" s="565">
        <v>11</v>
      </c>
      <c r="AQ218" s="565">
        <v>12</v>
      </c>
      <c r="AR218" s="565">
        <v>0</v>
      </c>
      <c r="AS218" s="565">
        <v>0</v>
      </c>
    </row>
    <row r="219" spans="2:45" ht="16.5">
      <c r="B219" s="780"/>
      <c r="C219" s="655" t="s">
        <v>87</v>
      </c>
      <c r="D219" s="656">
        <v>1</v>
      </c>
      <c r="E219" s="656">
        <v>1</v>
      </c>
      <c r="F219" s="656">
        <v>1</v>
      </c>
      <c r="G219" s="656">
        <v>1</v>
      </c>
      <c r="H219" s="656">
        <v>2</v>
      </c>
      <c r="I219" s="656">
        <v>3</v>
      </c>
      <c r="J219" s="565">
        <v>3</v>
      </c>
      <c r="K219" s="565">
        <v>5</v>
      </c>
      <c r="L219" s="565">
        <v>8</v>
      </c>
      <c r="M219" s="565">
        <v>12</v>
      </c>
      <c r="N219" s="565">
        <v>20</v>
      </c>
      <c r="O219" s="565">
        <v>33</v>
      </c>
      <c r="Q219" s="780"/>
      <c r="R219" s="655" t="s">
        <v>87</v>
      </c>
      <c r="S219" s="656">
        <v>2</v>
      </c>
      <c r="T219" s="656">
        <v>0</v>
      </c>
      <c r="U219" s="656">
        <v>1</v>
      </c>
      <c r="V219" s="656">
        <v>6</v>
      </c>
      <c r="W219" s="656">
        <v>2</v>
      </c>
      <c r="X219" s="656">
        <v>0</v>
      </c>
      <c r="Y219" s="565">
        <v>2</v>
      </c>
      <c r="Z219" s="565">
        <v>1</v>
      </c>
      <c r="AA219" s="565">
        <v>1</v>
      </c>
      <c r="AB219" s="565">
        <v>2</v>
      </c>
      <c r="AC219" s="565"/>
      <c r="AD219" s="565"/>
      <c r="AF219" s="780"/>
      <c r="AG219" s="655" t="s">
        <v>87</v>
      </c>
      <c r="AH219" s="656">
        <v>2</v>
      </c>
      <c r="AI219" s="656">
        <v>2</v>
      </c>
      <c r="AJ219" s="656">
        <v>3</v>
      </c>
      <c r="AK219" s="656">
        <v>9</v>
      </c>
      <c r="AL219" s="656">
        <v>11</v>
      </c>
      <c r="AM219" s="656">
        <v>11</v>
      </c>
      <c r="AN219" s="565">
        <v>13</v>
      </c>
      <c r="AO219" s="565">
        <v>14</v>
      </c>
      <c r="AP219" s="565">
        <v>15</v>
      </c>
      <c r="AQ219" s="565">
        <v>17</v>
      </c>
      <c r="AR219" s="565">
        <v>0</v>
      </c>
      <c r="AS219" s="565">
        <v>0</v>
      </c>
    </row>
    <row r="220" spans="2:45" ht="16.5">
      <c r="B220" s="780"/>
      <c r="C220" s="655" t="s">
        <v>88</v>
      </c>
      <c r="D220" s="656">
        <v>0</v>
      </c>
      <c r="E220" s="656">
        <v>1</v>
      </c>
      <c r="F220" s="656">
        <v>1</v>
      </c>
      <c r="G220" s="656">
        <v>1</v>
      </c>
      <c r="H220" s="656">
        <v>2</v>
      </c>
      <c r="I220" s="656">
        <v>4</v>
      </c>
      <c r="J220" s="565">
        <v>11</v>
      </c>
      <c r="K220" s="565">
        <v>18</v>
      </c>
      <c r="L220" s="565">
        <v>29</v>
      </c>
      <c r="M220" s="565">
        <v>47</v>
      </c>
      <c r="N220" s="565">
        <v>77</v>
      </c>
      <c r="O220" s="565">
        <v>128</v>
      </c>
      <c r="Q220" s="780"/>
      <c r="R220" s="655" t="s">
        <v>88</v>
      </c>
      <c r="S220" s="656">
        <v>35</v>
      </c>
      <c r="T220" s="656">
        <v>9</v>
      </c>
      <c r="U220" s="656">
        <v>4</v>
      </c>
      <c r="V220" s="656">
        <v>5</v>
      </c>
      <c r="W220" s="656">
        <v>1</v>
      </c>
      <c r="X220" s="656">
        <v>0</v>
      </c>
      <c r="Y220" s="565">
        <v>0</v>
      </c>
      <c r="Z220" s="565">
        <v>0</v>
      </c>
      <c r="AA220" s="565">
        <v>0</v>
      </c>
      <c r="AB220" s="565">
        <v>3</v>
      </c>
      <c r="AC220" s="565"/>
      <c r="AD220" s="565"/>
      <c r="AF220" s="780"/>
      <c r="AG220" s="655" t="s">
        <v>88</v>
      </c>
      <c r="AH220" s="656">
        <v>35</v>
      </c>
      <c r="AI220" s="656">
        <v>44</v>
      </c>
      <c r="AJ220" s="656">
        <v>48</v>
      </c>
      <c r="AK220" s="656">
        <v>53</v>
      </c>
      <c r="AL220" s="656">
        <v>54</v>
      </c>
      <c r="AM220" s="656">
        <v>54</v>
      </c>
      <c r="AN220" s="565">
        <v>54</v>
      </c>
      <c r="AO220" s="565">
        <v>54</v>
      </c>
      <c r="AP220" s="565">
        <v>54</v>
      </c>
      <c r="AQ220" s="565">
        <v>57</v>
      </c>
      <c r="AR220" s="565">
        <v>0</v>
      </c>
      <c r="AS220" s="565">
        <v>0</v>
      </c>
    </row>
    <row r="221" spans="2:45" ht="16.5">
      <c r="B221" s="780"/>
      <c r="C221" s="655" t="s">
        <v>121</v>
      </c>
      <c r="D221" s="656">
        <v>0</v>
      </c>
      <c r="E221" s="656">
        <v>0</v>
      </c>
      <c r="F221" s="656">
        <v>0</v>
      </c>
      <c r="G221" s="656">
        <v>0</v>
      </c>
      <c r="H221" s="656">
        <v>0</v>
      </c>
      <c r="I221" s="656">
        <v>0</v>
      </c>
      <c r="J221" s="565">
        <v>0</v>
      </c>
      <c r="K221" s="565">
        <v>0</v>
      </c>
      <c r="L221" s="565">
        <v>0</v>
      </c>
      <c r="M221" s="565">
        <v>0</v>
      </c>
      <c r="N221" s="565">
        <v>0</v>
      </c>
      <c r="O221" s="565">
        <v>0</v>
      </c>
      <c r="Q221" s="780"/>
      <c r="R221" s="655" t="s">
        <v>121</v>
      </c>
      <c r="S221" s="656">
        <v>1</v>
      </c>
      <c r="T221" s="656">
        <v>1</v>
      </c>
      <c r="U221" s="656">
        <v>1</v>
      </c>
      <c r="V221" s="656">
        <v>0</v>
      </c>
      <c r="W221" s="656">
        <v>0</v>
      </c>
      <c r="X221" s="656">
        <v>0</v>
      </c>
      <c r="Y221" s="565">
        <v>2</v>
      </c>
      <c r="Z221" s="565">
        <v>0</v>
      </c>
      <c r="AA221" s="565">
        <v>1</v>
      </c>
      <c r="AB221" s="565">
        <v>2</v>
      </c>
      <c r="AC221" s="565"/>
      <c r="AD221" s="565"/>
      <c r="AF221" s="780"/>
      <c r="AG221" s="655" t="s">
        <v>121</v>
      </c>
      <c r="AH221" s="656">
        <v>1</v>
      </c>
      <c r="AI221" s="656">
        <v>2</v>
      </c>
      <c r="AJ221" s="656">
        <v>3</v>
      </c>
      <c r="AK221" s="656">
        <v>3</v>
      </c>
      <c r="AL221" s="656">
        <v>3</v>
      </c>
      <c r="AM221" s="656">
        <v>3</v>
      </c>
      <c r="AN221" s="565">
        <v>5</v>
      </c>
      <c r="AO221" s="565">
        <v>5</v>
      </c>
      <c r="AP221" s="565">
        <v>6</v>
      </c>
      <c r="AQ221" s="565">
        <v>8</v>
      </c>
      <c r="AR221" s="565">
        <v>0</v>
      </c>
      <c r="AS221" s="565">
        <v>0</v>
      </c>
    </row>
    <row r="222" spans="2:45" ht="16.5">
      <c r="B222" s="780"/>
      <c r="C222" s="655" t="s">
        <v>89</v>
      </c>
      <c r="D222" s="656">
        <v>1</v>
      </c>
      <c r="E222" s="656">
        <v>1</v>
      </c>
      <c r="F222" s="656">
        <v>1</v>
      </c>
      <c r="G222" s="656">
        <v>1</v>
      </c>
      <c r="H222" s="656">
        <v>2</v>
      </c>
      <c r="I222" s="656">
        <v>3</v>
      </c>
      <c r="J222" s="565">
        <v>11</v>
      </c>
      <c r="K222" s="565">
        <v>17</v>
      </c>
      <c r="L222" s="565">
        <v>27</v>
      </c>
      <c r="M222" s="565">
        <v>45</v>
      </c>
      <c r="N222" s="565">
        <v>74</v>
      </c>
      <c r="O222" s="565">
        <v>123</v>
      </c>
      <c r="Q222" s="780"/>
      <c r="R222" s="655" t="s">
        <v>89</v>
      </c>
      <c r="S222" s="656">
        <v>12</v>
      </c>
      <c r="T222" s="656">
        <v>9</v>
      </c>
      <c r="U222" s="656">
        <v>5</v>
      </c>
      <c r="V222" s="656">
        <v>12</v>
      </c>
      <c r="W222" s="656">
        <v>18</v>
      </c>
      <c r="X222" s="656">
        <v>8</v>
      </c>
      <c r="Y222" s="565">
        <v>4</v>
      </c>
      <c r="Z222" s="565">
        <v>7</v>
      </c>
      <c r="AA222" s="565">
        <v>8</v>
      </c>
      <c r="AB222" s="565">
        <v>9</v>
      </c>
      <c r="AC222" s="565"/>
      <c r="AD222" s="565"/>
      <c r="AF222" s="780"/>
      <c r="AG222" s="655" t="s">
        <v>89</v>
      </c>
      <c r="AH222" s="656">
        <v>12</v>
      </c>
      <c r="AI222" s="656">
        <v>21</v>
      </c>
      <c r="AJ222" s="656">
        <v>26</v>
      </c>
      <c r="AK222" s="656">
        <v>38</v>
      </c>
      <c r="AL222" s="656">
        <v>56</v>
      </c>
      <c r="AM222" s="656">
        <v>64</v>
      </c>
      <c r="AN222" s="565">
        <v>68</v>
      </c>
      <c r="AO222" s="565">
        <v>75</v>
      </c>
      <c r="AP222" s="565">
        <v>83</v>
      </c>
      <c r="AQ222" s="565">
        <v>92</v>
      </c>
      <c r="AR222" s="565">
        <v>0</v>
      </c>
      <c r="AS222" s="565">
        <v>0</v>
      </c>
    </row>
    <row r="223" spans="2:45" ht="16.5">
      <c r="B223" s="781"/>
      <c r="C223" s="658" t="s">
        <v>90</v>
      </c>
      <c r="D223" s="659">
        <v>3</v>
      </c>
      <c r="E223" s="659">
        <v>4</v>
      </c>
      <c r="F223" s="659">
        <v>4</v>
      </c>
      <c r="G223" s="659">
        <v>4</v>
      </c>
      <c r="H223" s="659">
        <v>8</v>
      </c>
      <c r="I223" s="659">
        <v>14</v>
      </c>
      <c r="J223" s="659">
        <v>38</v>
      </c>
      <c r="K223" s="659">
        <v>61</v>
      </c>
      <c r="L223" s="659">
        <v>99</v>
      </c>
      <c r="M223" s="659">
        <v>161</v>
      </c>
      <c r="N223" s="659">
        <v>266</v>
      </c>
      <c r="O223" s="659">
        <v>441</v>
      </c>
      <c r="Q223" s="781"/>
      <c r="R223" s="658" t="s">
        <v>90</v>
      </c>
      <c r="S223" s="659">
        <v>50</v>
      </c>
      <c r="T223" s="659">
        <v>21</v>
      </c>
      <c r="U223" s="659">
        <v>16</v>
      </c>
      <c r="V223" s="659">
        <v>26</v>
      </c>
      <c r="W223" s="659">
        <v>21</v>
      </c>
      <c r="X223" s="659">
        <v>8</v>
      </c>
      <c r="Y223" s="659">
        <v>8</v>
      </c>
      <c r="Z223" s="659">
        <v>9</v>
      </c>
      <c r="AA223" s="659">
        <v>10</v>
      </c>
      <c r="AB223" s="659">
        <v>17</v>
      </c>
      <c r="AC223" s="659">
        <v>0</v>
      </c>
      <c r="AD223" s="659">
        <v>0</v>
      </c>
      <c r="AF223" s="781"/>
      <c r="AG223" s="658" t="s">
        <v>90</v>
      </c>
      <c r="AH223" s="659">
        <v>50</v>
      </c>
      <c r="AI223" s="659">
        <v>71</v>
      </c>
      <c r="AJ223" s="659">
        <v>87</v>
      </c>
      <c r="AK223" s="659">
        <v>113</v>
      </c>
      <c r="AL223" s="659">
        <v>134</v>
      </c>
      <c r="AM223" s="659">
        <v>142</v>
      </c>
      <c r="AN223" s="594">
        <v>150</v>
      </c>
      <c r="AO223" s="594">
        <v>159</v>
      </c>
      <c r="AP223" s="594">
        <v>169</v>
      </c>
      <c r="AQ223" s="594">
        <v>186</v>
      </c>
      <c r="AR223" s="594">
        <v>0</v>
      </c>
      <c r="AS223" s="594">
        <v>0</v>
      </c>
    </row>
    <row r="224" spans="2:45" ht="14.45" customHeight="1">
      <c r="B224" s="779" t="s">
        <v>213</v>
      </c>
      <c r="C224" s="655" t="s">
        <v>128</v>
      </c>
      <c r="D224" s="656">
        <v>40.5</v>
      </c>
      <c r="E224" s="656">
        <v>40.5</v>
      </c>
      <c r="F224" s="656">
        <v>40.5</v>
      </c>
      <c r="G224" s="656">
        <v>40.5</v>
      </c>
      <c r="H224" s="656">
        <v>81</v>
      </c>
      <c r="I224" s="656">
        <v>162</v>
      </c>
      <c r="J224" s="565">
        <v>1737.7840000000001</v>
      </c>
      <c r="K224" s="565">
        <v>2807.19</v>
      </c>
      <c r="L224" s="565">
        <v>4678.6499999999996</v>
      </c>
      <c r="M224" s="565">
        <v>7619.5159999999996</v>
      </c>
      <c r="N224" s="565">
        <v>12699.192999999999</v>
      </c>
      <c r="O224" s="565">
        <v>20987.087</v>
      </c>
      <c r="Q224" s="779" t="s">
        <v>213</v>
      </c>
      <c r="R224" s="655" t="s">
        <v>128</v>
      </c>
      <c r="S224" s="656">
        <v>0</v>
      </c>
      <c r="T224" s="656">
        <v>778.1</v>
      </c>
      <c r="U224" s="656">
        <v>388.6</v>
      </c>
      <c r="V224" s="656">
        <v>248.9</v>
      </c>
      <c r="W224" s="656">
        <v>479.90000000000009</v>
      </c>
      <c r="X224" s="656">
        <v>284.49999999999977</v>
      </c>
      <c r="Y224" s="565">
        <v>660.30000000000018</v>
      </c>
      <c r="Z224" s="565">
        <v>727.5</v>
      </c>
      <c r="AA224" s="565">
        <v>351.80000000000018</v>
      </c>
      <c r="AB224" s="565">
        <v>628.9</v>
      </c>
      <c r="AC224" s="565"/>
      <c r="AD224" s="565"/>
      <c r="AF224" s="779" t="s">
        <v>213</v>
      </c>
      <c r="AG224" s="655" t="s">
        <v>128</v>
      </c>
      <c r="AH224" s="656">
        <v>0</v>
      </c>
      <c r="AI224" s="656">
        <v>778.1</v>
      </c>
      <c r="AJ224" s="656">
        <v>1166.7</v>
      </c>
      <c r="AK224" s="656">
        <v>1415.6000000000001</v>
      </c>
      <c r="AL224" s="656">
        <v>1895.5000000000002</v>
      </c>
      <c r="AM224" s="656">
        <v>2180</v>
      </c>
      <c r="AN224" s="565">
        <v>2840.3</v>
      </c>
      <c r="AO224" s="565">
        <v>3567.8</v>
      </c>
      <c r="AP224" s="565">
        <v>3919.6000000000004</v>
      </c>
      <c r="AQ224" s="565">
        <v>4548.5</v>
      </c>
      <c r="AR224" s="565">
        <v>0</v>
      </c>
      <c r="AS224" s="565">
        <v>0</v>
      </c>
    </row>
    <row r="225" spans="1:47" ht="16.5">
      <c r="A225"/>
      <c r="B225" s="780"/>
      <c r="C225" s="655" t="s">
        <v>87</v>
      </c>
      <c r="D225" s="656">
        <v>40.5</v>
      </c>
      <c r="E225" s="656">
        <v>40.5</v>
      </c>
      <c r="F225" s="656">
        <v>40.5</v>
      </c>
      <c r="G225" s="656">
        <v>40.5</v>
      </c>
      <c r="H225" s="656">
        <v>81</v>
      </c>
      <c r="I225" s="656">
        <v>121.5</v>
      </c>
      <c r="J225" s="565">
        <v>401.02699999999999</v>
      </c>
      <c r="K225" s="565">
        <v>668.37900000000002</v>
      </c>
      <c r="L225" s="565">
        <v>1069.4059999999999</v>
      </c>
      <c r="M225" s="565">
        <v>1604.1089999999999</v>
      </c>
      <c r="N225" s="565">
        <v>2673.5140000000001</v>
      </c>
      <c r="O225" s="565">
        <v>4411.299</v>
      </c>
      <c r="Q225" s="780"/>
      <c r="R225" s="655" t="s">
        <v>87</v>
      </c>
      <c r="S225" s="656">
        <v>450.9</v>
      </c>
      <c r="T225" s="656">
        <v>511.1</v>
      </c>
      <c r="U225" s="656">
        <v>15.700000000000045</v>
      </c>
      <c r="V225" s="656">
        <v>344.8</v>
      </c>
      <c r="W225" s="656">
        <v>150.40000000000009</v>
      </c>
      <c r="X225" s="656">
        <v>287.20000000000005</v>
      </c>
      <c r="Y225" s="565">
        <v>743.60000000000014</v>
      </c>
      <c r="Z225" s="565">
        <v>344.40000000000009</v>
      </c>
      <c r="AA225" s="565">
        <v>449.40000000000009</v>
      </c>
      <c r="AB225" s="565">
        <v>734.20000000000027</v>
      </c>
      <c r="AC225" s="565"/>
      <c r="AD225" s="565"/>
      <c r="AF225" s="780"/>
      <c r="AG225" s="655" t="s">
        <v>87</v>
      </c>
      <c r="AH225" s="656">
        <v>450.9</v>
      </c>
      <c r="AI225" s="656">
        <v>962</v>
      </c>
      <c r="AJ225" s="656">
        <v>977.7</v>
      </c>
      <c r="AK225" s="656">
        <v>1322.5</v>
      </c>
      <c r="AL225" s="656">
        <v>1472.9</v>
      </c>
      <c r="AM225" s="656">
        <v>1760.1000000000001</v>
      </c>
      <c r="AN225" s="565">
        <v>2503.7000000000003</v>
      </c>
      <c r="AO225" s="565">
        <v>2848.1000000000004</v>
      </c>
      <c r="AP225" s="565">
        <v>3297.5000000000005</v>
      </c>
      <c r="AQ225" s="565">
        <v>4031.7000000000007</v>
      </c>
      <c r="AR225" s="565">
        <v>0</v>
      </c>
      <c r="AS225" s="565">
        <v>0</v>
      </c>
    </row>
    <row r="226" spans="1:47" ht="16.5">
      <c r="A226"/>
      <c r="B226" s="780"/>
      <c r="C226" s="655" t="s">
        <v>88</v>
      </c>
      <c r="D226" s="656">
        <v>0</v>
      </c>
      <c r="E226" s="656">
        <v>40.5</v>
      </c>
      <c r="F226" s="656">
        <v>40.5</v>
      </c>
      <c r="G226" s="656">
        <v>40.5</v>
      </c>
      <c r="H226" s="656">
        <v>81</v>
      </c>
      <c r="I226" s="656">
        <v>162</v>
      </c>
      <c r="J226" s="565">
        <v>1470.433</v>
      </c>
      <c r="K226" s="565">
        <v>2406.163</v>
      </c>
      <c r="L226" s="565">
        <v>3876.596</v>
      </c>
      <c r="M226" s="565">
        <v>6282.759</v>
      </c>
      <c r="N226" s="565">
        <v>10293.030000000001</v>
      </c>
      <c r="O226" s="565">
        <v>17110.491000000002</v>
      </c>
      <c r="Q226" s="780"/>
      <c r="R226" s="655" t="s">
        <v>88</v>
      </c>
      <c r="S226" s="656">
        <v>8530</v>
      </c>
      <c r="T226" s="656">
        <v>5696.8</v>
      </c>
      <c r="U226" s="656">
        <v>573.60000000000218</v>
      </c>
      <c r="V226" s="656">
        <v>932.8</v>
      </c>
      <c r="W226" s="656">
        <v>1947.1000000000022</v>
      </c>
      <c r="X226" s="656">
        <v>1293.5</v>
      </c>
      <c r="Y226" s="565">
        <v>1744.0999999999985</v>
      </c>
      <c r="Z226" s="565">
        <v>1748.2999999999993</v>
      </c>
      <c r="AA226" s="565">
        <v>1943.5999999999985</v>
      </c>
      <c r="AB226" s="565">
        <v>2496.8000000000002</v>
      </c>
      <c r="AC226" s="565"/>
      <c r="AD226" s="565"/>
      <c r="AF226" s="780"/>
      <c r="AG226" s="655" t="s">
        <v>88</v>
      </c>
      <c r="AH226" s="656">
        <v>8530</v>
      </c>
      <c r="AI226" s="656">
        <v>14226.8</v>
      </c>
      <c r="AJ226" s="656">
        <v>14800.400000000001</v>
      </c>
      <c r="AK226" s="656">
        <v>15733.2</v>
      </c>
      <c r="AL226" s="656">
        <v>17680.300000000003</v>
      </c>
      <c r="AM226" s="656">
        <v>18973.800000000003</v>
      </c>
      <c r="AN226" s="565">
        <v>20717.900000000001</v>
      </c>
      <c r="AO226" s="565">
        <v>22466.2</v>
      </c>
      <c r="AP226" s="565">
        <v>24409.8</v>
      </c>
      <c r="AQ226" s="565">
        <v>26906.6</v>
      </c>
      <c r="AR226" s="565">
        <v>0</v>
      </c>
      <c r="AS226" s="565">
        <v>0</v>
      </c>
    </row>
    <row r="227" spans="1:47" ht="16.5">
      <c r="A227"/>
      <c r="B227" s="780"/>
      <c r="C227" s="655" t="s">
        <v>121</v>
      </c>
      <c r="D227" s="656">
        <v>0</v>
      </c>
      <c r="E227" s="656">
        <v>0</v>
      </c>
      <c r="F227" s="656">
        <v>0</v>
      </c>
      <c r="G227" s="656">
        <v>0</v>
      </c>
      <c r="H227" s="656">
        <v>0</v>
      </c>
      <c r="I227" s="656">
        <v>0</v>
      </c>
      <c r="J227" s="565">
        <v>0</v>
      </c>
      <c r="K227" s="565">
        <v>0</v>
      </c>
      <c r="L227" s="565">
        <v>0</v>
      </c>
      <c r="M227" s="565">
        <v>0</v>
      </c>
      <c r="N227" s="565">
        <v>0</v>
      </c>
      <c r="O227" s="565">
        <v>0</v>
      </c>
      <c r="Q227" s="780"/>
      <c r="R227" s="655" t="s">
        <v>121</v>
      </c>
      <c r="S227" s="656">
        <v>219.1</v>
      </c>
      <c r="T227" s="656">
        <v>150.30000000000001</v>
      </c>
      <c r="U227" s="656">
        <v>150.30000000000004</v>
      </c>
      <c r="V227" s="656">
        <v>0</v>
      </c>
      <c r="W227" s="656">
        <v>335.09999999999991</v>
      </c>
      <c r="X227" s="656">
        <v>260</v>
      </c>
      <c r="Y227" s="565">
        <v>799</v>
      </c>
      <c r="Z227" s="565">
        <v>184.79999999999995</v>
      </c>
      <c r="AA227" s="565">
        <v>244.09999999999991</v>
      </c>
      <c r="AB227" s="565">
        <v>745.4</v>
      </c>
      <c r="AC227" s="565"/>
      <c r="AD227" s="565"/>
      <c r="AF227" s="780"/>
      <c r="AG227" s="655" t="s">
        <v>121</v>
      </c>
      <c r="AH227" s="656">
        <v>219.1</v>
      </c>
      <c r="AI227" s="656">
        <v>369.4</v>
      </c>
      <c r="AJ227" s="656">
        <v>519.70000000000005</v>
      </c>
      <c r="AK227" s="656">
        <v>519.70000000000005</v>
      </c>
      <c r="AL227" s="656">
        <v>854.8</v>
      </c>
      <c r="AM227" s="656">
        <v>1114.8</v>
      </c>
      <c r="AN227" s="565">
        <v>1913.8</v>
      </c>
      <c r="AO227" s="565">
        <v>2098.6</v>
      </c>
      <c r="AP227" s="565">
        <v>2342.6999999999998</v>
      </c>
      <c r="AQ227" s="565">
        <v>3088.1</v>
      </c>
      <c r="AR227" s="565">
        <v>0</v>
      </c>
      <c r="AS227" s="565">
        <v>0</v>
      </c>
    </row>
    <row r="228" spans="1:47" ht="16.5">
      <c r="A228"/>
      <c r="B228" s="780"/>
      <c r="C228" s="655" t="s">
        <v>89</v>
      </c>
      <c r="D228" s="656">
        <v>40.5</v>
      </c>
      <c r="E228" s="656">
        <v>40.5</v>
      </c>
      <c r="F228" s="656">
        <v>40.5</v>
      </c>
      <c r="G228" s="656">
        <v>40.5</v>
      </c>
      <c r="H228" s="656">
        <v>81</v>
      </c>
      <c r="I228" s="656">
        <v>121.5</v>
      </c>
      <c r="J228" s="565">
        <v>1470.433</v>
      </c>
      <c r="K228" s="565">
        <v>2272.4870000000001</v>
      </c>
      <c r="L228" s="565">
        <v>3609.2440000000001</v>
      </c>
      <c r="M228" s="565">
        <v>6015.4070000000002</v>
      </c>
      <c r="N228" s="565">
        <v>9892.0030000000006</v>
      </c>
      <c r="O228" s="565">
        <v>16442.113000000001</v>
      </c>
      <c r="Q228" s="780"/>
      <c r="R228" s="655" t="s">
        <v>89</v>
      </c>
      <c r="S228" s="656">
        <v>2884.1</v>
      </c>
      <c r="T228" s="656">
        <v>4429.1000000000004</v>
      </c>
      <c r="U228" s="656">
        <v>850.80000000000064</v>
      </c>
      <c r="V228" s="656">
        <v>2440.6999999999998</v>
      </c>
      <c r="W228" s="656">
        <v>3817.5</v>
      </c>
      <c r="X228" s="656">
        <v>3946.8999999999978</v>
      </c>
      <c r="Y228" s="565">
        <v>3446.0999999999985</v>
      </c>
      <c r="Z228" s="565">
        <v>3870.4000000000015</v>
      </c>
      <c r="AA228" s="565">
        <v>4350.5</v>
      </c>
      <c r="AB228" s="565">
        <v>5806.7</v>
      </c>
      <c r="AC228" s="565"/>
      <c r="AD228" s="565"/>
      <c r="AF228" s="780"/>
      <c r="AG228" s="655" t="s">
        <v>89</v>
      </c>
      <c r="AH228" s="656">
        <v>2884.1</v>
      </c>
      <c r="AI228" s="656">
        <v>7313.2000000000007</v>
      </c>
      <c r="AJ228" s="656">
        <v>8164.0000000000018</v>
      </c>
      <c r="AK228" s="656">
        <v>10604.7</v>
      </c>
      <c r="AL228" s="656">
        <v>14422.2</v>
      </c>
      <c r="AM228" s="656">
        <v>18369.099999999999</v>
      </c>
      <c r="AN228" s="565">
        <v>21815.199999999997</v>
      </c>
      <c r="AO228" s="565">
        <v>25685.599999999999</v>
      </c>
      <c r="AP228" s="565">
        <v>30036.1</v>
      </c>
      <c r="AQ228" s="565">
        <v>35842.799999999996</v>
      </c>
      <c r="AR228" s="565">
        <v>0</v>
      </c>
      <c r="AS228" s="565">
        <v>0</v>
      </c>
    </row>
    <row r="229" spans="1:47" ht="16.5">
      <c r="A229"/>
      <c r="B229" s="781"/>
      <c r="C229" s="658" t="s">
        <v>90</v>
      </c>
      <c r="D229" s="659">
        <v>121.5</v>
      </c>
      <c r="E229" s="659">
        <v>162</v>
      </c>
      <c r="F229" s="659">
        <v>162</v>
      </c>
      <c r="G229" s="659">
        <v>162</v>
      </c>
      <c r="H229" s="659">
        <v>324</v>
      </c>
      <c r="I229" s="659">
        <v>567</v>
      </c>
      <c r="J229" s="659">
        <v>5079.6769999999997</v>
      </c>
      <c r="K229" s="659">
        <v>8154.2190000000001</v>
      </c>
      <c r="L229" s="659">
        <v>13233.896000000001</v>
      </c>
      <c r="M229" s="659">
        <v>21521.791000000001</v>
      </c>
      <c r="N229" s="659">
        <v>35557.740000000005</v>
      </c>
      <c r="O229" s="659">
        <v>58950.990000000005</v>
      </c>
      <c r="Q229" s="781"/>
      <c r="R229" s="658" t="s">
        <v>90</v>
      </c>
      <c r="S229" s="659">
        <v>12084.1</v>
      </c>
      <c r="T229" s="659">
        <v>11565.400000000001</v>
      </c>
      <c r="U229" s="659">
        <v>1979.000000000003</v>
      </c>
      <c r="V229" s="659">
        <v>3967.2</v>
      </c>
      <c r="W229" s="659">
        <v>6730.0000000000018</v>
      </c>
      <c r="X229" s="659">
        <v>6072.0999999999976</v>
      </c>
      <c r="Y229" s="659">
        <v>7393.0999999999976</v>
      </c>
      <c r="Z229" s="659">
        <v>6875.4000000000005</v>
      </c>
      <c r="AA229" s="659">
        <v>7339.3999999999987</v>
      </c>
      <c r="AB229" s="659">
        <v>10412</v>
      </c>
      <c r="AC229" s="659">
        <v>0</v>
      </c>
      <c r="AD229" s="659">
        <v>0</v>
      </c>
      <c r="AF229" s="781"/>
      <c r="AG229" s="658" t="s">
        <v>90</v>
      </c>
      <c r="AH229" s="659">
        <v>12084.1</v>
      </c>
      <c r="AI229" s="659">
        <v>23649.5</v>
      </c>
      <c r="AJ229" s="659">
        <v>25628.500000000007</v>
      </c>
      <c r="AK229" s="659">
        <v>29595.700000000004</v>
      </c>
      <c r="AL229" s="659">
        <v>36325.700000000004</v>
      </c>
      <c r="AM229" s="659">
        <v>42397.8</v>
      </c>
      <c r="AN229" s="594">
        <v>49790.899999999994</v>
      </c>
      <c r="AO229" s="594">
        <v>56666.3</v>
      </c>
      <c r="AP229" s="594">
        <v>64005.7</v>
      </c>
      <c r="AQ229" s="594">
        <v>74417.7</v>
      </c>
      <c r="AR229" s="594">
        <v>0</v>
      </c>
      <c r="AS229" s="594">
        <v>0</v>
      </c>
    </row>
    <row r="230" spans="1:47" ht="16.5">
      <c r="A230"/>
      <c r="B230" s="316"/>
      <c r="C230" s="705"/>
      <c r="D230" s="706"/>
      <c r="E230" s="706"/>
      <c r="F230" s="706"/>
      <c r="G230" s="706"/>
      <c r="H230" s="706"/>
      <c r="I230" s="706"/>
      <c r="J230" s="706"/>
      <c r="K230" s="706"/>
      <c r="L230" s="706"/>
      <c r="M230" s="706"/>
      <c r="N230" s="706"/>
      <c r="O230" s="706"/>
      <c r="Q230" s="316"/>
      <c r="R230" s="705"/>
      <c r="S230" s="706"/>
      <c r="T230" s="706"/>
      <c r="U230" s="706"/>
      <c r="V230" s="706"/>
      <c r="W230" s="706"/>
      <c r="X230" s="706"/>
      <c r="Y230" s="706"/>
      <c r="Z230" s="706"/>
      <c r="AA230" s="706"/>
      <c r="AB230" s="706"/>
      <c r="AC230" s="706"/>
      <c r="AD230" s="706"/>
      <c r="AF230" s="316"/>
      <c r="AG230" s="705"/>
      <c r="AH230" s="706"/>
      <c r="AI230" s="706"/>
      <c r="AJ230" s="706"/>
      <c r="AK230" s="706"/>
      <c r="AL230" s="706"/>
      <c r="AM230" s="706"/>
      <c r="AN230" s="707"/>
      <c r="AO230" s="707"/>
      <c r="AP230" s="707"/>
      <c r="AQ230" s="707"/>
      <c r="AR230" s="707"/>
      <c r="AS230" s="707"/>
    </row>
    <row r="231" spans="1:47"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U231"/>
    </row>
    <row r="232" spans="1:47"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F232" t="s">
        <v>127</v>
      </c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U232"/>
    </row>
    <row r="233" spans="1:47">
      <c r="A233"/>
      <c r="B233" s="763" t="s">
        <v>72</v>
      </c>
      <c r="C233" s="763"/>
      <c r="D233" s="552" t="s">
        <v>74</v>
      </c>
      <c r="E233" s="552" t="s">
        <v>75</v>
      </c>
      <c r="F233" s="552" t="s">
        <v>76</v>
      </c>
      <c r="G233" s="552" t="s">
        <v>77</v>
      </c>
      <c r="H233" s="552" t="s">
        <v>78</v>
      </c>
      <c r="I233" s="552" t="s">
        <v>79</v>
      </c>
      <c r="J233" s="552" t="s">
        <v>80</v>
      </c>
      <c r="K233" s="552" t="s">
        <v>81</v>
      </c>
      <c r="L233" s="552" t="s">
        <v>82</v>
      </c>
      <c r="M233" s="552" t="s">
        <v>83</v>
      </c>
      <c r="N233" s="552" t="s">
        <v>84</v>
      </c>
      <c r="O233" s="552" t="s">
        <v>85</v>
      </c>
      <c r="Q233" s="763" t="s">
        <v>72</v>
      </c>
      <c r="R233" s="763"/>
      <c r="S233" s="552" t="s">
        <v>74</v>
      </c>
      <c r="T233" s="552" t="s">
        <v>75</v>
      </c>
      <c r="U233" s="552" t="s">
        <v>76</v>
      </c>
      <c r="V233" s="552" t="s">
        <v>77</v>
      </c>
      <c r="W233" s="552" t="s">
        <v>78</v>
      </c>
      <c r="X233" s="552" t="s">
        <v>79</v>
      </c>
      <c r="Y233" s="552" t="s">
        <v>80</v>
      </c>
      <c r="Z233" s="552" t="s">
        <v>81</v>
      </c>
      <c r="AA233" s="552" t="s">
        <v>82</v>
      </c>
      <c r="AB233" s="552" t="s">
        <v>83</v>
      </c>
      <c r="AC233" s="552" t="s">
        <v>84</v>
      </c>
      <c r="AD233" s="552" t="s">
        <v>85</v>
      </c>
      <c r="AF233" s="763" t="s">
        <v>72</v>
      </c>
      <c r="AG233" s="763"/>
      <c r="AH233" s="552" t="s">
        <v>74</v>
      </c>
      <c r="AI233" s="552" t="s">
        <v>75</v>
      </c>
      <c r="AJ233" s="552" t="s">
        <v>76</v>
      </c>
      <c r="AK233" s="552" t="s">
        <v>77</v>
      </c>
      <c r="AL233" s="552" t="s">
        <v>78</v>
      </c>
      <c r="AM233" s="552" t="s">
        <v>79</v>
      </c>
      <c r="AN233" s="552" t="s">
        <v>80</v>
      </c>
      <c r="AO233" s="552" t="s">
        <v>81</v>
      </c>
      <c r="AP233" s="552" t="s">
        <v>82</v>
      </c>
      <c r="AQ233" s="552" t="s">
        <v>83</v>
      </c>
      <c r="AR233" s="552" t="s">
        <v>84</v>
      </c>
      <c r="AS233" s="552" t="s">
        <v>85</v>
      </c>
    </row>
    <row r="234" spans="1:47">
      <c r="A234"/>
      <c r="B234" s="557" t="s">
        <v>128</v>
      </c>
      <c r="C234" s="402" t="s">
        <v>215</v>
      </c>
      <c r="D234" s="599">
        <v>2110</v>
      </c>
      <c r="E234" s="599">
        <v>2110</v>
      </c>
      <c r="F234" s="599">
        <v>2110</v>
      </c>
      <c r="G234" s="599">
        <v>2110</v>
      </c>
      <c r="H234" s="599">
        <v>2110</v>
      </c>
      <c r="I234" s="599">
        <v>2110</v>
      </c>
      <c r="J234" s="599">
        <v>2110</v>
      </c>
      <c r="K234" s="599">
        <v>2110</v>
      </c>
      <c r="L234" s="599">
        <v>2110</v>
      </c>
      <c r="M234" s="599">
        <v>2110</v>
      </c>
      <c r="N234" s="599">
        <v>2110</v>
      </c>
      <c r="O234" s="599">
        <v>2110</v>
      </c>
      <c r="Q234" s="557" t="s">
        <v>128</v>
      </c>
      <c r="R234" s="402" t="s">
        <v>215</v>
      </c>
      <c r="S234" s="601">
        <v>3556</v>
      </c>
      <c r="T234" s="601">
        <v>2966</v>
      </c>
      <c r="U234" s="601">
        <v>4272</v>
      </c>
      <c r="V234" s="601">
        <v>2474</v>
      </c>
      <c r="W234" s="601">
        <v>2683</v>
      </c>
      <c r="X234" s="601">
        <v>2782</v>
      </c>
      <c r="Y234" s="601">
        <v>2842</v>
      </c>
      <c r="Z234" s="601">
        <v>2842</v>
      </c>
      <c r="AA234" s="601">
        <v>2619</v>
      </c>
      <c r="AB234" s="601">
        <v>2583</v>
      </c>
      <c r="AC234" s="601"/>
      <c r="AD234" s="601"/>
      <c r="AF234" s="557" t="s">
        <v>128</v>
      </c>
      <c r="AG234" s="402" t="s">
        <v>215</v>
      </c>
      <c r="AH234" s="601">
        <v>3556</v>
      </c>
      <c r="AI234" s="601">
        <v>3261</v>
      </c>
      <c r="AJ234" s="601">
        <v>3619</v>
      </c>
      <c r="AK234" s="601">
        <v>3317</v>
      </c>
      <c r="AL234" s="601">
        <v>3190.2</v>
      </c>
      <c r="AM234" s="601">
        <v>3122.1666666666665</v>
      </c>
      <c r="AN234" s="601">
        <v>3082.1428571428573</v>
      </c>
      <c r="AO234" s="601">
        <v>3052.125</v>
      </c>
      <c r="AP234" s="601">
        <v>3004</v>
      </c>
      <c r="AQ234" s="601">
        <v>2961.9</v>
      </c>
      <c r="AR234" s="601">
        <v>2961.9</v>
      </c>
      <c r="AS234" s="601">
        <v>2961.9</v>
      </c>
    </row>
    <row r="235" spans="1:47">
      <c r="A235"/>
      <c r="B235" s="557" t="s">
        <v>87</v>
      </c>
      <c r="C235" s="402" t="s">
        <v>215</v>
      </c>
      <c r="D235" s="599">
        <v>1449</v>
      </c>
      <c r="E235" s="599">
        <v>1449</v>
      </c>
      <c r="F235" s="599">
        <v>1449</v>
      </c>
      <c r="G235" s="599">
        <v>1449</v>
      </c>
      <c r="H235" s="599">
        <v>1449</v>
      </c>
      <c r="I235" s="599">
        <v>1449</v>
      </c>
      <c r="J235" s="599">
        <v>1449</v>
      </c>
      <c r="K235" s="599">
        <v>1449</v>
      </c>
      <c r="L235" s="599">
        <v>1449</v>
      </c>
      <c r="M235" s="599">
        <v>1449</v>
      </c>
      <c r="N235" s="599">
        <v>1449</v>
      </c>
      <c r="O235" s="599">
        <v>1449</v>
      </c>
      <c r="Q235" s="557" t="s">
        <v>87</v>
      </c>
      <c r="R235" s="402" t="s">
        <v>215</v>
      </c>
      <c r="S235" s="599">
        <v>3652</v>
      </c>
      <c r="T235" s="601">
        <v>2120</v>
      </c>
      <c r="U235" s="601">
        <v>3035</v>
      </c>
      <c r="V235" s="601">
        <v>845</v>
      </c>
      <c r="W235" s="601">
        <v>919</v>
      </c>
      <c r="X235" s="601">
        <v>1476</v>
      </c>
      <c r="Y235" s="601">
        <v>1304</v>
      </c>
      <c r="Z235" s="601">
        <v>1229</v>
      </c>
      <c r="AA235" s="601">
        <v>1398</v>
      </c>
      <c r="AB235" s="601">
        <v>1556</v>
      </c>
      <c r="AC235" s="601"/>
      <c r="AD235" s="601"/>
      <c r="AF235" s="557" t="s">
        <v>87</v>
      </c>
      <c r="AG235" s="402" t="s">
        <v>215</v>
      </c>
      <c r="AH235" s="601">
        <v>3652</v>
      </c>
      <c r="AI235" s="601">
        <v>2886</v>
      </c>
      <c r="AJ235" s="601">
        <v>2577.5</v>
      </c>
      <c r="AK235" s="601">
        <v>2413</v>
      </c>
      <c r="AL235" s="601">
        <v>2114.1999999999998</v>
      </c>
      <c r="AM235" s="601">
        <v>2007.8333333333333</v>
      </c>
      <c r="AN235" s="601">
        <v>1907.2857142857142</v>
      </c>
      <c r="AO235" s="601">
        <v>1822.5</v>
      </c>
      <c r="AP235" s="601">
        <v>1775.3333333333333</v>
      </c>
      <c r="AQ235" s="601">
        <v>1753.4</v>
      </c>
      <c r="AR235" s="601">
        <v>1753.4</v>
      </c>
      <c r="AS235" s="601">
        <v>1753.4</v>
      </c>
    </row>
    <row r="236" spans="1:47">
      <c r="A236"/>
      <c r="B236" s="557" t="s">
        <v>88</v>
      </c>
      <c r="C236" s="402" t="s">
        <v>215</v>
      </c>
      <c r="D236" s="599">
        <v>12</v>
      </c>
      <c r="E236" s="599">
        <v>12</v>
      </c>
      <c r="F236" s="599">
        <v>12</v>
      </c>
      <c r="G236" s="599">
        <v>12</v>
      </c>
      <c r="H236" s="599">
        <v>12</v>
      </c>
      <c r="I236" s="599">
        <v>12</v>
      </c>
      <c r="J236" s="599">
        <v>12</v>
      </c>
      <c r="K236" s="599">
        <v>12</v>
      </c>
      <c r="L236" s="599">
        <v>12</v>
      </c>
      <c r="M236" s="599">
        <v>12</v>
      </c>
      <c r="N236" s="599">
        <v>12</v>
      </c>
      <c r="O236" s="599">
        <v>12</v>
      </c>
      <c r="Q236" s="557" t="s">
        <v>88</v>
      </c>
      <c r="R236" s="402" t="s">
        <v>215</v>
      </c>
      <c r="S236" s="600">
        <v>21</v>
      </c>
      <c r="T236" s="599">
        <v>23</v>
      </c>
      <c r="U236" s="599">
        <v>22</v>
      </c>
      <c r="V236" s="599">
        <v>22</v>
      </c>
      <c r="W236" s="599">
        <v>22</v>
      </c>
      <c r="X236" s="599">
        <v>26</v>
      </c>
      <c r="Y236" s="599">
        <v>48</v>
      </c>
      <c r="Z236" s="599">
        <v>74</v>
      </c>
      <c r="AA236" s="599">
        <v>77</v>
      </c>
      <c r="AB236" s="599">
        <v>55</v>
      </c>
      <c r="AC236" s="599"/>
      <c r="AD236" s="599"/>
      <c r="AF236" s="557" t="s">
        <v>88</v>
      </c>
      <c r="AG236" s="402" t="s">
        <v>215</v>
      </c>
      <c r="AH236" s="601">
        <v>21</v>
      </c>
      <c r="AI236" s="601">
        <v>22</v>
      </c>
      <c r="AJ236" s="601">
        <v>22.5</v>
      </c>
      <c r="AK236" s="601">
        <v>22</v>
      </c>
      <c r="AL236" s="601">
        <v>22</v>
      </c>
      <c r="AM236" s="601">
        <v>22.666666666666668</v>
      </c>
      <c r="AN236" s="601">
        <v>26.285714285714285</v>
      </c>
      <c r="AO236" s="601">
        <v>32.25</v>
      </c>
      <c r="AP236" s="601">
        <v>37.222222222222221</v>
      </c>
      <c r="AQ236" s="601">
        <v>39</v>
      </c>
      <c r="AR236" s="601">
        <v>39</v>
      </c>
      <c r="AS236" s="601">
        <v>39</v>
      </c>
    </row>
    <row r="237" spans="1:47">
      <c r="A237"/>
      <c r="B237" s="557" t="s">
        <v>121</v>
      </c>
      <c r="C237" s="402" t="s">
        <v>215</v>
      </c>
      <c r="D237" s="599">
        <v>414</v>
      </c>
      <c r="E237" s="599">
        <v>414</v>
      </c>
      <c r="F237" s="599">
        <v>414</v>
      </c>
      <c r="G237" s="599">
        <v>414</v>
      </c>
      <c r="H237" s="599">
        <v>414</v>
      </c>
      <c r="I237" s="599">
        <v>414</v>
      </c>
      <c r="J237" s="599">
        <v>414</v>
      </c>
      <c r="K237" s="599">
        <v>414</v>
      </c>
      <c r="L237" s="599">
        <v>414</v>
      </c>
      <c r="M237" s="599">
        <v>414</v>
      </c>
      <c r="N237" s="599">
        <v>414</v>
      </c>
      <c r="O237" s="599">
        <v>414</v>
      </c>
      <c r="Q237" s="557" t="s">
        <v>121</v>
      </c>
      <c r="R237" s="402" t="s">
        <v>215</v>
      </c>
      <c r="S237" s="599">
        <v>1084</v>
      </c>
      <c r="T237" s="599">
        <v>488</v>
      </c>
      <c r="U237" s="599">
        <v>682</v>
      </c>
      <c r="V237" s="599">
        <v>495</v>
      </c>
      <c r="W237" s="599">
        <v>522</v>
      </c>
      <c r="X237" s="599">
        <v>540</v>
      </c>
      <c r="Y237" s="599">
        <v>513</v>
      </c>
      <c r="Z237" s="599">
        <v>530</v>
      </c>
      <c r="AA237" s="599">
        <v>541</v>
      </c>
      <c r="AB237" s="599">
        <v>504</v>
      </c>
      <c r="AC237" s="599"/>
      <c r="AD237" s="599"/>
      <c r="AF237" s="557" t="s">
        <v>121</v>
      </c>
      <c r="AG237" s="402" t="s">
        <v>215</v>
      </c>
      <c r="AH237" s="601">
        <v>1084</v>
      </c>
      <c r="AI237" s="601">
        <v>786</v>
      </c>
      <c r="AJ237" s="601">
        <v>585</v>
      </c>
      <c r="AK237" s="601">
        <v>687.25</v>
      </c>
      <c r="AL237" s="601">
        <v>654.20000000000005</v>
      </c>
      <c r="AM237" s="601">
        <v>635.16666666666663</v>
      </c>
      <c r="AN237" s="601">
        <v>617.71428571428567</v>
      </c>
      <c r="AO237" s="601">
        <v>606.75</v>
      </c>
      <c r="AP237" s="601">
        <v>599.44444444444446</v>
      </c>
      <c r="AQ237" s="601">
        <v>589.9</v>
      </c>
      <c r="AR237" s="601">
        <v>589.9</v>
      </c>
      <c r="AS237" s="601">
        <v>589.9</v>
      </c>
    </row>
    <row r="238" spans="1:47">
      <c r="A238"/>
      <c r="B238" s="557" t="s">
        <v>89</v>
      </c>
      <c r="C238" s="402" t="s">
        <v>215</v>
      </c>
      <c r="D238" s="599">
        <v>743</v>
      </c>
      <c r="E238" s="599">
        <v>743</v>
      </c>
      <c r="F238" s="599">
        <v>743</v>
      </c>
      <c r="G238" s="599">
        <v>743</v>
      </c>
      <c r="H238" s="599">
        <v>743</v>
      </c>
      <c r="I238" s="599">
        <v>743</v>
      </c>
      <c r="J238" s="599">
        <v>743</v>
      </c>
      <c r="K238" s="599">
        <v>743</v>
      </c>
      <c r="L238" s="599">
        <v>743</v>
      </c>
      <c r="M238" s="599">
        <v>743</v>
      </c>
      <c r="N238" s="599">
        <v>743</v>
      </c>
      <c r="O238" s="599">
        <v>743</v>
      </c>
      <c r="Q238" s="557" t="s">
        <v>89</v>
      </c>
      <c r="R238" s="402" t="s">
        <v>215</v>
      </c>
      <c r="S238" s="599">
        <v>2044</v>
      </c>
      <c r="T238" s="599">
        <v>1596</v>
      </c>
      <c r="U238" s="599">
        <v>2918</v>
      </c>
      <c r="V238" s="599">
        <v>526</v>
      </c>
      <c r="W238" s="599">
        <v>974</v>
      </c>
      <c r="X238" s="599">
        <v>1255</v>
      </c>
      <c r="Y238" s="599">
        <v>763</v>
      </c>
      <c r="Z238" s="599">
        <v>701</v>
      </c>
      <c r="AA238" s="599">
        <v>944</v>
      </c>
      <c r="AB238" s="599">
        <v>834</v>
      </c>
      <c r="AC238" s="599"/>
      <c r="AD238" s="599"/>
      <c r="AF238" s="557" t="s">
        <v>89</v>
      </c>
      <c r="AG238" s="402" t="s">
        <v>215</v>
      </c>
      <c r="AH238" s="601">
        <v>2044</v>
      </c>
      <c r="AI238" s="601">
        <v>1820</v>
      </c>
      <c r="AJ238" s="601">
        <v>2257</v>
      </c>
      <c r="AK238" s="601">
        <v>1771</v>
      </c>
      <c r="AL238" s="601">
        <v>1611.6</v>
      </c>
      <c r="AM238" s="601">
        <v>1552.1666666666667</v>
      </c>
      <c r="AN238" s="601">
        <v>1439.4285714285713</v>
      </c>
      <c r="AO238" s="601">
        <v>1347.125</v>
      </c>
      <c r="AP238" s="601">
        <v>1302.3333333333333</v>
      </c>
      <c r="AQ238" s="601">
        <v>1255.5</v>
      </c>
      <c r="AR238" s="601">
        <v>1255.5</v>
      </c>
      <c r="AS238" s="601">
        <v>1255.5</v>
      </c>
    </row>
    <row r="239" spans="1:47">
      <c r="A239"/>
      <c r="B239" s="557" t="s">
        <v>90</v>
      </c>
      <c r="C239" s="402" t="s">
        <v>215</v>
      </c>
      <c r="D239" s="599">
        <v>4728</v>
      </c>
      <c r="E239" s="599">
        <v>4728</v>
      </c>
      <c r="F239" s="599">
        <v>4728</v>
      </c>
      <c r="G239" s="599">
        <v>4728</v>
      </c>
      <c r="H239" s="599">
        <v>4728</v>
      </c>
      <c r="I239" s="599">
        <v>4728</v>
      </c>
      <c r="J239" s="599">
        <v>4728</v>
      </c>
      <c r="K239" s="599">
        <v>4728</v>
      </c>
      <c r="L239" s="599">
        <v>4728</v>
      </c>
      <c r="M239" s="599">
        <v>4728</v>
      </c>
      <c r="N239" s="599">
        <v>4728</v>
      </c>
      <c r="O239" s="599">
        <v>4728</v>
      </c>
      <c r="Q239" s="557" t="s">
        <v>90</v>
      </c>
      <c r="R239" s="402" t="s">
        <v>215</v>
      </c>
      <c r="S239" s="599">
        <v>10357</v>
      </c>
      <c r="T239" s="599">
        <v>7193</v>
      </c>
      <c r="U239" s="599">
        <v>10929</v>
      </c>
      <c r="V239" s="599">
        <v>4362</v>
      </c>
      <c r="W239" s="599">
        <v>5120</v>
      </c>
      <c r="X239" s="599">
        <v>6079</v>
      </c>
      <c r="Y239" s="599">
        <v>5470</v>
      </c>
      <c r="Z239" s="599">
        <v>5376</v>
      </c>
      <c r="AA239" s="599">
        <v>5579</v>
      </c>
      <c r="AB239" s="599">
        <v>5532</v>
      </c>
      <c r="AC239" s="599">
        <v>0</v>
      </c>
      <c r="AD239" s="599">
        <v>0</v>
      </c>
      <c r="AF239" s="557" t="s">
        <v>90</v>
      </c>
      <c r="AG239" s="402" t="s">
        <v>215</v>
      </c>
      <c r="AH239" s="601">
        <v>10357</v>
      </c>
      <c r="AI239" s="601">
        <v>8775</v>
      </c>
      <c r="AJ239" s="601">
        <v>9061</v>
      </c>
      <c r="AK239" s="601">
        <v>8210.25</v>
      </c>
      <c r="AL239" s="601">
        <v>7592.2</v>
      </c>
      <c r="AM239" s="601">
        <v>7340</v>
      </c>
      <c r="AN239" s="601">
        <v>5470</v>
      </c>
      <c r="AO239" s="601">
        <v>5376</v>
      </c>
      <c r="AP239" s="601">
        <v>5579</v>
      </c>
      <c r="AQ239" s="601">
        <v>5532</v>
      </c>
      <c r="AR239" s="601">
        <v>0</v>
      </c>
      <c r="AS239" s="601">
        <v>0</v>
      </c>
    </row>
    <row r="240" spans="1:47">
      <c r="A240"/>
      <c r="B240" s="264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Q240" s="264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  <c r="AC240" s="586"/>
      <c r="AD240" s="586"/>
      <c r="AF240" s="264"/>
      <c r="AH240" s="709"/>
      <c r="AI240" s="709"/>
      <c r="AJ240" s="709"/>
      <c r="AK240" s="709"/>
      <c r="AL240" s="709"/>
      <c r="AM240" s="709"/>
      <c r="AN240" s="709"/>
      <c r="AO240" s="709"/>
      <c r="AP240" s="709"/>
      <c r="AQ240" s="709"/>
      <c r="AR240" s="709"/>
      <c r="AS240" s="709"/>
    </row>
    <row r="241" spans="2:45">
      <c r="B241" s="687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81" t="s">
        <v>216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81" t="s">
        <v>216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63" t="s">
        <v>72</v>
      </c>
      <c r="C243" s="763"/>
      <c r="D243" s="552" t="s">
        <v>74</v>
      </c>
      <c r="E243" s="552" t="s">
        <v>75</v>
      </c>
      <c r="F243" s="552" t="s">
        <v>76</v>
      </c>
      <c r="G243" s="552" t="s">
        <v>77</v>
      </c>
      <c r="H243" s="552" t="s">
        <v>78</v>
      </c>
      <c r="I243" s="552" t="s">
        <v>79</v>
      </c>
      <c r="J243" s="552" t="s">
        <v>80</v>
      </c>
      <c r="K243" s="552" t="s">
        <v>81</v>
      </c>
      <c r="L243" s="552" t="s">
        <v>82</v>
      </c>
      <c r="M243" s="552" t="s">
        <v>83</v>
      </c>
      <c r="N243" s="552" t="s">
        <v>84</v>
      </c>
      <c r="O243" s="552" t="s">
        <v>85</v>
      </c>
      <c r="Q243" s="763" t="s">
        <v>72</v>
      </c>
      <c r="R243" s="763"/>
      <c r="S243" s="552" t="s">
        <v>74</v>
      </c>
      <c r="T243" s="552" t="s">
        <v>75</v>
      </c>
      <c r="U243" s="552" t="s">
        <v>76</v>
      </c>
      <c r="V243" s="552" t="s">
        <v>77</v>
      </c>
      <c r="W243" s="552" t="s">
        <v>78</v>
      </c>
      <c r="X243" s="552" t="s">
        <v>79</v>
      </c>
      <c r="Y243" s="552" t="s">
        <v>80</v>
      </c>
      <c r="Z243" s="552" t="s">
        <v>81</v>
      </c>
      <c r="AA243" s="552" t="s">
        <v>82</v>
      </c>
      <c r="AB243" s="552" t="s">
        <v>83</v>
      </c>
      <c r="AC243" s="552" t="s">
        <v>84</v>
      </c>
      <c r="AD243" s="552" t="s">
        <v>85</v>
      </c>
      <c r="AF243" s="763" t="s">
        <v>72</v>
      </c>
      <c r="AG243" s="763"/>
      <c r="AH243" s="552" t="s">
        <v>74</v>
      </c>
      <c r="AI243" s="552" t="s">
        <v>75</v>
      </c>
      <c r="AJ243" s="552" t="s">
        <v>76</v>
      </c>
      <c r="AK243" s="552" t="s">
        <v>77</v>
      </c>
      <c r="AL243" s="552" t="s">
        <v>78</v>
      </c>
      <c r="AM243" s="552" t="s">
        <v>79</v>
      </c>
      <c r="AN243" s="552" t="s">
        <v>80</v>
      </c>
      <c r="AO243" s="552" t="s">
        <v>81</v>
      </c>
      <c r="AP243" s="552" t="s">
        <v>82</v>
      </c>
      <c r="AQ243" s="552" t="s">
        <v>83</v>
      </c>
      <c r="AR243" s="552" t="s">
        <v>84</v>
      </c>
      <c r="AS243" s="552" t="s">
        <v>85</v>
      </c>
    </row>
    <row r="244" spans="2:45">
      <c r="B244" s="766" t="s">
        <v>128</v>
      </c>
      <c r="C244" s="402" t="s">
        <v>217</v>
      </c>
      <c r="D244" s="564"/>
      <c r="E244" s="564"/>
      <c r="F244" s="564"/>
      <c r="G244" s="564"/>
      <c r="H244" s="564"/>
      <c r="I244" s="564"/>
      <c r="J244" s="564"/>
      <c r="K244" s="564"/>
      <c r="L244" s="564"/>
      <c r="M244" s="564"/>
      <c r="N244" s="564"/>
      <c r="O244" s="564"/>
      <c r="Q244" s="766" t="s">
        <v>128</v>
      </c>
      <c r="R244" s="402" t="s">
        <v>217</v>
      </c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F244" s="766" t="s">
        <v>128</v>
      </c>
      <c r="AG244" s="402" t="s">
        <v>217</v>
      </c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</row>
    <row r="245" spans="2:45">
      <c r="B245" s="766"/>
      <c r="C245" s="402" t="s">
        <v>218</v>
      </c>
      <c r="D245" s="564"/>
      <c r="E245" s="564"/>
      <c r="F245" s="564"/>
      <c r="G245" s="564"/>
      <c r="H245" s="564"/>
      <c r="I245" s="564"/>
      <c r="J245" s="564"/>
      <c r="K245" s="564"/>
      <c r="L245" s="564"/>
      <c r="M245" s="564"/>
      <c r="N245" s="564"/>
      <c r="O245" s="564"/>
      <c r="Q245" s="766"/>
      <c r="R245" s="402" t="s">
        <v>218</v>
      </c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F245" s="766"/>
      <c r="AG245" s="402" t="s">
        <v>218</v>
      </c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</row>
    <row r="246" spans="2:45">
      <c r="B246" s="766"/>
      <c r="C246" s="639" t="s">
        <v>219</v>
      </c>
      <c r="D246" s="676">
        <v>100</v>
      </c>
      <c r="E246" s="676">
        <v>100</v>
      </c>
      <c r="F246" s="676">
        <v>100</v>
      </c>
      <c r="G246" s="676">
        <v>100</v>
      </c>
      <c r="H246" s="676">
        <v>100</v>
      </c>
      <c r="I246" s="676">
        <v>100</v>
      </c>
      <c r="J246" s="676">
        <v>100</v>
      </c>
      <c r="K246" s="676">
        <v>100</v>
      </c>
      <c r="L246" s="676">
        <v>100</v>
      </c>
      <c r="M246" s="676">
        <v>100</v>
      </c>
      <c r="N246" s="676">
        <v>100</v>
      </c>
      <c r="O246" s="676">
        <v>100</v>
      </c>
      <c r="Q246" s="766"/>
      <c r="R246" s="670" t="s">
        <v>219</v>
      </c>
      <c r="S246" s="640"/>
      <c r="T246" s="640"/>
      <c r="U246" s="640"/>
      <c r="V246" s="640"/>
      <c r="W246" s="640"/>
      <c r="X246" s="640"/>
      <c r="Y246" s="640"/>
      <c r="Z246" s="640"/>
      <c r="AA246" s="640"/>
      <c r="AB246" s="640"/>
      <c r="AC246" s="640"/>
      <c r="AD246" s="640"/>
      <c r="AF246" s="766"/>
      <c r="AG246" s="670" t="s">
        <v>219</v>
      </c>
      <c r="AH246" s="640">
        <v>100</v>
      </c>
      <c r="AI246" s="640">
        <v>100</v>
      </c>
      <c r="AJ246" s="646">
        <v>100</v>
      </c>
      <c r="AK246" s="646">
        <v>100</v>
      </c>
      <c r="AL246" s="646">
        <v>100</v>
      </c>
      <c r="AM246" s="646">
        <v>100</v>
      </c>
      <c r="AN246" s="646">
        <v>100</v>
      </c>
      <c r="AO246" s="646">
        <v>100</v>
      </c>
      <c r="AP246" s="646">
        <v>100</v>
      </c>
      <c r="AQ246" s="646">
        <v>100</v>
      </c>
      <c r="AR246" s="646">
        <v>100</v>
      </c>
      <c r="AS246" s="646">
        <v>100</v>
      </c>
    </row>
    <row r="247" spans="2:45">
      <c r="B247" s="766" t="s">
        <v>87</v>
      </c>
      <c r="C247" s="402" t="s">
        <v>217</v>
      </c>
      <c r="D247" s="564"/>
      <c r="E247" s="564"/>
      <c r="F247" s="564"/>
      <c r="G247" s="564"/>
      <c r="H247" s="564"/>
      <c r="I247" s="564"/>
      <c r="J247" s="564"/>
      <c r="K247" s="564"/>
      <c r="L247" s="564"/>
      <c r="M247" s="564"/>
      <c r="N247" s="564"/>
      <c r="O247" s="564"/>
      <c r="Q247" s="766" t="s">
        <v>87</v>
      </c>
      <c r="R247" s="402" t="s">
        <v>217</v>
      </c>
      <c r="S247" s="564"/>
      <c r="T247" s="564"/>
      <c r="U247" s="564"/>
      <c r="V247" s="564"/>
      <c r="W247" s="564"/>
      <c r="X247" s="564"/>
      <c r="Y247" s="564"/>
      <c r="Z247" s="564"/>
      <c r="AA247" s="564"/>
      <c r="AB247" s="564"/>
      <c r="AC247" s="564"/>
      <c r="AD247" s="564"/>
      <c r="AF247" s="766" t="s">
        <v>87</v>
      </c>
      <c r="AG247" s="402" t="s">
        <v>217</v>
      </c>
      <c r="AH247" s="564"/>
      <c r="AI247" s="564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</row>
    <row r="248" spans="2:45">
      <c r="B248" s="766"/>
      <c r="C248" s="402" t="s">
        <v>218</v>
      </c>
      <c r="D248" s="564"/>
      <c r="E248" s="564"/>
      <c r="F248" s="564"/>
      <c r="G248" s="564"/>
      <c r="H248" s="564"/>
      <c r="I248" s="564"/>
      <c r="J248" s="564"/>
      <c r="K248" s="564"/>
      <c r="L248" s="564"/>
      <c r="M248" s="564"/>
      <c r="N248" s="564"/>
      <c r="O248" s="564"/>
      <c r="Q248" s="766"/>
      <c r="R248" s="402" t="s">
        <v>218</v>
      </c>
      <c r="S248" s="564"/>
      <c r="T248" s="564"/>
      <c r="U248" s="564"/>
      <c r="V248" s="564"/>
      <c r="W248" s="564"/>
      <c r="X248" s="564"/>
      <c r="Y248" s="564"/>
      <c r="Z248" s="564"/>
      <c r="AA248" s="564"/>
      <c r="AB248" s="564"/>
      <c r="AC248" s="564"/>
      <c r="AD248" s="564"/>
      <c r="AF248" s="766"/>
      <c r="AG248" s="402" t="s">
        <v>218</v>
      </c>
      <c r="AH248" s="564"/>
      <c r="AI248" s="564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</row>
    <row r="249" spans="2:45">
      <c r="B249" s="766"/>
      <c r="C249" s="639" t="s">
        <v>219</v>
      </c>
      <c r="D249" s="676">
        <v>100</v>
      </c>
      <c r="E249" s="676">
        <v>100</v>
      </c>
      <c r="F249" s="676">
        <v>100</v>
      </c>
      <c r="G249" s="676">
        <v>100</v>
      </c>
      <c r="H249" s="676">
        <v>100</v>
      </c>
      <c r="I249" s="676">
        <v>100</v>
      </c>
      <c r="J249" s="676">
        <v>100</v>
      </c>
      <c r="K249" s="676">
        <v>100</v>
      </c>
      <c r="L249" s="676">
        <v>100</v>
      </c>
      <c r="M249" s="676">
        <v>100</v>
      </c>
      <c r="N249" s="676">
        <v>100</v>
      </c>
      <c r="O249" s="676">
        <v>100</v>
      </c>
      <c r="Q249" s="766"/>
      <c r="R249" s="670" t="s">
        <v>219</v>
      </c>
      <c r="S249" s="640"/>
      <c r="T249" s="640"/>
      <c r="U249" s="640"/>
      <c r="V249" s="640"/>
      <c r="W249" s="640"/>
      <c r="X249" s="640"/>
      <c r="Y249" s="640"/>
      <c r="Z249" s="640"/>
      <c r="AA249" s="640"/>
      <c r="AB249" s="640"/>
      <c r="AC249" s="640"/>
      <c r="AD249" s="640"/>
      <c r="AF249" s="766"/>
      <c r="AG249" s="670" t="s">
        <v>219</v>
      </c>
      <c r="AH249" s="640">
        <v>100</v>
      </c>
      <c r="AI249" s="640">
        <v>100</v>
      </c>
      <c r="AJ249" s="646">
        <v>100</v>
      </c>
      <c r="AK249" s="646">
        <v>100</v>
      </c>
      <c r="AL249" s="646">
        <v>100</v>
      </c>
      <c r="AM249" s="646">
        <v>100</v>
      </c>
      <c r="AN249" s="646">
        <v>100</v>
      </c>
      <c r="AO249" s="646">
        <v>100</v>
      </c>
      <c r="AP249" s="646">
        <v>100</v>
      </c>
      <c r="AQ249" s="646">
        <v>100</v>
      </c>
      <c r="AR249" s="646">
        <v>100</v>
      </c>
      <c r="AS249" s="646">
        <v>100</v>
      </c>
    </row>
    <row r="250" spans="2:45">
      <c r="B250" s="766" t="s">
        <v>88</v>
      </c>
      <c r="C250" s="402" t="s">
        <v>217</v>
      </c>
      <c r="D250" s="564"/>
      <c r="E250" s="564"/>
      <c r="F250" s="564"/>
      <c r="G250" s="564"/>
      <c r="H250" s="564"/>
      <c r="I250" s="564"/>
      <c r="J250" s="564"/>
      <c r="K250" s="564"/>
      <c r="L250" s="564"/>
      <c r="M250" s="564"/>
      <c r="N250" s="564"/>
      <c r="O250" s="564"/>
      <c r="Q250" s="766" t="s">
        <v>88</v>
      </c>
      <c r="R250" s="402" t="s">
        <v>217</v>
      </c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F250" s="766" t="s">
        <v>88</v>
      </c>
      <c r="AG250" s="402" t="s">
        <v>217</v>
      </c>
      <c r="AH250" s="600"/>
      <c r="AI250" s="600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</row>
    <row r="251" spans="2:45">
      <c r="B251" s="766"/>
      <c r="C251" s="402" t="s">
        <v>218</v>
      </c>
      <c r="D251" s="564"/>
      <c r="E251" s="564"/>
      <c r="F251" s="564"/>
      <c r="G251" s="564"/>
      <c r="H251" s="564"/>
      <c r="I251" s="564"/>
      <c r="J251" s="564"/>
      <c r="K251" s="564"/>
      <c r="L251" s="564"/>
      <c r="M251" s="564"/>
      <c r="N251" s="564"/>
      <c r="O251" s="564"/>
      <c r="Q251" s="766"/>
      <c r="R251" s="402" t="s">
        <v>218</v>
      </c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F251" s="766"/>
      <c r="AG251" s="402" t="s">
        <v>218</v>
      </c>
      <c r="AH251" s="600"/>
      <c r="AI251" s="600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</row>
    <row r="252" spans="2:45">
      <c r="B252" s="766"/>
      <c r="C252" s="639" t="s">
        <v>219</v>
      </c>
      <c r="D252" s="676">
        <v>100</v>
      </c>
      <c r="E252" s="676">
        <v>100</v>
      </c>
      <c r="F252" s="676">
        <v>100</v>
      </c>
      <c r="G252" s="676">
        <v>100</v>
      </c>
      <c r="H252" s="676">
        <v>100</v>
      </c>
      <c r="I252" s="676">
        <v>100</v>
      </c>
      <c r="J252" s="676">
        <v>100</v>
      </c>
      <c r="K252" s="676">
        <v>100</v>
      </c>
      <c r="L252" s="676">
        <v>100</v>
      </c>
      <c r="M252" s="676">
        <v>100</v>
      </c>
      <c r="N252" s="676">
        <v>100</v>
      </c>
      <c r="O252" s="676">
        <v>100</v>
      </c>
      <c r="Q252" s="766"/>
      <c r="R252" s="670" t="s">
        <v>219</v>
      </c>
      <c r="S252" s="640"/>
      <c r="T252" s="640"/>
      <c r="U252" s="640"/>
      <c r="V252" s="640"/>
      <c r="W252" s="640"/>
      <c r="X252" s="640"/>
      <c r="Y252" s="640"/>
      <c r="Z252" s="640"/>
      <c r="AA252" s="640"/>
      <c r="AB252" s="640"/>
      <c r="AC252" s="640"/>
      <c r="AD252" s="640"/>
      <c r="AF252" s="766"/>
      <c r="AG252" s="670" t="s">
        <v>219</v>
      </c>
      <c r="AH252" s="640">
        <v>100</v>
      </c>
      <c r="AI252" s="640">
        <v>100</v>
      </c>
      <c r="AJ252" s="646">
        <v>100</v>
      </c>
      <c r="AK252" s="646">
        <v>100</v>
      </c>
      <c r="AL252" s="646">
        <v>100</v>
      </c>
      <c r="AM252" s="646">
        <v>100</v>
      </c>
      <c r="AN252" s="646">
        <v>100</v>
      </c>
      <c r="AO252" s="646">
        <v>100</v>
      </c>
      <c r="AP252" s="646">
        <v>100</v>
      </c>
      <c r="AQ252" s="646">
        <v>100</v>
      </c>
      <c r="AR252" s="646">
        <v>100</v>
      </c>
      <c r="AS252" s="646">
        <v>100</v>
      </c>
    </row>
    <row r="253" spans="2:45">
      <c r="B253" s="766" t="s">
        <v>121</v>
      </c>
      <c r="C253" s="402" t="s">
        <v>217</v>
      </c>
      <c r="D253" s="564"/>
      <c r="E253" s="564"/>
      <c r="F253" s="564"/>
      <c r="G253" s="564"/>
      <c r="H253" s="564"/>
      <c r="I253" s="564"/>
      <c r="J253" s="564"/>
      <c r="K253" s="564"/>
      <c r="L253" s="564"/>
      <c r="M253" s="564"/>
      <c r="N253" s="564"/>
      <c r="O253" s="564"/>
      <c r="Q253" s="766" t="s">
        <v>121</v>
      </c>
      <c r="R253" s="402" t="s">
        <v>217</v>
      </c>
      <c r="S253" s="564"/>
      <c r="T253" s="564"/>
      <c r="U253" s="564"/>
      <c r="V253" s="564"/>
      <c r="W253" s="564"/>
      <c r="X253" s="564"/>
      <c r="Y253" s="564"/>
      <c r="Z253" s="564"/>
      <c r="AA253" s="564"/>
      <c r="AB253" s="564"/>
      <c r="AC253" s="564"/>
      <c r="AD253" s="564"/>
      <c r="AF253" s="766" t="s">
        <v>121</v>
      </c>
      <c r="AG253" s="402" t="s">
        <v>217</v>
      </c>
      <c r="AH253" s="564"/>
      <c r="AI253" s="564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</row>
    <row r="254" spans="2:45">
      <c r="B254" s="766"/>
      <c r="C254" s="402" t="s">
        <v>218</v>
      </c>
      <c r="D254" s="564"/>
      <c r="E254" s="564"/>
      <c r="F254" s="564"/>
      <c r="G254" s="564"/>
      <c r="H254" s="564"/>
      <c r="I254" s="564"/>
      <c r="J254" s="564"/>
      <c r="K254" s="564"/>
      <c r="L254" s="564"/>
      <c r="M254" s="564"/>
      <c r="N254" s="564"/>
      <c r="O254" s="564"/>
      <c r="Q254" s="766"/>
      <c r="R254" s="402" t="s">
        <v>218</v>
      </c>
      <c r="S254" s="674"/>
      <c r="T254" s="564"/>
      <c r="U254" s="564"/>
      <c r="V254" s="564"/>
      <c r="W254" s="564"/>
      <c r="X254" s="564"/>
      <c r="Y254" s="564"/>
      <c r="Z254" s="564"/>
      <c r="AA254" s="564"/>
      <c r="AB254" s="564"/>
      <c r="AC254" s="564"/>
      <c r="AD254" s="564"/>
      <c r="AF254" s="766"/>
      <c r="AG254" s="402" t="s">
        <v>218</v>
      </c>
      <c r="AH254" s="564"/>
      <c r="AI254" s="564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</row>
    <row r="255" spans="2:45">
      <c r="B255" s="766"/>
      <c r="C255" s="639" t="s">
        <v>219</v>
      </c>
      <c r="D255" s="676">
        <v>100</v>
      </c>
      <c r="E255" s="676">
        <v>100</v>
      </c>
      <c r="F255" s="676">
        <v>100</v>
      </c>
      <c r="G255" s="676">
        <v>100</v>
      </c>
      <c r="H255" s="676">
        <v>100</v>
      </c>
      <c r="I255" s="676">
        <v>100</v>
      </c>
      <c r="J255" s="676">
        <v>100</v>
      </c>
      <c r="K255" s="676">
        <v>100</v>
      </c>
      <c r="L255" s="676">
        <v>100</v>
      </c>
      <c r="M255" s="676">
        <v>100</v>
      </c>
      <c r="N255" s="676">
        <v>100</v>
      </c>
      <c r="O255" s="676">
        <v>100</v>
      </c>
      <c r="Q255" s="766"/>
      <c r="R255" s="670" t="s">
        <v>219</v>
      </c>
      <c r="S255" s="640"/>
      <c r="T255" s="640"/>
      <c r="U255" s="640"/>
      <c r="V255" s="640"/>
      <c r="W255" s="640"/>
      <c r="X255" s="640"/>
      <c r="Y255" s="640"/>
      <c r="Z255" s="640"/>
      <c r="AA255" s="640"/>
      <c r="AB255" s="640"/>
      <c r="AC255" s="640"/>
      <c r="AD255" s="640"/>
      <c r="AF255" s="766"/>
      <c r="AG255" s="670" t="s">
        <v>219</v>
      </c>
      <c r="AH255" s="640">
        <v>100</v>
      </c>
      <c r="AI255" s="640">
        <v>100</v>
      </c>
      <c r="AJ255" s="646">
        <v>100</v>
      </c>
      <c r="AK255" s="646">
        <v>100</v>
      </c>
      <c r="AL255" s="646">
        <v>100</v>
      </c>
      <c r="AM255" s="646">
        <v>100</v>
      </c>
      <c r="AN255" s="646">
        <v>100</v>
      </c>
      <c r="AO255" s="646">
        <v>100</v>
      </c>
      <c r="AP255" s="646">
        <v>100</v>
      </c>
      <c r="AQ255" s="646">
        <v>100</v>
      </c>
      <c r="AR255" s="646">
        <v>100</v>
      </c>
      <c r="AS255" s="646">
        <v>100</v>
      </c>
    </row>
    <row r="256" spans="2:45">
      <c r="B256" s="766" t="s">
        <v>89</v>
      </c>
      <c r="C256" s="402" t="s">
        <v>217</v>
      </c>
      <c r="D256" s="564"/>
      <c r="E256" s="564"/>
      <c r="F256" s="564"/>
      <c r="G256" s="564"/>
      <c r="H256" s="564"/>
      <c r="I256" s="564"/>
      <c r="J256" s="564"/>
      <c r="K256" s="564"/>
      <c r="L256" s="564"/>
      <c r="M256" s="564"/>
      <c r="N256" s="564"/>
      <c r="O256" s="564"/>
      <c r="Q256" s="766" t="s">
        <v>89</v>
      </c>
      <c r="R256" s="402" t="s">
        <v>217</v>
      </c>
      <c r="S256" s="564"/>
      <c r="T256" s="564"/>
      <c r="U256" s="564"/>
      <c r="V256" s="564"/>
      <c r="W256" s="564"/>
      <c r="X256" s="564"/>
      <c r="Y256" s="564"/>
      <c r="Z256" s="564"/>
      <c r="AA256" s="564"/>
      <c r="AB256" s="564"/>
      <c r="AC256" s="564"/>
      <c r="AD256" s="564"/>
      <c r="AF256" s="766" t="s">
        <v>89</v>
      </c>
      <c r="AG256" s="402" t="s">
        <v>217</v>
      </c>
      <c r="AH256" s="564"/>
      <c r="AI256" s="564"/>
      <c r="AJ256" s="601"/>
      <c r="AK256" s="601"/>
      <c r="AL256" s="601"/>
      <c r="AM256" s="601"/>
      <c r="AN256" s="601"/>
      <c r="AO256" s="601"/>
      <c r="AP256" s="601"/>
      <c r="AQ256" s="601"/>
      <c r="AR256" s="601"/>
      <c r="AS256" s="601"/>
    </row>
    <row r="257" spans="1:47">
      <c r="A257"/>
      <c r="B257" s="766"/>
      <c r="C257" s="402" t="s">
        <v>218</v>
      </c>
      <c r="D257" s="564"/>
      <c r="E257" s="564"/>
      <c r="F257" s="564"/>
      <c r="G257" s="564"/>
      <c r="H257" s="564"/>
      <c r="I257" s="564"/>
      <c r="J257" s="564"/>
      <c r="K257" s="564"/>
      <c r="L257" s="564"/>
      <c r="M257" s="564"/>
      <c r="N257" s="564"/>
      <c r="O257" s="564"/>
      <c r="Q257" s="766"/>
      <c r="R257" s="402" t="s">
        <v>218</v>
      </c>
      <c r="S257" s="564"/>
      <c r="T257" s="564"/>
      <c r="U257" s="564"/>
      <c r="V257" s="564"/>
      <c r="W257" s="564"/>
      <c r="X257" s="564"/>
      <c r="Y257" s="564"/>
      <c r="Z257" s="564"/>
      <c r="AA257" s="564"/>
      <c r="AB257" s="564"/>
      <c r="AC257" s="564"/>
      <c r="AD257" s="564"/>
      <c r="AF257" s="766"/>
      <c r="AG257" s="402" t="s">
        <v>218</v>
      </c>
      <c r="AH257" s="564"/>
      <c r="AI257" s="564"/>
      <c r="AJ257" s="601"/>
      <c r="AK257" s="601"/>
      <c r="AL257" s="601"/>
      <c r="AM257" s="601"/>
      <c r="AN257" s="601"/>
      <c r="AO257" s="601"/>
      <c r="AP257" s="601"/>
      <c r="AQ257" s="601"/>
      <c r="AR257" s="601"/>
      <c r="AS257" s="601"/>
      <c r="AU257"/>
    </row>
    <row r="258" spans="1:47">
      <c r="A258"/>
      <c r="B258" s="766"/>
      <c r="C258" s="639" t="s">
        <v>219</v>
      </c>
      <c r="D258" s="676">
        <v>100</v>
      </c>
      <c r="E258" s="676">
        <v>100</v>
      </c>
      <c r="F258" s="676">
        <v>100</v>
      </c>
      <c r="G258" s="676">
        <v>100</v>
      </c>
      <c r="H258" s="676">
        <v>100</v>
      </c>
      <c r="I258" s="676">
        <v>100</v>
      </c>
      <c r="J258" s="676">
        <v>100</v>
      </c>
      <c r="K258" s="676">
        <v>100</v>
      </c>
      <c r="L258" s="676">
        <v>100</v>
      </c>
      <c r="M258" s="676">
        <v>100</v>
      </c>
      <c r="N258" s="676">
        <v>100</v>
      </c>
      <c r="O258" s="676">
        <v>100</v>
      </c>
      <c r="Q258" s="766"/>
      <c r="R258" s="670" t="s">
        <v>219</v>
      </c>
      <c r="S258" s="640"/>
      <c r="T258" s="640"/>
      <c r="U258" s="640"/>
      <c r="V258" s="640"/>
      <c r="W258" s="640"/>
      <c r="X258" s="640"/>
      <c r="Y258" s="640"/>
      <c r="Z258" s="640"/>
      <c r="AA258" s="640"/>
      <c r="AB258" s="640"/>
      <c r="AC258" s="640"/>
      <c r="AD258" s="640"/>
      <c r="AF258" s="766"/>
      <c r="AG258" s="670" t="s">
        <v>219</v>
      </c>
      <c r="AH258" s="640">
        <v>100</v>
      </c>
      <c r="AI258" s="640">
        <v>100</v>
      </c>
      <c r="AJ258" s="646">
        <v>100</v>
      </c>
      <c r="AK258" s="646">
        <v>100</v>
      </c>
      <c r="AL258" s="646">
        <v>100</v>
      </c>
      <c r="AM258" s="646">
        <v>100</v>
      </c>
      <c r="AN258" s="646">
        <v>100</v>
      </c>
      <c r="AO258" s="646">
        <v>100</v>
      </c>
      <c r="AP258" s="646">
        <v>100</v>
      </c>
      <c r="AQ258" s="646">
        <v>100</v>
      </c>
      <c r="AR258" s="646">
        <v>100</v>
      </c>
      <c r="AS258" s="646">
        <v>100</v>
      </c>
      <c r="AU258"/>
    </row>
    <row r="259" spans="1:47">
      <c r="A259"/>
      <c r="B259" s="125"/>
      <c r="C259" s="263"/>
      <c r="D259" s="606"/>
      <c r="E259" s="606"/>
      <c r="F259" s="606"/>
      <c r="G259" s="606"/>
      <c r="H259" s="606"/>
      <c r="I259" s="606"/>
      <c r="J259" s="606"/>
      <c r="K259" s="606"/>
      <c r="L259" s="606"/>
      <c r="M259" s="606"/>
      <c r="N259" s="606"/>
      <c r="O259" s="606"/>
      <c r="Q259" s="125"/>
      <c r="R259" s="263"/>
      <c r="S259" s="576"/>
      <c r="T259" s="576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F259" s="125"/>
      <c r="AG259" s="263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U259"/>
    </row>
    <row r="260" spans="1:47">
      <c r="A260"/>
      <c r="B260" s="125"/>
      <c r="C260" s="263"/>
      <c r="D260" s="576"/>
      <c r="E260" s="576"/>
      <c r="F260" s="576"/>
      <c r="G260" s="576"/>
      <c r="H260" s="576"/>
      <c r="I260" s="576"/>
      <c r="J260" s="576"/>
      <c r="K260" s="576"/>
      <c r="L260" s="576"/>
      <c r="M260" s="576"/>
      <c r="N260" s="576"/>
      <c r="O260" s="576"/>
      <c r="Q260" s="125"/>
      <c r="R260" s="263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F260" s="125"/>
      <c r="AG260" s="263"/>
      <c r="AH260" s="576"/>
      <c r="AI260" s="576"/>
      <c r="AJ260" s="576"/>
      <c r="AK260" s="576"/>
      <c r="AL260" s="576"/>
      <c r="AM260" s="606"/>
      <c r="AN260" s="606"/>
      <c r="AO260" s="576"/>
      <c r="AP260" s="576"/>
      <c r="AQ260" s="576"/>
      <c r="AR260" s="576"/>
      <c r="AS260" s="576"/>
      <c r="AU260"/>
    </row>
    <row r="261" spans="1:47">
      <c r="A261" s="105">
        <v>9</v>
      </c>
      <c r="B261" s="687" t="s">
        <v>220</v>
      </c>
      <c r="C261" s="263"/>
      <c r="D261" s="576"/>
      <c r="E261" s="576"/>
      <c r="F261" s="576"/>
      <c r="G261" s="576"/>
      <c r="H261" s="576"/>
      <c r="I261" s="576"/>
      <c r="J261" s="576"/>
      <c r="K261" s="576"/>
      <c r="L261" s="576"/>
      <c r="M261" s="576"/>
      <c r="N261" s="576"/>
      <c r="O261" s="576"/>
      <c r="Q261" s="181" t="s">
        <v>220</v>
      </c>
      <c r="R261" s="263"/>
      <c r="S261" s="576"/>
      <c r="T261" s="576"/>
      <c r="U261" s="576"/>
      <c r="V261" s="576"/>
      <c r="W261" s="576"/>
      <c r="X261" s="576"/>
      <c r="Y261" s="576"/>
      <c r="Z261" s="576"/>
      <c r="AA261" s="576"/>
      <c r="AB261" s="576"/>
      <c r="AC261" s="576"/>
      <c r="AD261" s="576"/>
      <c r="AF261" s="181" t="s">
        <v>220</v>
      </c>
      <c r="AG261" s="263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U261"/>
    </row>
    <row r="262" spans="1:47">
      <c r="A262"/>
      <c r="B262" s="687" t="s">
        <v>100</v>
      </c>
      <c r="C262" s="263"/>
      <c r="D262" s="576"/>
      <c r="E262" s="576"/>
      <c r="F262" s="576"/>
      <c r="G262" s="576"/>
      <c r="H262" s="576"/>
      <c r="I262" s="576"/>
      <c r="J262" s="576"/>
      <c r="K262" s="576"/>
      <c r="L262" s="576"/>
      <c r="M262" s="576"/>
      <c r="N262" s="576"/>
      <c r="O262" s="576"/>
      <c r="Q262" s="181" t="s">
        <v>126</v>
      </c>
      <c r="R262" s="263"/>
      <c r="S262" s="576"/>
      <c r="T262" s="576"/>
      <c r="U262" s="576"/>
      <c r="V262" s="576"/>
      <c r="W262" s="576"/>
      <c r="X262" s="576"/>
      <c r="Y262" s="576"/>
      <c r="Z262" s="576"/>
      <c r="AA262" s="576"/>
      <c r="AB262" s="576"/>
      <c r="AC262" s="576"/>
      <c r="AD262" s="576"/>
      <c r="AF262" s="181" t="s">
        <v>127</v>
      </c>
      <c r="AG262" s="263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U262"/>
    </row>
    <row r="263" spans="1:47">
      <c r="A263"/>
      <c r="B263" s="772" t="s">
        <v>72</v>
      </c>
      <c r="C263" s="773"/>
      <c r="D263" s="552" t="s">
        <v>74</v>
      </c>
      <c r="E263" s="552" t="s">
        <v>75</v>
      </c>
      <c r="F263" s="552" t="s">
        <v>76</v>
      </c>
      <c r="G263" s="552" t="s">
        <v>77</v>
      </c>
      <c r="H263" s="552" t="s">
        <v>78</v>
      </c>
      <c r="I263" s="552" t="s">
        <v>79</v>
      </c>
      <c r="J263" s="552" t="s">
        <v>80</v>
      </c>
      <c r="K263" s="552" t="s">
        <v>81</v>
      </c>
      <c r="L263" s="552" t="s">
        <v>82</v>
      </c>
      <c r="M263" s="552" t="s">
        <v>83</v>
      </c>
      <c r="N263" s="552" t="s">
        <v>84</v>
      </c>
      <c r="O263" s="552" t="s">
        <v>85</v>
      </c>
      <c r="Q263" s="772" t="s">
        <v>72</v>
      </c>
      <c r="R263" s="773"/>
      <c r="S263" s="552" t="s">
        <v>74</v>
      </c>
      <c r="T263" s="552" t="s">
        <v>75</v>
      </c>
      <c r="U263" s="552" t="s">
        <v>76</v>
      </c>
      <c r="V263" s="552" t="s">
        <v>77</v>
      </c>
      <c r="W263" s="552" t="s">
        <v>78</v>
      </c>
      <c r="X263" s="552" t="s">
        <v>79</v>
      </c>
      <c r="Y263" s="552" t="s">
        <v>80</v>
      </c>
      <c r="Z263" s="552" t="s">
        <v>81</v>
      </c>
      <c r="AA263" s="552" t="s">
        <v>82</v>
      </c>
      <c r="AB263" s="552" t="s">
        <v>83</v>
      </c>
      <c r="AC263" s="552" t="s">
        <v>84</v>
      </c>
      <c r="AD263" s="552" t="s">
        <v>85</v>
      </c>
      <c r="AF263" s="772" t="s">
        <v>72</v>
      </c>
      <c r="AG263" s="773"/>
      <c r="AH263" s="552" t="s">
        <v>74</v>
      </c>
      <c r="AI263" s="552" t="s">
        <v>75</v>
      </c>
      <c r="AJ263" s="552" t="s">
        <v>76</v>
      </c>
      <c r="AK263" s="552" t="s">
        <v>77</v>
      </c>
      <c r="AL263" s="552" t="s">
        <v>78</v>
      </c>
      <c r="AM263" s="552" t="s">
        <v>79</v>
      </c>
      <c r="AN263" s="552" t="s">
        <v>80</v>
      </c>
      <c r="AO263" s="552" t="s">
        <v>81</v>
      </c>
      <c r="AP263" s="552" t="s">
        <v>82</v>
      </c>
      <c r="AQ263" s="552" t="s">
        <v>83</v>
      </c>
      <c r="AR263" s="552" t="s">
        <v>84</v>
      </c>
      <c r="AS263" s="552" t="s">
        <v>85</v>
      </c>
      <c r="AU263"/>
    </row>
    <row r="264" spans="1:47" ht="26.45" customHeight="1">
      <c r="A264"/>
      <c r="B264" s="756" t="s">
        <v>128</v>
      </c>
      <c r="C264" s="631" t="s">
        <v>221</v>
      </c>
      <c r="D264" s="596"/>
      <c r="E264" s="596"/>
      <c r="F264" s="596"/>
      <c r="G264" s="596"/>
      <c r="H264" s="596"/>
      <c r="I264" s="596"/>
      <c r="J264" s="596"/>
      <c r="K264" s="596"/>
      <c r="L264" s="596"/>
      <c r="M264" s="596"/>
      <c r="N264" s="596"/>
      <c r="O264" s="596"/>
      <c r="Q264" s="756" t="s">
        <v>128</v>
      </c>
      <c r="R264" s="631" t="s">
        <v>221</v>
      </c>
      <c r="S264" s="680">
        <v>292.510561</v>
      </c>
      <c r="T264" s="680">
        <v>186.528886</v>
      </c>
      <c r="U264" s="725">
        <v>75.263748000000007</v>
      </c>
      <c r="V264" s="680">
        <v>148.188253</v>
      </c>
      <c r="W264" s="680">
        <v>497.8526</v>
      </c>
      <c r="X264" s="680">
        <v>187.80427800000001</v>
      </c>
      <c r="Y264" s="680">
        <v>174.79723799999999</v>
      </c>
      <c r="Z264" s="680">
        <v>224.79008099999999</v>
      </c>
      <c r="AA264" s="680">
        <v>405.08696800000001</v>
      </c>
      <c r="AB264" s="680">
        <v>399.80640299999999</v>
      </c>
      <c r="AC264" s="680"/>
      <c r="AD264" s="680"/>
      <c r="AF264" s="756" t="s">
        <v>128</v>
      </c>
      <c r="AG264" s="631" t="s">
        <v>221</v>
      </c>
      <c r="AH264" s="641">
        <v>292.510561</v>
      </c>
      <c r="AI264" s="641">
        <v>239.5197235</v>
      </c>
      <c r="AJ264" s="641">
        <v>184.76773166666666</v>
      </c>
      <c r="AK264" s="641">
        <v>175.622862</v>
      </c>
      <c r="AL264" s="641">
        <v>240.06880959999998</v>
      </c>
      <c r="AM264" s="641">
        <v>231.35805433333334</v>
      </c>
      <c r="AN264" s="641">
        <v>223.27793771428574</v>
      </c>
      <c r="AO264" s="641">
        <v>223.46695562500003</v>
      </c>
      <c r="AP264" s="641">
        <v>243.64695700000004</v>
      </c>
      <c r="AQ264" s="641">
        <v>259.26290160000002</v>
      </c>
      <c r="AR264" s="641">
        <v>259.26290160000002</v>
      </c>
      <c r="AS264" s="641">
        <v>259.26290160000002</v>
      </c>
      <c r="AU264"/>
    </row>
    <row r="265" spans="1:47">
      <c r="A265"/>
      <c r="B265" s="756"/>
      <c r="C265" s="632" t="s">
        <v>222</v>
      </c>
      <c r="D265" s="596">
        <v>303</v>
      </c>
      <c r="E265" s="596">
        <v>303</v>
      </c>
      <c r="F265" s="596">
        <v>303</v>
      </c>
      <c r="G265" s="596">
        <v>303</v>
      </c>
      <c r="H265" s="596">
        <v>303</v>
      </c>
      <c r="I265" s="596">
        <v>303</v>
      </c>
      <c r="J265" s="596">
        <v>303</v>
      </c>
      <c r="K265" s="596">
        <v>303</v>
      </c>
      <c r="L265" s="596">
        <v>303</v>
      </c>
      <c r="M265" s="596">
        <v>303</v>
      </c>
      <c r="N265" s="596">
        <v>303</v>
      </c>
      <c r="O265" s="596">
        <v>303</v>
      </c>
      <c r="Q265" s="756"/>
      <c r="R265" s="631" t="s">
        <v>222</v>
      </c>
      <c r="S265" s="680">
        <v>303</v>
      </c>
      <c r="T265" s="680">
        <v>303</v>
      </c>
      <c r="U265" s="680">
        <v>303</v>
      </c>
      <c r="V265" s="680">
        <v>303</v>
      </c>
      <c r="W265" s="680">
        <v>303</v>
      </c>
      <c r="X265" s="680">
        <v>303</v>
      </c>
      <c r="Y265" s="680">
        <v>303</v>
      </c>
      <c r="Z265" s="680">
        <v>303</v>
      </c>
      <c r="AA265" s="680">
        <v>303</v>
      </c>
      <c r="AB265" s="680">
        <v>303</v>
      </c>
      <c r="AC265" s="680">
        <v>303</v>
      </c>
      <c r="AD265" s="680">
        <v>303</v>
      </c>
      <c r="AF265" s="756"/>
      <c r="AG265" s="632" t="s">
        <v>222</v>
      </c>
      <c r="AH265" s="641">
        <v>303</v>
      </c>
      <c r="AI265" s="641">
        <v>303</v>
      </c>
      <c r="AJ265" s="641">
        <v>303</v>
      </c>
      <c r="AK265" s="641">
        <v>303</v>
      </c>
      <c r="AL265" s="641">
        <v>303</v>
      </c>
      <c r="AM265" s="641">
        <v>303</v>
      </c>
      <c r="AN265" s="641">
        <v>303</v>
      </c>
      <c r="AO265" s="641">
        <v>303</v>
      </c>
      <c r="AP265" s="641">
        <v>303</v>
      </c>
      <c r="AQ265" s="641">
        <v>303</v>
      </c>
      <c r="AR265" s="641">
        <v>303</v>
      </c>
      <c r="AS265" s="641">
        <v>303</v>
      </c>
      <c r="AU265"/>
    </row>
    <row r="266" spans="1:47">
      <c r="A266"/>
      <c r="B266" s="756"/>
      <c r="C266" s="633" t="s">
        <v>149</v>
      </c>
      <c r="D266" s="592">
        <v>100</v>
      </c>
      <c r="E266" s="592">
        <v>100</v>
      </c>
      <c r="F266" s="592">
        <v>100</v>
      </c>
      <c r="G266" s="592">
        <v>100</v>
      </c>
      <c r="H266" s="592">
        <v>100</v>
      </c>
      <c r="I266" s="592">
        <v>100</v>
      </c>
      <c r="J266" s="592">
        <v>100</v>
      </c>
      <c r="K266" s="592">
        <v>100</v>
      </c>
      <c r="L266" s="592">
        <v>100</v>
      </c>
      <c r="M266" s="592">
        <v>100</v>
      </c>
      <c r="N266" s="592">
        <v>100</v>
      </c>
      <c r="O266" s="592">
        <v>100</v>
      </c>
      <c r="Q266" s="756"/>
      <c r="R266" s="633" t="s">
        <v>149</v>
      </c>
      <c r="S266" s="679">
        <v>103.46186105610559</v>
      </c>
      <c r="T266" s="679">
        <v>138.43931155115513</v>
      </c>
      <c r="U266" s="679">
        <v>175.16047920792079</v>
      </c>
      <c r="V266" s="679">
        <v>151.09298580858086</v>
      </c>
      <c r="W266" s="679">
        <v>35.692211221122115</v>
      </c>
      <c r="X266" s="679">
        <v>138.01839009900991</v>
      </c>
      <c r="Y266" s="679">
        <v>142.31114257425745</v>
      </c>
      <c r="Z266" s="679">
        <v>125.81185445544554</v>
      </c>
      <c r="AA266" s="679">
        <v>66.307931353135302</v>
      </c>
      <c r="AB266" s="679">
        <v>68.050692079207934</v>
      </c>
      <c r="AC266" s="679">
        <v>200</v>
      </c>
      <c r="AD266" s="679">
        <v>200</v>
      </c>
      <c r="AF266" s="756"/>
      <c r="AG266" s="633" t="s">
        <v>149</v>
      </c>
      <c r="AH266" s="689">
        <v>103.46186105610559</v>
      </c>
      <c r="AI266" s="689">
        <v>110</v>
      </c>
      <c r="AJ266" s="689">
        <v>110</v>
      </c>
      <c r="AK266" s="689">
        <v>110</v>
      </c>
      <c r="AL266" s="689">
        <v>110</v>
      </c>
      <c r="AM266" s="689">
        <v>110</v>
      </c>
      <c r="AN266" s="689">
        <v>110</v>
      </c>
      <c r="AO266" s="689">
        <v>110</v>
      </c>
      <c r="AP266" s="689">
        <v>110</v>
      </c>
      <c r="AQ266" s="689">
        <v>110</v>
      </c>
      <c r="AR266" s="689">
        <v>110</v>
      </c>
      <c r="AS266" s="689">
        <v>110</v>
      </c>
      <c r="AU266"/>
    </row>
    <row r="267" spans="1:47" ht="25.15" customHeight="1">
      <c r="A267"/>
      <c r="B267" s="756" t="s">
        <v>87</v>
      </c>
      <c r="C267" s="631" t="s">
        <v>221</v>
      </c>
      <c r="D267" s="596"/>
      <c r="E267" s="596"/>
      <c r="F267" s="596"/>
      <c r="G267" s="596"/>
      <c r="H267" s="596"/>
      <c r="I267" s="596"/>
      <c r="J267" s="596"/>
      <c r="K267" s="596"/>
      <c r="L267" s="596"/>
      <c r="M267" s="596"/>
      <c r="N267" s="596"/>
      <c r="O267" s="596"/>
      <c r="Q267" s="756" t="s">
        <v>87</v>
      </c>
      <c r="R267" s="631" t="s">
        <v>221</v>
      </c>
      <c r="S267" s="680">
        <v>432.64853799999997</v>
      </c>
      <c r="T267" s="680">
        <v>91.545962000000003</v>
      </c>
      <c r="U267" s="680">
        <v>85.616630999999998</v>
      </c>
      <c r="V267" s="680">
        <v>209.35924600000001</v>
      </c>
      <c r="W267" s="680">
        <v>196.440721</v>
      </c>
      <c r="X267" s="680">
        <v>212.614296</v>
      </c>
      <c r="Y267" s="680">
        <v>224.86252300000001</v>
      </c>
      <c r="Z267" s="680">
        <v>247.887697</v>
      </c>
      <c r="AA267" s="680">
        <v>232.50089299999999</v>
      </c>
      <c r="AB267" s="680">
        <v>218.04727099999999</v>
      </c>
      <c r="AC267" s="680"/>
      <c r="AD267" s="680"/>
      <c r="AF267" s="756" t="s">
        <v>87</v>
      </c>
      <c r="AG267" s="631" t="s">
        <v>221</v>
      </c>
      <c r="AH267" s="641">
        <v>432.64853799999997</v>
      </c>
      <c r="AI267" s="641">
        <v>262.09724999999997</v>
      </c>
      <c r="AJ267" s="641">
        <v>203.27037699999997</v>
      </c>
      <c r="AK267" s="641">
        <v>204.79259424999998</v>
      </c>
      <c r="AL267" s="641">
        <v>203.12221959999997</v>
      </c>
      <c r="AM267" s="641">
        <v>204.70423233333329</v>
      </c>
      <c r="AN267" s="641">
        <v>207.58398814285712</v>
      </c>
      <c r="AO267" s="641">
        <v>212.62195174999999</v>
      </c>
      <c r="AP267" s="641">
        <v>214.83072299999998</v>
      </c>
      <c r="AQ267" s="641">
        <v>215.15237779999998</v>
      </c>
      <c r="AR267" s="641">
        <v>215.15237779999998</v>
      </c>
      <c r="AS267" s="641">
        <v>215.15237779999998</v>
      </c>
      <c r="AU267"/>
    </row>
    <row r="268" spans="1:47">
      <c r="A268"/>
      <c r="B268" s="756"/>
      <c r="C268" s="632" t="s">
        <v>222</v>
      </c>
      <c r="D268" s="596">
        <v>354</v>
      </c>
      <c r="E268" s="596">
        <v>354</v>
      </c>
      <c r="F268" s="596">
        <v>354</v>
      </c>
      <c r="G268" s="596">
        <v>354</v>
      </c>
      <c r="H268" s="596">
        <v>354</v>
      </c>
      <c r="I268" s="596">
        <v>354</v>
      </c>
      <c r="J268" s="596">
        <v>354</v>
      </c>
      <c r="K268" s="596">
        <v>354</v>
      </c>
      <c r="L268" s="596">
        <v>354</v>
      </c>
      <c r="M268" s="596">
        <v>354</v>
      </c>
      <c r="N268" s="596">
        <v>354</v>
      </c>
      <c r="O268" s="596">
        <v>354</v>
      </c>
      <c r="Q268" s="756"/>
      <c r="R268" s="632" t="s">
        <v>222</v>
      </c>
      <c r="S268" s="680">
        <v>354</v>
      </c>
      <c r="T268" s="680">
        <v>354</v>
      </c>
      <c r="U268" s="680">
        <v>354</v>
      </c>
      <c r="V268" s="680">
        <v>354</v>
      </c>
      <c r="W268" s="680">
        <v>354</v>
      </c>
      <c r="X268" s="680">
        <v>354</v>
      </c>
      <c r="Y268" s="680">
        <v>354</v>
      </c>
      <c r="Z268" s="680">
        <v>354</v>
      </c>
      <c r="AA268" s="680">
        <v>354</v>
      </c>
      <c r="AB268" s="680">
        <v>354</v>
      </c>
      <c r="AC268" s="680">
        <v>354</v>
      </c>
      <c r="AD268" s="680">
        <v>354</v>
      </c>
      <c r="AF268" s="756"/>
      <c r="AG268" s="632" t="s">
        <v>222</v>
      </c>
      <c r="AH268" s="641">
        <v>354</v>
      </c>
      <c r="AI268" s="641">
        <v>354</v>
      </c>
      <c r="AJ268" s="641">
        <v>354</v>
      </c>
      <c r="AK268" s="641">
        <v>354</v>
      </c>
      <c r="AL268" s="641">
        <v>354</v>
      </c>
      <c r="AM268" s="641">
        <v>354</v>
      </c>
      <c r="AN268" s="641">
        <v>354</v>
      </c>
      <c r="AO268" s="641">
        <v>354</v>
      </c>
      <c r="AP268" s="641">
        <v>354</v>
      </c>
      <c r="AQ268" s="641">
        <v>354</v>
      </c>
      <c r="AR268" s="641">
        <v>354</v>
      </c>
      <c r="AS268" s="641">
        <v>354</v>
      </c>
      <c r="AU268"/>
    </row>
    <row r="269" spans="1:47">
      <c r="A269"/>
      <c r="B269" s="756"/>
      <c r="C269" s="633" t="s">
        <v>149</v>
      </c>
      <c r="D269" s="592">
        <v>100</v>
      </c>
      <c r="E269" s="592">
        <v>100</v>
      </c>
      <c r="F269" s="592">
        <v>100</v>
      </c>
      <c r="G269" s="592">
        <v>100</v>
      </c>
      <c r="H269" s="592">
        <v>100</v>
      </c>
      <c r="I269" s="592">
        <v>100</v>
      </c>
      <c r="J269" s="592">
        <v>100</v>
      </c>
      <c r="K269" s="592">
        <v>100</v>
      </c>
      <c r="L269" s="592">
        <v>100</v>
      </c>
      <c r="M269" s="592">
        <v>100</v>
      </c>
      <c r="N269" s="592">
        <v>100</v>
      </c>
      <c r="O269" s="592">
        <v>100</v>
      </c>
      <c r="Q269" s="756"/>
      <c r="R269" s="633" t="s">
        <v>149</v>
      </c>
      <c r="S269" s="681">
        <v>77.782898870056499</v>
      </c>
      <c r="T269" s="681">
        <v>174.13955875706216</v>
      </c>
      <c r="U269" s="681">
        <v>175.81451101694915</v>
      </c>
      <c r="V269" s="681">
        <v>140.85897005649716</v>
      </c>
      <c r="W269" s="681">
        <v>144.50827090395481</v>
      </c>
      <c r="X269" s="681">
        <v>139.93946440677965</v>
      </c>
      <c r="Y269" s="681">
        <v>136.47951327683617</v>
      </c>
      <c r="Z269" s="681">
        <v>129.97522683615819</v>
      </c>
      <c r="AA269" s="681">
        <v>134.32178163841809</v>
      </c>
      <c r="AB269" s="681">
        <v>138.40472570621469</v>
      </c>
      <c r="AC269" s="681">
        <v>200</v>
      </c>
      <c r="AD269" s="681">
        <v>200</v>
      </c>
      <c r="AF269" s="756"/>
      <c r="AG269" s="633" t="s">
        <v>149</v>
      </c>
      <c r="AH269" s="602">
        <v>77.782898870056499</v>
      </c>
      <c r="AI269" s="602">
        <v>110</v>
      </c>
      <c r="AJ269" s="602">
        <v>110</v>
      </c>
      <c r="AK269" s="602">
        <v>110</v>
      </c>
      <c r="AL269" s="602">
        <v>110</v>
      </c>
      <c r="AM269" s="602">
        <v>110</v>
      </c>
      <c r="AN269" s="602">
        <v>110</v>
      </c>
      <c r="AO269" s="602">
        <v>110</v>
      </c>
      <c r="AP269" s="602">
        <v>110</v>
      </c>
      <c r="AQ269" s="592">
        <v>110</v>
      </c>
      <c r="AR269" s="592">
        <v>110</v>
      </c>
      <c r="AS269" s="592">
        <v>110</v>
      </c>
      <c r="AU269"/>
    </row>
    <row r="270" spans="1:47" ht="24" customHeight="1">
      <c r="A270"/>
      <c r="B270" s="756" t="s">
        <v>88</v>
      </c>
      <c r="C270" s="631" t="s">
        <v>221</v>
      </c>
      <c r="D270" s="596"/>
      <c r="E270" s="596"/>
      <c r="F270" s="596"/>
      <c r="G270" s="596"/>
      <c r="H270" s="596"/>
      <c r="I270" s="596"/>
      <c r="J270" s="596"/>
      <c r="K270" s="596"/>
      <c r="L270" s="596"/>
      <c r="M270" s="596"/>
      <c r="N270" s="596"/>
      <c r="O270" s="596"/>
      <c r="Q270" s="756" t="s">
        <v>88</v>
      </c>
      <c r="R270" s="631" t="s">
        <v>221</v>
      </c>
      <c r="S270" s="680">
        <v>2.0411350000000001</v>
      </c>
      <c r="T270" s="680">
        <v>0.75124400000000002</v>
      </c>
      <c r="U270" s="680">
        <v>1.225106</v>
      </c>
      <c r="V270" s="680">
        <v>0</v>
      </c>
      <c r="W270" s="680">
        <v>0</v>
      </c>
      <c r="X270" s="680">
        <v>0</v>
      </c>
      <c r="Y270" s="680">
        <v>0</v>
      </c>
      <c r="Z270" s="680">
        <v>0</v>
      </c>
      <c r="AA270" s="680">
        <v>0</v>
      </c>
      <c r="AB270" s="680">
        <v>0</v>
      </c>
      <c r="AC270" s="680"/>
      <c r="AD270" s="680"/>
      <c r="AF270" s="756" t="s">
        <v>88</v>
      </c>
      <c r="AG270" s="631" t="s">
        <v>221</v>
      </c>
      <c r="AH270" s="641">
        <v>2.0411350000000001</v>
      </c>
      <c r="AI270" s="641">
        <v>1.3961895000000002</v>
      </c>
      <c r="AJ270" s="641">
        <v>1.3391616666666668</v>
      </c>
      <c r="AK270" s="641">
        <v>1.0043712500000002</v>
      </c>
      <c r="AL270" s="641">
        <v>0.80349700000000013</v>
      </c>
      <c r="AM270" s="641">
        <v>0.6695808333333334</v>
      </c>
      <c r="AN270" s="641">
        <v>0.57392642857142862</v>
      </c>
      <c r="AO270" s="641">
        <v>0.50218562500000008</v>
      </c>
      <c r="AP270" s="641">
        <v>0.44638722222222227</v>
      </c>
      <c r="AQ270" s="641">
        <v>0.40174850000000006</v>
      </c>
      <c r="AR270" s="641">
        <v>0.40174850000000006</v>
      </c>
      <c r="AS270" s="641">
        <v>0.40174850000000006</v>
      </c>
      <c r="AU270"/>
    </row>
    <row r="271" spans="1:47">
      <c r="A271"/>
      <c r="B271" s="756"/>
      <c r="C271" s="632" t="s">
        <v>222</v>
      </c>
      <c r="D271" s="596">
        <v>16</v>
      </c>
      <c r="E271" s="596">
        <v>16</v>
      </c>
      <c r="F271" s="596">
        <v>16</v>
      </c>
      <c r="G271" s="596">
        <v>16</v>
      </c>
      <c r="H271" s="596">
        <v>16</v>
      </c>
      <c r="I271" s="596">
        <v>16</v>
      </c>
      <c r="J271" s="596">
        <v>16</v>
      </c>
      <c r="K271" s="596">
        <v>16</v>
      </c>
      <c r="L271" s="596">
        <v>16</v>
      </c>
      <c r="M271" s="596">
        <v>16</v>
      </c>
      <c r="N271" s="596">
        <v>16</v>
      </c>
      <c r="O271" s="596">
        <v>16</v>
      </c>
      <c r="Q271" s="756"/>
      <c r="R271" s="632" t="s">
        <v>222</v>
      </c>
      <c r="S271" s="680">
        <v>16</v>
      </c>
      <c r="T271" s="680">
        <v>16</v>
      </c>
      <c r="U271" s="680">
        <v>16</v>
      </c>
      <c r="V271" s="680">
        <v>16</v>
      </c>
      <c r="W271" s="680">
        <v>16</v>
      </c>
      <c r="X271" s="680">
        <v>16</v>
      </c>
      <c r="Y271" s="680">
        <v>16</v>
      </c>
      <c r="Z271" s="680">
        <v>16</v>
      </c>
      <c r="AA271" s="680">
        <v>16</v>
      </c>
      <c r="AB271" s="680">
        <v>16</v>
      </c>
      <c r="AC271" s="680">
        <v>16</v>
      </c>
      <c r="AD271" s="680">
        <v>16</v>
      </c>
      <c r="AF271" s="756"/>
      <c r="AG271" s="632" t="s">
        <v>222</v>
      </c>
      <c r="AH271" s="641">
        <v>16</v>
      </c>
      <c r="AI271" s="641">
        <v>16</v>
      </c>
      <c r="AJ271" s="641">
        <v>16</v>
      </c>
      <c r="AK271" s="641">
        <v>16</v>
      </c>
      <c r="AL271" s="641">
        <v>16</v>
      </c>
      <c r="AM271" s="641">
        <v>16</v>
      </c>
      <c r="AN271" s="641">
        <v>16</v>
      </c>
      <c r="AO271" s="641">
        <v>16</v>
      </c>
      <c r="AP271" s="641">
        <v>16</v>
      </c>
      <c r="AQ271" s="641">
        <v>16</v>
      </c>
      <c r="AR271" s="641">
        <v>16</v>
      </c>
      <c r="AS271" s="641">
        <v>16</v>
      </c>
      <c r="AU271"/>
    </row>
    <row r="272" spans="1:47">
      <c r="A272"/>
      <c r="B272" s="756"/>
      <c r="C272" s="633" t="s">
        <v>149</v>
      </c>
      <c r="D272" s="592">
        <v>100</v>
      </c>
      <c r="E272" s="592">
        <v>100</v>
      </c>
      <c r="F272" s="592">
        <v>100</v>
      </c>
      <c r="G272" s="592">
        <v>100</v>
      </c>
      <c r="H272" s="592">
        <v>100</v>
      </c>
      <c r="I272" s="592">
        <v>100</v>
      </c>
      <c r="J272" s="592">
        <v>100</v>
      </c>
      <c r="K272" s="592">
        <v>100</v>
      </c>
      <c r="L272" s="592">
        <v>100</v>
      </c>
      <c r="M272" s="592">
        <v>100</v>
      </c>
      <c r="N272" s="592">
        <v>100</v>
      </c>
      <c r="O272" s="592">
        <v>100</v>
      </c>
      <c r="Q272" s="756"/>
      <c r="R272" s="633" t="s">
        <v>149</v>
      </c>
      <c r="S272" s="681">
        <v>187.24290625</v>
      </c>
      <c r="T272" s="681">
        <v>195.30472499999999</v>
      </c>
      <c r="U272" s="681">
        <v>192.3430875</v>
      </c>
      <c r="V272" s="681">
        <v>200</v>
      </c>
      <c r="W272" s="681">
        <v>200</v>
      </c>
      <c r="X272" s="681">
        <v>200</v>
      </c>
      <c r="Y272" s="681">
        <v>200</v>
      </c>
      <c r="Z272" s="681">
        <v>200</v>
      </c>
      <c r="AA272" s="681">
        <v>200</v>
      </c>
      <c r="AB272" s="681">
        <v>200</v>
      </c>
      <c r="AC272" s="681">
        <v>200</v>
      </c>
      <c r="AD272" s="681">
        <v>200</v>
      </c>
      <c r="AF272" s="756"/>
      <c r="AG272" s="633" t="s">
        <v>149</v>
      </c>
      <c r="AH272" s="602">
        <v>110</v>
      </c>
      <c r="AI272" s="602">
        <v>110</v>
      </c>
      <c r="AJ272" s="602">
        <v>110</v>
      </c>
      <c r="AK272" s="602">
        <v>110</v>
      </c>
      <c r="AL272" s="602">
        <v>110</v>
      </c>
      <c r="AM272" s="602">
        <v>110</v>
      </c>
      <c r="AN272" s="602">
        <v>110</v>
      </c>
      <c r="AO272" s="602">
        <v>110</v>
      </c>
      <c r="AP272" s="602">
        <v>110</v>
      </c>
      <c r="AQ272" s="592">
        <v>110</v>
      </c>
      <c r="AR272" s="592">
        <v>110</v>
      </c>
      <c r="AS272" s="592">
        <v>110</v>
      </c>
      <c r="AU272"/>
    </row>
    <row r="273" spans="1:62" ht="22.9" customHeight="1">
      <c r="A273"/>
      <c r="B273" s="756" t="s">
        <v>121</v>
      </c>
      <c r="C273" s="631" t="s">
        <v>221</v>
      </c>
      <c r="D273" s="596"/>
      <c r="E273" s="596"/>
      <c r="F273" s="596"/>
      <c r="G273" s="596"/>
      <c r="H273" s="596"/>
      <c r="I273" s="596"/>
      <c r="J273" s="596"/>
      <c r="K273" s="596"/>
      <c r="L273" s="596"/>
      <c r="M273" s="596"/>
      <c r="N273" s="596"/>
      <c r="O273" s="596"/>
      <c r="Q273" s="756" t="s">
        <v>121</v>
      </c>
      <c r="R273" s="631" t="s">
        <v>221</v>
      </c>
      <c r="S273" s="680">
        <v>217.87441899999999</v>
      </c>
      <c r="T273" s="680">
        <v>224.69374199999999</v>
      </c>
      <c r="U273" s="680">
        <v>306.376803</v>
      </c>
      <c r="V273" s="680">
        <v>282.33865500000002</v>
      </c>
      <c r="W273" s="680">
        <v>276.24518</v>
      </c>
      <c r="X273" s="680">
        <v>450.04289999999997</v>
      </c>
      <c r="Y273" s="680">
        <v>227.294723</v>
      </c>
      <c r="Z273" s="680">
        <v>85.741142999999994</v>
      </c>
      <c r="AA273" s="680">
        <v>84.547061999999997</v>
      </c>
      <c r="AB273" s="680"/>
      <c r="AC273" s="680"/>
      <c r="AD273" s="680"/>
      <c r="AF273" s="756" t="s">
        <v>121</v>
      </c>
      <c r="AG273" s="631" t="s">
        <v>221</v>
      </c>
      <c r="AH273" s="641">
        <v>217.87441899999999</v>
      </c>
      <c r="AI273" s="641">
        <v>221.28408049999999</v>
      </c>
      <c r="AJ273" s="641">
        <v>249.64832133333334</v>
      </c>
      <c r="AK273" s="641">
        <v>257.82090475000001</v>
      </c>
      <c r="AL273" s="641">
        <v>261.50575980000002</v>
      </c>
      <c r="AM273" s="641">
        <v>292.92861650000003</v>
      </c>
      <c r="AN273" s="641">
        <v>283.552346</v>
      </c>
      <c r="AO273" s="641">
        <v>258.82594562500003</v>
      </c>
      <c r="AP273" s="641">
        <v>239.46162522222227</v>
      </c>
      <c r="AQ273" s="641">
        <v>239.46162522222227</v>
      </c>
      <c r="AR273" s="641">
        <v>239.46162522222227</v>
      </c>
      <c r="AS273" s="641">
        <v>239.46162522222227</v>
      </c>
      <c r="AU273"/>
    </row>
    <row r="274" spans="1:62">
      <c r="A274"/>
      <c r="B274" s="756"/>
      <c r="C274" s="632" t="s">
        <v>222</v>
      </c>
      <c r="D274" s="596">
        <v>213</v>
      </c>
      <c r="E274" s="596">
        <v>213</v>
      </c>
      <c r="F274" s="596">
        <v>213</v>
      </c>
      <c r="G274" s="596">
        <v>213</v>
      </c>
      <c r="H274" s="596">
        <v>213</v>
      </c>
      <c r="I274" s="596">
        <v>213</v>
      </c>
      <c r="J274" s="596">
        <v>213</v>
      </c>
      <c r="K274" s="596">
        <v>213</v>
      </c>
      <c r="L274" s="596">
        <v>213</v>
      </c>
      <c r="M274" s="596">
        <v>213</v>
      </c>
      <c r="N274" s="596">
        <v>213</v>
      </c>
      <c r="O274" s="596">
        <v>213</v>
      </c>
      <c r="Q274" s="756"/>
      <c r="R274" s="632" t="s">
        <v>222</v>
      </c>
      <c r="S274" s="680">
        <v>213</v>
      </c>
      <c r="T274" s="680">
        <v>213</v>
      </c>
      <c r="U274" s="680">
        <v>213</v>
      </c>
      <c r="V274" s="680">
        <v>213</v>
      </c>
      <c r="W274" s="680">
        <v>213</v>
      </c>
      <c r="X274" s="680">
        <v>213</v>
      </c>
      <c r="Y274" s="680">
        <v>213</v>
      </c>
      <c r="Z274" s="680">
        <v>213</v>
      </c>
      <c r="AA274" s="680">
        <v>213</v>
      </c>
      <c r="AB274" s="680">
        <v>213</v>
      </c>
      <c r="AC274" s="680">
        <v>213</v>
      </c>
      <c r="AD274" s="680">
        <v>213</v>
      </c>
      <c r="AF274" s="756"/>
      <c r="AG274" s="632" t="s">
        <v>222</v>
      </c>
      <c r="AH274" s="641">
        <v>213</v>
      </c>
      <c r="AI274" s="641">
        <v>213</v>
      </c>
      <c r="AJ274" s="641">
        <v>213</v>
      </c>
      <c r="AK274" s="641">
        <v>213</v>
      </c>
      <c r="AL274" s="641">
        <v>213</v>
      </c>
      <c r="AM274" s="641">
        <v>213</v>
      </c>
      <c r="AN274" s="641">
        <v>213</v>
      </c>
      <c r="AO274" s="641">
        <v>213</v>
      </c>
      <c r="AP274" s="641">
        <v>213</v>
      </c>
      <c r="AQ274" s="641">
        <v>213</v>
      </c>
      <c r="AR274" s="641">
        <v>213</v>
      </c>
      <c r="AS274" s="641">
        <v>213</v>
      </c>
      <c r="AU274"/>
    </row>
    <row r="275" spans="1:62">
      <c r="A275"/>
      <c r="B275" s="756"/>
      <c r="C275" s="633" t="s">
        <v>149</v>
      </c>
      <c r="D275" s="592">
        <v>100</v>
      </c>
      <c r="E275" s="592">
        <v>100</v>
      </c>
      <c r="F275" s="592">
        <v>100</v>
      </c>
      <c r="G275" s="592">
        <v>100</v>
      </c>
      <c r="H275" s="592">
        <v>100</v>
      </c>
      <c r="I275" s="592">
        <v>100</v>
      </c>
      <c r="J275" s="592">
        <v>100</v>
      </c>
      <c r="K275" s="592">
        <v>100</v>
      </c>
      <c r="L275" s="592">
        <v>100</v>
      </c>
      <c r="M275" s="592">
        <v>100</v>
      </c>
      <c r="N275" s="592">
        <v>100</v>
      </c>
      <c r="O275" s="592">
        <v>100</v>
      </c>
      <c r="Q275" s="756"/>
      <c r="R275" s="633" t="s">
        <v>149</v>
      </c>
      <c r="S275" s="681">
        <v>97.711540375586864</v>
      </c>
      <c r="T275" s="681">
        <v>94.509980281690147</v>
      </c>
      <c r="U275" s="681">
        <v>56.161125352112684</v>
      </c>
      <c r="V275" s="681">
        <v>67.446640845070419</v>
      </c>
      <c r="W275" s="681">
        <v>70.307427230046954</v>
      </c>
      <c r="X275" s="681">
        <v>-11.287746478873206</v>
      </c>
      <c r="Y275" s="681">
        <v>93.288862441314564</v>
      </c>
      <c r="Z275" s="681">
        <v>159.74594225352112</v>
      </c>
      <c r="AA275" s="681">
        <v>160.30654366197183</v>
      </c>
      <c r="AB275" s="681">
        <v>200</v>
      </c>
      <c r="AC275" s="681">
        <v>200</v>
      </c>
      <c r="AD275" s="681">
        <v>200</v>
      </c>
      <c r="AF275" s="756"/>
      <c r="AG275" s="633" t="s">
        <v>149</v>
      </c>
      <c r="AH275" s="602">
        <v>97.711540375586864</v>
      </c>
      <c r="AI275" s="602">
        <v>96.110760328638506</v>
      </c>
      <c r="AJ275" s="602">
        <v>82.794215336463225</v>
      </c>
      <c r="AK275" s="602">
        <v>78.95732171361503</v>
      </c>
      <c r="AL275" s="602">
        <v>77.227342816901398</v>
      </c>
      <c r="AM275" s="602">
        <v>62.474827934272284</v>
      </c>
      <c r="AN275" s="602">
        <v>66.876832863849756</v>
      </c>
      <c r="AO275" s="602">
        <v>78.485471537558666</v>
      </c>
      <c r="AP275" s="602">
        <v>87.576701773604569</v>
      </c>
      <c r="AQ275" s="592">
        <v>87.576701773604569</v>
      </c>
      <c r="AR275" s="592">
        <v>87.576701773604569</v>
      </c>
      <c r="AS275" s="592">
        <v>87.576701773604569</v>
      </c>
      <c r="AU275"/>
    </row>
    <row r="276" spans="1:62" ht="21" customHeight="1">
      <c r="A276"/>
      <c r="B276" s="756" t="s">
        <v>89</v>
      </c>
      <c r="C276" s="631" t="s">
        <v>221</v>
      </c>
      <c r="D276" s="596"/>
      <c r="E276" s="596"/>
      <c r="F276" s="596"/>
      <c r="G276" s="596"/>
      <c r="H276" s="596"/>
      <c r="I276" s="596"/>
      <c r="J276" s="596"/>
      <c r="K276" s="596"/>
      <c r="L276" s="596"/>
      <c r="M276" s="596"/>
      <c r="N276" s="596"/>
      <c r="O276" s="596"/>
      <c r="Q276" s="756" t="s">
        <v>89</v>
      </c>
      <c r="R276" s="631" t="s">
        <v>221</v>
      </c>
      <c r="S276" s="680">
        <v>336.80340699999999</v>
      </c>
      <c r="T276" s="680">
        <v>381.183989</v>
      </c>
      <c r="U276" s="680">
        <v>431.355099</v>
      </c>
      <c r="V276" s="680">
        <v>407.17436099999998</v>
      </c>
      <c r="W276" s="680">
        <v>395.89003700000001</v>
      </c>
      <c r="X276" s="680">
        <v>337.70227899999998</v>
      </c>
      <c r="Y276" s="680">
        <v>327.93990500000001</v>
      </c>
      <c r="Z276" s="680">
        <v>51.676031999999999</v>
      </c>
      <c r="AA276" s="680">
        <v>57.736752000000003</v>
      </c>
      <c r="AB276" s="680"/>
      <c r="AC276" s="680"/>
      <c r="AD276" s="680"/>
      <c r="AF276" s="756" t="s">
        <v>89</v>
      </c>
      <c r="AG276" s="631" t="s">
        <v>221</v>
      </c>
      <c r="AH276" s="641">
        <v>336.80340699999999</v>
      </c>
      <c r="AI276" s="641">
        <v>358.99369799999999</v>
      </c>
      <c r="AJ276" s="641">
        <v>383.11416499999996</v>
      </c>
      <c r="AK276" s="641">
        <v>389.12921399999993</v>
      </c>
      <c r="AL276" s="641">
        <v>390.48137859999997</v>
      </c>
      <c r="AM276" s="641">
        <v>381.68486200000001</v>
      </c>
      <c r="AN276" s="641">
        <v>374.00701100000003</v>
      </c>
      <c r="AO276" s="641">
        <v>333.715638625</v>
      </c>
      <c r="AP276" s="641">
        <v>303.05131788888889</v>
      </c>
      <c r="AQ276" s="641">
        <v>303.05131788888889</v>
      </c>
      <c r="AR276" s="641">
        <v>303.05131788888889</v>
      </c>
      <c r="AS276" s="641">
        <v>303.05131788888889</v>
      </c>
      <c r="AU276"/>
    </row>
    <row r="277" spans="1:62">
      <c r="A277"/>
      <c r="B277" s="756"/>
      <c r="C277" s="632" t="s">
        <v>222</v>
      </c>
      <c r="D277" s="596">
        <v>289</v>
      </c>
      <c r="E277" s="596">
        <v>289</v>
      </c>
      <c r="F277" s="596">
        <v>289</v>
      </c>
      <c r="G277" s="596">
        <v>289</v>
      </c>
      <c r="H277" s="596">
        <v>289</v>
      </c>
      <c r="I277" s="596">
        <v>289</v>
      </c>
      <c r="J277" s="596">
        <v>289</v>
      </c>
      <c r="K277" s="596">
        <v>289</v>
      </c>
      <c r="L277" s="596">
        <v>289</v>
      </c>
      <c r="M277" s="596">
        <v>289</v>
      </c>
      <c r="N277" s="596">
        <v>289</v>
      </c>
      <c r="O277" s="596">
        <v>289</v>
      </c>
      <c r="Q277" s="756"/>
      <c r="R277" s="632" t="s">
        <v>222</v>
      </c>
      <c r="S277" s="680">
        <v>289</v>
      </c>
      <c r="T277" s="680">
        <v>289</v>
      </c>
      <c r="U277" s="680">
        <v>289</v>
      </c>
      <c r="V277" s="680">
        <v>289</v>
      </c>
      <c r="W277" s="680">
        <v>289</v>
      </c>
      <c r="X277" s="680">
        <v>289</v>
      </c>
      <c r="Y277" s="680">
        <v>289</v>
      </c>
      <c r="Z277" s="680">
        <v>289</v>
      </c>
      <c r="AA277" s="680">
        <v>289</v>
      </c>
      <c r="AB277" s="680">
        <v>289</v>
      </c>
      <c r="AC277" s="680">
        <v>289</v>
      </c>
      <c r="AD277" s="680">
        <v>289</v>
      </c>
      <c r="AF277" s="756"/>
      <c r="AG277" s="632" t="s">
        <v>222</v>
      </c>
      <c r="AH277" s="641">
        <v>289</v>
      </c>
      <c r="AI277" s="641">
        <v>289</v>
      </c>
      <c r="AJ277" s="641">
        <v>289</v>
      </c>
      <c r="AK277" s="641">
        <v>289</v>
      </c>
      <c r="AL277" s="641">
        <v>289</v>
      </c>
      <c r="AM277" s="641">
        <v>289</v>
      </c>
      <c r="AN277" s="641">
        <v>289</v>
      </c>
      <c r="AO277" s="641">
        <v>289</v>
      </c>
      <c r="AP277" s="641">
        <v>289</v>
      </c>
      <c r="AQ277" s="641">
        <v>289</v>
      </c>
      <c r="AR277" s="641">
        <v>289</v>
      </c>
      <c r="AS277" s="641">
        <v>289</v>
      </c>
      <c r="AU277"/>
    </row>
    <row r="278" spans="1:62">
      <c r="A278"/>
      <c r="B278" s="756"/>
      <c r="C278" s="633" t="s">
        <v>149</v>
      </c>
      <c r="D278" s="592">
        <v>100</v>
      </c>
      <c r="E278" s="592">
        <v>100</v>
      </c>
      <c r="F278" s="592">
        <v>100</v>
      </c>
      <c r="G278" s="592">
        <v>100</v>
      </c>
      <c r="H278" s="592">
        <v>100</v>
      </c>
      <c r="I278" s="592">
        <v>100</v>
      </c>
      <c r="J278" s="592">
        <v>100</v>
      </c>
      <c r="K278" s="592">
        <v>100</v>
      </c>
      <c r="L278" s="592">
        <v>100</v>
      </c>
      <c r="M278" s="592">
        <v>100</v>
      </c>
      <c r="N278" s="592">
        <v>100</v>
      </c>
      <c r="O278" s="592">
        <v>100</v>
      </c>
      <c r="Q278" s="756"/>
      <c r="R278" s="634" t="s">
        <v>149</v>
      </c>
      <c r="S278" s="681">
        <v>83.459028719723193</v>
      </c>
      <c r="T278" s="681">
        <v>68.102425951557095</v>
      </c>
      <c r="U278" s="681">
        <v>50.742180276816605</v>
      </c>
      <c r="V278" s="681">
        <v>59.109217647058834</v>
      </c>
      <c r="W278" s="681">
        <v>63.013828027681654</v>
      </c>
      <c r="X278" s="681">
        <v>83.148000346020766</v>
      </c>
      <c r="Y278" s="681">
        <v>86.525984429065744</v>
      </c>
      <c r="Z278" s="681">
        <v>182.11902006920414</v>
      </c>
      <c r="AA278" s="681">
        <v>180.02188512110726</v>
      </c>
      <c r="AB278" s="681">
        <v>200</v>
      </c>
      <c r="AC278" s="681">
        <v>200</v>
      </c>
      <c r="AD278" s="681">
        <v>200</v>
      </c>
      <c r="AF278" s="756"/>
      <c r="AG278" s="634" t="s">
        <v>149</v>
      </c>
      <c r="AH278" s="602">
        <v>83.459028719723193</v>
      </c>
      <c r="AI278" s="602">
        <v>75.780727335640137</v>
      </c>
      <c r="AJ278" s="602">
        <v>67.434544982698981</v>
      </c>
      <c r="AK278" s="602">
        <v>65.353213148788953</v>
      </c>
      <c r="AL278" s="602">
        <v>64.885336124567488</v>
      </c>
      <c r="AM278" s="602">
        <v>67.929113494809684</v>
      </c>
      <c r="AN278" s="602">
        <v>70.585809342560538</v>
      </c>
      <c r="AO278" s="602">
        <v>84.527460683391013</v>
      </c>
      <c r="AP278" s="602">
        <v>95.137952287581712</v>
      </c>
      <c r="AQ278" s="592">
        <v>95.137952287581712</v>
      </c>
      <c r="AR278" s="592">
        <v>95.137952287581712</v>
      </c>
      <c r="AS278" s="592">
        <v>95.137952287581712</v>
      </c>
      <c r="AU278"/>
    </row>
    <row r="279" spans="1:62" ht="22.9" customHeight="1">
      <c r="A279"/>
      <c r="B279" s="756" t="s">
        <v>90</v>
      </c>
      <c r="C279" s="631" t="s">
        <v>221</v>
      </c>
      <c r="D279" s="596"/>
      <c r="E279" s="596"/>
      <c r="F279" s="596"/>
      <c r="G279" s="596"/>
      <c r="H279" s="596"/>
      <c r="I279" s="596"/>
      <c r="J279" s="596"/>
      <c r="K279" s="596"/>
      <c r="L279" s="596"/>
      <c r="M279" s="596"/>
      <c r="N279" s="596"/>
      <c r="O279" s="596"/>
      <c r="Q279" s="756" t="s">
        <v>90</v>
      </c>
      <c r="R279" s="631" t="s">
        <v>221</v>
      </c>
      <c r="S279" s="680">
        <v>1281.87806</v>
      </c>
      <c r="T279" s="680">
        <v>884.70382300000006</v>
      </c>
      <c r="U279" s="680">
        <v>899.83738700000004</v>
      </c>
      <c r="V279" s="680">
        <v>1046.8353159999999</v>
      </c>
      <c r="W279" s="680">
        <v>1366.4285379999999</v>
      </c>
      <c r="X279" s="680">
        <v>1188.163753</v>
      </c>
      <c r="Y279" s="680">
        <v>954.89438900000005</v>
      </c>
      <c r="Z279" s="680">
        <v>610.09495300000003</v>
      </c>
      <c r="AA279" s="680">
        <v>779.87167499999998</v>
      </c>
      <c r="AB279" s="680"/>
      <c r="AC279" s="680"/>
      <c r="AD279" s="680"/>
      <c r="AF279" s="756" t="s">
        <v>90</v>
      </c>
      <c r="AG279" s="631" t="s">
        <v>221</v>
      </c>
      <c r="AH279" s="641">
        <v>1281.87806</v>
      </c>
      <c r="AI279" s="641">
        <v>1083.2909414999999</v>
      </c>
      <c r="AJ279" s="641">
        <v>1022.1397566666666</v>
      </c>
      <c r="AK279" s="641">
        <v>1028.3136465</v>
      </c>
      <c r="AL279" s="641">
        <v>1095.9366248000001</v>
      </c>
      <c r="AM279" s="641">
        <v>1111.3078128333334</v>
      </c>
      <c r="AN279" s="641">
        <v>1088.9630380000001</v>
      </c>
      <c r="AO279" s="641">
        <v>1029.1045273750001</v>
      </c>
      <c r="AP279" s="641">
        <v>1001.4119882222224</v>
      </c>
      <c r="AQ279" s="641">
        <v>1001.4119882222224</v>
      </c>
      <c r="AR279" s="641">
        <v>1001.4119882222224</v>
      </c>
      <c r="AS279" s="641">
        <v>1001.4119882222224</v>
      </c>
      <c r="AU279"/>
    </row>
    <row r="280" spans="1:62">
      <c r="A280"/>
      <c r="B280" s="756"/>
      <c r="C280" s="632" t="s">
        <v>222</v>
      </c>
      <c r="D280" s="596">
        <v>1175</v>
      </c>
      <c r="E280" s="596">
        <v>1175</v>
      </c>
      <c r="F280" s="596">
        <v>1175</v>
      </c>
      <c r="G280" s="596">
        <v>1175</v>
      </c>
      <c r="H280" s="596">
        <v>1175</v>
      </c>
      <c r="I280" s="596">
        <v>1175</v>
      </c>
      <c r="J280" s="596">
        <v>1175</v>
      </c>
      <c r="K280" s="596">
        <v>1175</v>
      </c>
      <c r="L280" s="596">
        <v>1175</v>
      </c>
      <c r="M280" s="596">
        <v>1175</v>
      </c>
      <c r="N280" s="596">
        <v>1175</v>
      </c>
      <c r="O280" s="596">
        <v>1175</v>
      </c>
      <c r="Q280" s="756"/>
      <c r="R280" s="632" t="s">
        <v>222</v>
      </c>
      <c r="S280" s="680">
        <v>1175</v>
      </c>
      <c r="T280" s="680">
        <v>1175</v>
      </c>
      <c r="U280" s="680">
        <v>1175</v>
      </c>
      <c r="V280" s="680">
        <v>1175</v>
      </c>
      <c r="W280" s="680">
        <v>1175</v>
      </c>
      <c r="X280" s="680">
        <v>1175</v>
      </c>
      <c r="Y280" s="680">
        <v>1175</v>
      </c>
      <c r="Z280" s="680">
        <v>1175</v>
      </c>
      <c r="AA280" s="680">
        <v>1175</v>
      </c>
      <c r="AB280" s="680">
        <v>1175</v>
      </c>
      <c r="AC280" s="680">
        <v>1175</v>
      </c>
      <c r="AD280" s="680">
        <v>1175</v>
      </c>
      <c r="AF280" s="756"/>
      <c r="AG280" s="632" t="s">
        <v>222</v>
      </c>
      <c r="AH280" s="641">
        <v>1175</v>
      </c>
      <c r="AI280" s="641">
        <v>1175</v>
      </c>
      <c r="AJ280" s="641">
        <v>1175</v>
      </c>
      <c r="AK280" s="641">
        <v>1175</v>
      </c>
      <c r="AL280" s="641">
        <v>1175</v>
      </c>
      <c r="AM280" s="641">
        <v>1175</v>
      </c>
      <c r="AN280" s="641">
        <v>1175</v>
      </c>
      <c r="AO280" s="641">
        <v>1175</v>
      </c>
      <c r="AP280" s="641">
        <v>1175</v>
      </c>
      <c r="AQ280" s="641">
        <v>1175</v>
      </c>
      <c r="AR280" s="641">
        <v>1175</v>
      </c>
      <c r="AS280" s="641">
        <v>1175</v>
      </c>
      <c r="AU280"/>
    </row>
    <row r="281" spans="1:62">
      <c r="A281"/>
      <c r="B281" s="756"/>
      <c r="C281" s="633" t="s">
        <v>149</v>
      </c>
      <c r="D281" s="592">
        <v>100</v>
      </c>
      <c r="E281" s="592">
        <v>100</v>
      </c>
      <c r="F281" s="592">
        <v>100</v>
      </c>
      <c r="G281" s="592">
        <v>100</v>
      </c>
      <c r="H281" s="592">
        <v>100</v>
      </c>
      <c r="I281" s="592">
        <v>100</v>
      </c>
      <c r="J281" s="592">
        <v>100</v>
      </c>
      <c r="K281" s="592">
        <v>100</v>
      </c>
      <c r="L281" s="592">
        <v>100</v>
      </c>
      <c r="M281" s="592">
        <v>100</v>
      </c>
      <c r="N281" s="592">
        <v>100</v>
      </c>
      <c r="O281" s="592">
        <v>100</v>
      </c>
      <c r="Q281" s="756"/>
      <c r="R281" s="633" t="s">
        <v>149</v>
      </c>
      <c r="S281" s="681">
        <v>90.903994893617025</v>
      </c>
      <c r="T281" s="681">
        <v>124.70605761702127</v>
      </c>
      <c r="U281" s="681">
        <v>123.41809472340427</v>
      </c>
      <c r="V281" s="681">
        <v>110.90763268085109</v>
      </c>
      <c r="W281" s="681">
        <v>83.708209531914918</v>
      </c>
      <c r="X281" s="681">
        <v>98.879680595744674</v>
      </c>
      <c r="Y281" s="681">
        <v>118.73239242553191</v>
      </c>
      <c r="Z281" s="681">
        <v>148.07702527659575</v>
      </c>
      <c r="AA281" s="681">
        <v>133.62794255319147</v>
      </c>
      <c r="AB281" s="681">
        <v>200</v>
      </c>
      <c r="AC281" s="681">
        <v>200</v>
      </c>
      <c r="AD281" s="681">
        <v>200</v>
      </c>
      <c r="AF281" s="756"/>
      <c r="AG281" s="633" t="s">
        <v>149</v>
      </c>
      <c r="AH281" s="602">
        <v>90.903994893617025</v>
      </c>
      <c r="AI281" s="602">
        <v>107.80502625531916</v>
      </c>
      <c r="AJ281" s="602">
        <v>110</v>
      </c>
      <c r="AK281" s="602">
        <v>110</v>
      </c>
      <c r="AL281" s="602">
        <v>106.72879788936169</v>
      </c>
      <c r="AM281" s="602">
        <v>105.42061167375887</v>
      </c>
      <c r="AN281" s="602">
        <v>107.32229463829785</v>
      </c>
      <c r="AO281" s="602">
        <v>110</v>
      </c>
      <c r="AP281" s="602">
        <v>110</v>
      </c>
      <c r="AQ281" s="592">
        <v>110</v>
      </c>
      <c r="AR281" s="603">
        <v>110</v>
      </c>
      <c r="AS281" s="603">
        <v>110</v>
      </c>
      <c r="AU281"/>
    </row>
    <row r="282" spans="1:62">
      <c r="A282"/>
      <c r="B282" s="125"/>
      <c r="C282" s="263"/>
      <c r="D282" s="576"/>
      <c r="E282" s="576"/>
      <c r="F282" s="576"/>
      <c r="G282" s="576"/>
      <c r="H282" s="576"/>
      <c r="I282" s="576"/>
      <c r="J282" s="576"/>
      <c r="K282" s="576"/>
      <c r="L282" s="576"/>
      <c r="M282" s="576"/>
      <c r="N282" s="576"/>
      <c r="O282" s="576"/>
      <c r="Q282" s="125"/>
      <c r="R282" s="263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F282" s="125"/>
      <c r="AG282" s="263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U282"/>
    </row>
    <row r="283" spans="1:62">
      <c r="A283"/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">
        <v>223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">
        <v>223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U283"/>
      <c r="AY283" s="575"/>
      <c r="AZ283" s="575"/>
      <c r="BA283" s="575"/>
      <c r="BB283" s="575"/>
      <c r="BC283" s="575"/>
      <c r="BD283" s="575"/>
      <c r="BE283" s="575"/>
      <c r="BF283" s="575"/>
      <c r="BG283" s="575"/>
      <c r="BH283" s="575"/>
      <c r="BI283" s="575"/>
      <c r="BJ283" s="575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661"/>
      <c r="T284" s="573"/>
      <c r="U284" s="573"/>
      <c r="V284" s="573"/>
      <c r="W284" s="573"/>
      <c r="X284" s="573"/>
      <c r="Y284" s="573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U284"/>
      <c r="AY284" s="575"/>
      <c r="AZ284" s="575"/>
      <c r="BA284" s="575"/>
      <c r="BB284" s="575"/>
      <c r="BC284" s="575"/>
      <c r="BD284" s="575"/>
      <c r="BE284" s="575"/>
      <c r="BF284" s="575"/>
      <c r="BG284" s="575"/>
      <c r="BH284" s="575"/>
      <c r="BI284" s="575"/>
      <c r="BJ284" s="575"/>
    </row>
    <row r="285" spans="1:62">
      <c r="A285"/>
      <c r="B285" s="772" t="s">
        <v>72</v>
      </c>
      <c r="C285" s="773"/>
      <c r="D285" s="552" t="s">
        <v>74</v>
      </c>
      <c r="E285" s="552" t="s">
        <v>75</v>
      </c>
      <c r="F285" s="552" t="s">
        <v>76</v>
      </c>
      <c r="G285" s="552" t="s">
        <v>77</v>
      </c>
      <c r="H285" s="552" t="s">
        <v>78</v>
      </c>
      <c r="I285" s="552" t="s">
        <v>79</v>
      </c>
      <c r="J285" s="552" t="s">
        <v>80</v>
      </c>
      <c r="K285" s="552" t="s">
        <v>81</v>
      </c>
      <c r="L285" s="552" t="s">
        <v>82</v>
      </c>
      <c r="M285" s="552" t="s">
        <v>83</v>
      </c>
      <c r="N285" s="552" t="s">
        <v>84</v>
      </c>
      <c r="O285" s="552" t="s">
        <v>85</v>
      </c>
      <c r="Q285" s="772" t="s">
        <v>72</v>
      </c>
      <c r="R285" s="773"/>
      <c r="S285" s="552" t="s">
        <v>74</v>
      </c>
      <c r="T285" s="552" t="s">
        <v>75</v>
      </c>
      <c r="U285" s="552" t="s">
        <v>76</v>
      </c>
      <c r="V285" s="552" t="s">
        <v>77</v>
      </c>
      <c r="W285" s="552" t="s">
        <v>78</v>
      </c>
      <c r="X285" s="552" t="s">
        <v>79</v>
      </c>
      <c r="Y285" s="552" t="s">
        <v>80</v>
      </c>
      <c r="Z285" s="552" t="s">
        <v>81</v>
      </c>
      <c r="AA285" s="552" t="s">
        <v>82</v>
      </c>
      <c r="AB285" s="552" t="s">
        <v>83</v>
      </c>
      <c r="AC285" s="552" t="s">
        <v>84</v>
      </c>
      <c r="AD285" s="552" t="s">
        <v>85</v>
      </c>
      <c r="AF285" s="772" t="s">
        <v>72</v>
      </c>
      <c r="AG285" s="773"/>
      <c r="AH285" s="552" t="s">
        <v>74</v>
      </c>
      <c r="AI285" s="552" t="s">
        <v>75</v>
      </c>
      <c r="AJ285" s="552" t="s">
        <v>76</v>
      </c>
      <c r="AK285" s="552" t="s">
        <v>77</v>
      </c>
      <c r="AL285" s="552" t="s">
        <v>78</v>
      </c>
      <c r="AM285" s="552" t="s">
        <v>79</v>
      </c>
      <c r="AN285" s="552" t="s">
        <v>80</v>
      </c>
      <c r="AO285" s="552" t="s">
        <v>81</v>
      </c>
      <c r="AP285" s="552" t="s">
        <v>82</v>
      </c>
      <c r="AQ285" s="552" t="s">
        <v>83</v>
      </c>
      <c r="AR285" s="552" t="s">
        <v>84</v>
      </c>
      <c r="AS285" s="552" t="s">
        <v>85</v>
      </c>
      <c r="AU285"/>
      <c r="AY285" s="575"/>
      <c r="AZ285" s="575"/>
      <c r="BA285" s="575"/>
      <c r="BB285" s="575"/>
      <c r="BC285" s="575"/>
      <c r="BD285" s="575"/>
      <c r="BE285" s="575"/>
      <c r="BF285" s="575"/>
      <c r="BG285" s="575"/>
      <c r="BH285" s="575"/>
      <c r="BI285" s="575"/>
      <c r="BJ285" s="575"/>
    </row>
    <row r="286" spans="1:62">
      <c r="A286"/>
      <c r="B286" s="756" t="s">
        <v>128</v>
      </c>
      <c r="C286" s="402" t="s">
        <v>224</v>
      </c>
      <c r="D286" s="570"/>
      <c r="E286" s="636"/>
      <c r="F286" s="636"/>
      <c r="G286" s="636"/>
      <c r="H286" s="636"/>
      <c r="I286" s="636"/>
      <c r="J286" s="636"/>
      <c r="K286" s="636"/>
      <c r="L286" s="636"/>
      <c r="M286" s="636"/>
      <c r="N286" s="636"/>
      <c r="O286" s="636"/>
      <c r="Q286" s="756" t="s">
        <v>128</v>
      </c>
      <c r="R286" s="655" t="s">
        <v>224</v>
      </c>
      <c r="S286" s="570">
        <v>141.13633999999999</v>
      </c>
      <c r="T286" s="565">
        <v>3.4346450000000002</v>
      </c>
      <c r="U286" s="565">
        <v>0.24199999999999999</v>
      </c>
      <c r="V286" s="570">
        <v>14.351594</v>
      </c>
      <c r="W286" s="570">
        <v>1.256483</v>
      </c>
      <c r="X286" s="570">
        <v>21.328099999999999</v>
      </c>
      <c r="Y286" s="570">
        <v>3.286063</v>
      </c>
      <c r="Z286" s="570">
        <v>3.0494970000000001</v>
      </c>
      <c r="AA286" s="570">
        <v>34.761580000000002</v>
      </c>
      <c r="AB286" s="570">
        <v>1.229741</v>
      </c>
      <c r="AC286" s="570"/>
      <c r="AD286" s="570"/>
      <c r="AF286" s="756"/>
      <c r="AG286" s="655" t="s">
        <v>224</v>
      </c>
      <c r="AH286" s="570">
        <v>141.13633999999999</v>
      </c>
      <c r="AI286" s="570">
        <v>72.285492499999989</v>
      </c>
      <c r="AJ286" s="570">
        <v>48.270994999999992</v>
      </c>
      <c r="AK286" s="570">
        <v>39.791144749999994</v>
      </c>
      <c r="AL286" s="570">
        <v>32.084212399999998</v>
      </c>
      <c r="AM286" s="570">
        <v>30.291526999999999</v>
      </c>
      <c r="AN286" s="570">
        <v>26.43360357142857</v>
      </c>
      <c r="AO286" s="570">
        <v>23.51059025</v>
      </c>
      <c r="AP286" s="570">
        <v>24.760700222222223</v>
      </c>
      <c r="AQ286" s="570">
        <v>22.407604299999999</v>
      </c>
      <c r="AR286" s="570">
        <v>22.407604299999999</v>
      </c>
      <c r="AS286" s="570">
        <v>22.407604299999999</v>
      </c>
      <c r="AU286"/>
      <c r="AY286" s="575"/>
      <c r="AZ286" s="575"/>
      <c r="BA286" s="575"/>
      <c r="BB286" s="575"/>
      <c r="BC286" s="575"/>
      <c r="BD286" s="575"/>
      <c r="BE286" s="575"/>
      <c r="BF286" s="575"/>
      <c r="BG286" s="575"/>
      <c r="BH286" s="575"/>
      <c r="BI286" s="575"/>
      <c r="BJ286" s="575"/>
    </row>
    <row r="287" spans="1:62">
      <c r="A287"/>
      <c r="B287" s="756"/>
      <c r="C287" s="569" t="s">
        <v>225</v>
      </c>
      <c r="D287" s="570">
        <v>22.07</v>
      </c>
      <c r="E287" s="570">
        <v>22.07</v>
      </c>
      <c r="F287" s="570">
        <v>22.07</v>
      </c>
      <c r="G287" s="570">
        <v>22.07</v>
      </c>
      <c r="H287" s="570">
        <v>22.07</v>
      </c>
      <c r="I287" s="570">
        <v>22.07</v>
      </c>
      <c r="J287" s="570">
        <v>22.07</v>
      </c>
      <c r="K287" s="570">
        <v>22.07</v>
      </c>
      <c r="L287" s="570">
        <v>22.07</v>
      </c>
      <c r="M287" s="570">
        <v>22.07</v>
      </c>
      <c r="N287" s="570">
        <v>22.07</v>
      </c>
      <c r="O287" s="570">
        <v>22.07</v>
      </c>
      <c r="Q287" s="756"/>
      <c r="R287" s="655" t="s">
        <v>225</v>
      </c>
      <c r="S287" s="598">
        <v>22.07</v>
      </c>
      <c r="T287" s="598">
        <v>22.07</v>
      </c>
      <c r="U287" s="598">
        <v>22.07</v>
      </c>
      <c r="V287" s="598">
        <v>22.07</v>
      </c>
      <c r="W287" s="598">
        <v>22.07</v>
      </c>
      <c r="X287" s="598">
        <v>22.07</v>
      </c>
      <c r="Y287" s="598">
        <v>22.07</v>
      </c>
      <c r="Z287" s="598">
        <v>22.07</v>
      </c>
      <c r="AA287" s="598">
        <v>22.07</v>
      </c>
      <c r="AB287" s="598">
        <v>22.07</v>
      </c>
      <c r="AC287" s="598">
        <v>22.07</v>
      </c>
      <c r="AD287" s="598">
        <v>22.07</v>
      </c>
      <c r="AF287" s="756"/>
      <c r="AG287" s="655" t="s">
        <v>225</v>
      </c>
      <c r="AH287" s="570">
        <v>22.07</v>
      </c>
      <c r="AI287" s="570">
        <v>22.07</v>
      </c>
      <c r="AJ287" s="570">
        <v>22.07</v>
      </c>
      <c r="AK287" s="570">
        <v>22.07</v>
      </c>
      <c r="AL287" s="570">
        <v>22.07</v>
      </c>
      <c r="AM287" s="570">
        <v>22.07</v>
      </c>
      <c r="AN287" s="570">
        <v>22.07</v>
      </c>
      <c r="AO287" s="570">
        <v>22.07</v>
      </c>
      <c r="AP287" s="570">
        <v>22.07</v>
      </c>
      <c r="AQ287" s="570">
        <v>22.07</v>
      </c>
      <c r="AR287" s="570">
        <v>22.07</v>
      </c>
      <c r="AS287" s="570">
        <v>22.07</v>
      </c>
      <c r="AU287"/>
      <c r="AY287" s="575"/>
      <c r="AZ287" s="575"/>
      <c r="BA287" s="575"/>
      <c r="BB287" s="575"/>
      <c r="BC287" s="575"/>
      <c r="BD287" s="575"/>
      <c r="BE287" s="575"/>
      <c r="BF287" s="575"/>
      <c r="BG287" s="575"/>
      <c r="BH287" s="575"/>
      <c r="BI287" s="575"/>
      <c r="BJ287" s="575"/>
    </row>
    <row r="288" spans="1:62">
      <c r="A288"/>
      <c r="B288" s="756"/>
      <c r="C288" s="591" t="s">
        <v>48</v>
      </c>
      <c r="D288" s="594">
        <v>100</v>
      </c>
      <c r="E288" s="594">
        <v>100</v>
      </c>
      <c r="F288" s="594">
        <v>100</v>
      </c>
      <c r="G288" s="594">
        <v>100</v>
      </c>
      <c r="H288" s="594">
        <v>100</v>
      </c>
      <c r="I288" s="594">
        <v>100</v>
      </c>
      <c r="J288" s="594">
        <v>100</v>
      </c>
      <c r="K288" s="594">
        <v>100</v>
      </c>
      <c r="L288" s="594">
        <v>100</v>
      </c>
      <c r="M288" s="594">
        <v>100</v>
      </c>
      <c r="N288" s="594">
        <v>100</v>
      </c>
      <c r="O288" s="594">
        <v>100</v>
      </c>
      <c r="Q288" s="756"/>
      <c r="R288" s="658" t="s">
        <v>226</v>
      </c>
      <c r="S288" s="642">
        <v>-439.49406434073398</v>
      </c>
      <c r="T288" s="642">
        <v>184.437494336203</v>
      </c>
      <c r="U288" s="642">
        <v>198.90348889895785</v>
      </c>
      <c r="V288" s="642">
        <v>134.97238785681921</v>
      </c>
      <c r="W288" s="642">
        <v>194.30682827367468</v>
      </c>
      <c r="X288" s="642">
        <v>103.36157680108747</v>
      </c>
      <c r="Y288" s="642">
        <v>185.11072496601722</v>
      </c>
      <c r="Z288" s="642">
        <v>186.18261440869958</v>
      </c>
      <c r="AA288" s="642">
        <v>42.493973719981867</v>
      </c>
      <c r="AB288" s="642">
        <v>194.42799728137743</v>
      </c>
      <c r="AC288" s="642">
        <v>200</v>
      </c>
      <c r="AD288" s="642">
        <v>200</v>
      </c>
      <c r="AF288" s="756"/>
      <c r="AG288" s="658" t="s">
        <v>226</v>
      </c>
      <c r="AH288" s="594">
        <v>-439.49406434073398</v>
      </c>
      <c r="AI288" s="594">
        <v>-127.52828500226548</v>
      </c>
      <c r="AJ288" s="594">
        <v>-18.717693701857698</v>
      </c>
      <c r="AK288" s="594">
        <v>19.704826687811551</v>
      </c>
      <c r="AL288" s="594">
        <v>54.625227004984154</v>
      </c>
      <c r="AM288" s="594">
        <v>62.747951971001356</v>
      </c>
      <c r="AN288" s="594">
        <v>80.228348113146495</v>
      </c>
      <c r="AO288" s="594">
        <v>93.472631400090634</v>
      </c>
      <c r="AP288" s="594">
        <v>87.808336102300771</v>
      </c>
      <c r="AQ288" s="594">
        <v>98.470302220208424</v>
      </c>
      <c r="AR288" s="594">
        <v>98.470302220208424</v>
      </c>
      <c r="AS288" s="594">
        <v>98.470302220208424</v>
      </c>
      <c r="AU288"/>
      <c r="AY288" s="575"/>
      <c r="AZ288" s="575"/>
      <c r="BA288" s="575"/>
      <c r="BB288" s="575"/>
      <c r="BC288" s="575"/>
      <c r="BD288" s="575"/>
      <c r="BE288" s="575"/>
      <c r="BF288" s="575"/>
      <c r="BG288" s="575"/>
      <c r="BH288" s="575"/>
      <c r="BI288" s="575"/>
      <c r="BJ288" s="575"/>
    </row>
    <row r="289" spans="1:45">
      <c r="A289"/>
      <c r="B289" s="769" t="s">
        <v>87</v>
      </c>
      <c r="C289" s="402" t="s">
        <v>224</v>
      </c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Q289" s="756" t="s">
        <v>87</v>
      </c>
      <c r="R289" s="655" t="s">
        <v>224</v>
      </c>
      <c r="S289" s="570">
        <v>5.237749</v>
      </c>
      <c r="T289" s="565">
        <v>0</v>
      </c>
      <c r="U289" s="565">
        <v>0</v>
      </c>
      <c r="V289" s="570">
        <v>6.6380210000000002</v>
      </c>
      <c r="W289" s="570">
        <v>2.10283</v>
      </c>
      <c r="X289" s="570">
        <v>0.82510499999999998</v>
      </c>
      <c r="Y289" s="570">
        <v>3.726458</v>
      </c>
      <c r="Z289" s="570">
        <v>2.674283</v>
      </c>
      <c r="AA289" s="570">
        <v>0.39540599999999998</v>
      </c>
      <c r="AB289" s="570">
        <v>1.212118</v>
      </c>
      <c r="AC289" s="570"/>
      <c r="AD289" s="570"/>
      <c r="AF289" s="756" t="s">
        <v>87</v>
      </c>
      <c r="AG289" s="655" t="s">
        <v>224</v>
      </c>
      <c r="AH289" s="570">
        <v>5.237749</v>
      </c>
      <c r="AI289" s="570">
        <v>2.6188745</v>
      </c>
      <c r="AJ289" s="570">
        <v>1.7459163333333334</v>
      </c>
      <c r="AK289" s="570">
        <v>2.9689424999999998</v>
      </c>
      <c r="AL289" s="570">
        <v>2.7957200000000002</v>
      </c>
      <c r="AM289" s="570">
        <v>2.4672841666666669</v>
      </c>
      <c r="AN289" s="570">
        <v>2.6471661428571429</v>
      </c>
      <c r="AO289" s="570">
        <v>2.6505557500000001</v>
      </c>
      <c r="AP289" s="570">
        <v>2.399983555555556</v>
      </c>
      <c r="AQ289" s="570">
        <v>2.2811970000000001</v>
      </c>
      <c r="AR289" s="570">
        <v>2.2811970000000001</v>
      </c>
      <c r="AS289" s="570">
        <v>2.2811970000000001</v>
      </c>
    </row>
    <row r="290" spans="1:45">
      <c r="A290"/>
      <c r="B290" s="770"/>
      <c r="C290" s="569" t="s">
        <v>225</v>
      </c>
      <c r="D290" s="570">
        <v>4.17</v>
      </c>
      <c r="E290" s="570">
        <v>4.17</v>
      </c>
      <c r="F290" s="570">
        <v>4.17</v>
      </c>
      <c r="G290" s="570">
        <v>4.17</v>
      </c>
      <c r="H290" s="570">
        <v>4.17</v>
      </c>
      <c r="I290" s="570">
        <v>4.17</v>
      </c>
      <c r="J290" s="570">
        <v>4.17</v>
      </c>
      <c r="K290" s="570">
        <v>4.17</v>
      </c>
      <c r="L290" s="570">
        <v>4.17</v>
      </c>
      <c r="M290" s="570">
        <v>4.17</v>
      </c>
      <c r="N290" s="570">
        <v>4.17</v>
      </c>
      <c r="O290" s="570">
        <v>4.17</v>
      </c>
      <c r="Q290" s="756"/>
      <c r="R290" s="655" t="s">
        <v>225</v>
      </c>
      <c r="S290" s="565">
        <v>4.17</v>
      </c>
      <c r="T290" s="565">
        <v>4.17</v>
      </c>
      <c r="U290" s="565">
        <v>4.17</v>
      </c>
      <c r="V290" s="565">
        <v>4.17</v>
      </c>
      <c r="W290" s="565">
        <v>4.17</v>
      </c>
      <c r="X290" s="565">
        <v>4.17</v>
      </c>
      <c r="Y290" s="565">
        <v>4.17</v>
      </c>
      <c r="Z290" s="565">
        <v>4.17</v>
      </c>
      <c r="AA290" s="565">
        <v>4.17</v>
      </c>
      <c r="AB290" s="565">
        <v>4.17</v>
      </c>
      <c r="AC290" s="565">
        <v>4.17</v>
      </c>
      <c r="AD290" s="565">
        <v>4.17</v>
      </c>
      <c r="AF290" s="756"/>
      <c r="AG290" s="655" t="s">
        <v>225</v>
      </c>
      <c r="AH290" s="570">
        <v>4.17</v>
      </c>
      <c r="AI290" s="570">
        <v>4.17</v>
      </c>
      <c r="AJ290" s="570">
        <v>4.17</v>
      </c>
      <c r="AK290" s="570">
        <v>4.17</v>
      </c>
      <c r="AL290" s="570">
        <v>4.17</v>
      </c>
      <c r="AM290" s="570">
        <v>4.17</v>
      </c>
      <c r="AN290" s="570">
        <v>4.17</v>
      </c>
      <c r="AO290" s="570">
        <v>4.17</v>
      </c>
      <c r="AP290" s="570">
        <v>4.17</v>
      </c>
      <c r="AQ290" s="570">
        <v>4.17</v>
      </c>
      <c r="AR290" s="570">
        <v>4.17</v>
      </c>
      <c r="AS290" s="570">
        <v>4.17</v>
      </c>
    </row>
    <row r="291" spans="1:45">
      <c r="A291"/>
      <c r="B291" s="755"/>
      <c r="C291" s="591" t="s">
        <v>48</v>
      </c>
      <c r="D291" s="594">
        <v>100</v>
      </c>
      <c r="E291" s="594">
        <v>100</v>
      </c>
      <c r="F291" s="594">
        <v>100</v>
      </c>
      <c r="G291" s="594">
        <v>100</v>
      </c>
      <c r="H291" s="594">
        <v>100</v>
      </c>
      <c r="I291" s="594">
        <v>100</v>
      </c>
      <c r="J291" s="594">
        <v>100</v>
      </c>
      <c r="K291" s="594">
        <v>100</v>
      </c>
      <c r="L291" s="594">
        <v>100</v>
      </c>
      <c r="M291" s="594">
        <v>100</v>
      </c>
      <c r="N291" s="594">
        <v>100</v>
      </c>
      <c r="O291" s="594">
        <v>100</v>
      </c>
      <c r="Q291" s="756"/>
      <c r="R291" s="658" t="s">
        <v>226</v>
      </c>
      <c r="S291" s="642">
        <v>74.394508393285363</v>
      </c>
      <c r="T291" s="594">
        <v>200</v>
      </c>
      <c r="U291" s="594">
        <v>200</v>
      </c>
      <c r="V291" s="642">
        <v>40.814844124700222</v>
      </c>
      <c r="W291" s="642">
        <v>149.57242206235014</v>
      </c>
      <c r="X291" s="642">
        <v>180.21330935251797</v>
      </c>
      <c r="Y291" s="642">
        <v>110.63649880095923</v>
      </c>
      <c r="Z291" s="642">
        <v>135.86851318944844</v>
      </c>
      <c r="AA291" s="642">
        <v>190.51784172661868</v>
      </c>
      <c r="AB291" s="642">
        <v>170.93242206235013</v>
      </c>
      <c r="AC291" s="642">
        <v>200</v>
      </c>
      <c r="AD291" s="642">
        <v>200</v>
      </c>
      <c r="AF291" s="756"/>
      <c r="AG291" s="658" t="s">
        <v>226</v>
      </c>
      <c r="AH291" s="594">
        <v>74.394508393285363</v>
      </c>
      <c r="AI291" s="594">
        <v>110</v>
      </c>
      <c r="AJ291" s="594">
        <v>110</v>
      </c>
      <c r="AK291" s="594">
        <v>110</v>
      </c>
      <c r="AL291" s="594">
        <v>110</v>
      </c>
      <c r="AM291" s="594">
        <v>110</v>
      </c>
      <c r="AN291" s="594">
        <v>110</v>
      </c>
      <c r="AO291" s="594">
        <v>110</v>
      </c>
      <c r="AP291" s="594">
        <v>110</v>
      </c>
      <c r="AQ291" s="594">
        <v>110</v>
      </c>
      <c r="AR291" s="594">
        <v>110</v>
      </c>
      <c r="AS291" s="594">
        <v>110</v>
      </c>
    </row>
    <row r="292" spans="1:45">
      <c r="A292"/>
      <c r="B292" s="769" t="s">
        <v>88</v>
      </c>
      <c r="C292" s="402" t="s">
        <v>224</v>
      </c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  <c r="N292" s="636"/>
      <c r="O292" s="636"/>
      <c r="Q292" s="756" t="s">
        <v>88</v>
      </c>
      <c r="R292" s="655" t="s">
        <v>224</v>
      </c>
      <c r="S292" s="565">
        <v>2.0411350000000001</v>
      </c>
      <c r="T292" s="565">
        <v>0</v>
      </c>
      <c r="U292" s="565">
        <v>0</v>
      </c>
      <c r="V292" s="570">
        <v>0</v>
      </c>
      <c r="W292" s="570">
        <v>0</v>
      </c>
      <c r="X292" s="570">
        <v>0</v>
      </c>
      <c r="Y292" s="570">
        <v>0</v>
      </c>
      <c r="Z292" s="570">
        <v>0</v>
      </c>
      <c r="AA292" s="570">
        <v>0</v>
      </c>
      <c r="AB292" s="570">
        <v>0</v>
      </c>
      <c r="AC292" s="570"/>
      <c r="AD292" s="570"/>
      <c r="AF292" s="756" t="s">
        <v>88</v>
      </c>
      <c r="AG292" s="655" t="s">
        <v>224</v>
      </c>
      <c r="AH292" s="570">
        <v>2.0411350000000001</v>
      </c>
      <c r="AI292" s="570">
        <v>1.0205675000000001</v>
      </c>
      <c r="AJ292" s="570">
        <v>0.68037833333333342</v>
      </c>
      <c r="AK292" s="570">
        <v>0.51028375000000004</v>
      </c>
      <c r="AL292" s="570">
        <v>0.40822700000000001</v>
      </c>
      <c r="AM292" s="570">
        <v>0.34018916666666671</v>
      </c>
      <c r="AN292" s="570">
        <v>0.29159071428571431</v>
      </c>
      <c r="AO292" s="570">
        <v>0.25514187500000002</v>
      </c>
      <c r="AP292" s="570">
        <v>0.22679277777777779</v>
      </c>
      <c r="AQ292" s="570">
        <v>0.2041135</v>
      </c>
      <c r="AR292" s="570">
        <v>0.2041135</v>
      </c>
      <c r="AS292" s="570">
        <v>0.2041135</v>
      </c>
    </row>
    <row r="293" spans="1:45">
      <c r="A293"/>
      <c r="B293" s="770"/>
      <c r="C293" s="569" t="s">
        <v>225</v>
      </c>
      <c r="D293" s="570">
        <v>2.72</v>
      </c>
      <c r="E293" s="570">
        <v>2.72</v>
      </c>
      <c r="F293" s="570">
        <v>2.72</v>
      </c>
      <c r="G293" s="570">
        <v>2.72</v>
      </c>
      <c r="H293" s="570">
        <v>2.72</v>
      </c>
      <c r="I293" s="570">
        <v>2.72</v>
      </c>
      <c r="J293" s="570">
        <v>2.72</v>
      </c>
      <c r="K293" s="570">
        <v>2.72</v>
      </c>
      <c r="L293" s="570">
        <v>2.72</v>
      </c>
      <c r="M293" s="570">
        <v>2.72</v>
      </c>
      <c r="N293" s="570">
        <v>2.72</v>
      </c>
      <c r="O293" s="570">
        <v>2.72</v>
      </c>
      <c r="Q293" s="756"/>
      <c r="R293" s="655" t="s">
        <v>225</v>
      </c>
      <c r="S293" s="570">
        <v>2.72</v>
      </c>
      <c r="T293" s="570">
        <v>2.72</v>
      </c>
      <c r="U293" s="570">
        <v>2.72</v>
      </c>
      <c r="V293" s="570">
        <v>2.72</v>
      </c>
      <c r="W293" s="570">
        <v>2.72</v>
      </c>
      <c r="X293" s="570">
        <v>2.72</v>
      </c>
      <c r="Y293" s="570">
        <v>2.72</v>
      </c>
      <c r="Z293" s="570">
        <v>2.72</v>
      </c>
      <c r="AA293" s="570">
        <v>2.72</v>
      </c>
      <c r="AB293" s="570">
        <v>2.72</v>
      </c>
      <c r="AC293" s="570">
        <v>2.72</v>
      </c>
      <c r="AD293" s="570">
        <v>2.72</v>
      </c>
      <c r="AF293" s="756"/>
      <c r="AG293" s="655" t="s">
        <v>225</v>
      </c>
      <c r="AH293" s="570">
        <v>2.72</v>
      </c>
      <c r="AI293" s="570">
        <v>2.72</v>
      </c>
      <c r="AJ293" s="570">
        <v>2.72</v>
      </c>
      <c r="AK293" s="570">
        <v>2.72</v>
      </c>
      <c r="AL293" s="570">
        <v>2.72</v>
      </c>
      <c r="AM293" s="570">
        <v>2.72</v>
      </c>
      <c r="AN293" s="570">
        <v>2.72</v>
      </c>
      <c r="AO293" s="570">
        <v>2.72</v>
      </c>
      <c r="AP293" s="570">
        <v>2.72</v>
      </c>
      <c r="AQ293" s="570">
        <v>2.72</v>
      </c>
      <c r="AR293" s="570">
        <v>2.72</v>
      </c>
      <c r="AS293" s="570">
        <v>2.72</v>
      </c>
    </row>
    <row r="294" spans="1:45">
      <c r="A294"/>
      <c r="B294" s="755"/>
      <c r="C294" s="591" t="s">
        <v>48</v>
      </c>
      <c r="D294" s="594">
        <v>100</v>
      </c>
      <c r="E294" s="594">
        <v>100</v>
      </c>
      <c r="F294" s="594">
        <v>100</v>
      </c>
      <c r="G294" s="594">
        <v>100</v>
      </c>
      <c r="H294" s="594">
        <v>100</v>
      </c>
      <c r="I294" s="594">
        <v>100</v>
      </c>
      <c r="J294" s="594">
        <v>100</v>
      </c>
      <c r="K294" s="594">
        <v>100</v>
      </c>
      <c r="L294" s="594">
        <v>100</v>
      </c>
      <c r="M294" s="594">
        <v>100</v>
      </c>
      <c r="N294" s="594">
        <v>100</v>
      </c>
      <c r="O294" s="594">
        <v>100</v>
      </c>
      <c r="Q294" s="756"/>
      <c r="R294" s="658" t="s">
        <v>226</v>
      </c>
      <c r="S294" s="642">
        <v>124.95827205882352</v>
      </c>
      <c r="T294" s="594">
        <v>200</v>
      </c>
      <c r="U294" s="594">
        <v>200</v>
      </c>
      <c r="V294" s="642">
        <v>200</v>
      </c>
      <c r="W294" s="642">
        <v>200</v>
      </c>
      <c r="X294" s="642">
        <v>200</v>
      </c>
      <c r="Y294" s="642">
        <v>200</v>
      </c>
      <c r="Z294" s="642">
        <v>200</v>
      </c>
      <c r="AA294" s="642">
        <v>200</v>
      </c>
      <c r="AB294" s="642">
        <v>200</v>
      </c>
      <c r="AC294" s="642">
        <v>200</v>
      </c>
      <c r="AD294" s="642">
        <v>200</v>
      </c>
      <c r="AF294" s="756"/>
      <c r="AG294" s="658" t="s">
        <v>226</v>
      </c>
      <c r="AH294" s="594">
        <v>110</v>
      </c>
      <c r="AI294" s="594">
        <v>110</v>
      </c>
      <c r="AJ294" s="594">
        <v>110</v>
      </c>
      <c r="AK294" s="594">
        <v>110</v>
      </c>
      <c r="AL294" s="594">
        <v>110</v>
      </c>
      <c r="AM294" s="594">
        <v>110</v>
      </c>
      <c r="AN294" s="594">
        <v>110</v>
      </c>
      <c r="AO294" s="594">
        <v>110</v>
      </c>
      <c r="AP294" s="594">
        <v>110</v>
      </c>
      <c r="AQ294" s="594">
        <v>110</v>
      </c>
      <c r="AR294" s="594">
        <v>110</v>
      </c>
      <c r="AS294" s="594">
        <v>110</v>
      </c>
    </row>
    <row r="295" spans="1:45">
      <c r="A295"/>
      <c r="B295" s="769" t="s">
        <v>121</v>
      </c>
      <c r="C295" s="402" t="s">
        <v>224</v>
      </c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  <c r="N295" s="636"/>
      <c r="O295" s="636"/>
      <c r="Q295" s="756" t="s">
        <v>121</v>
      </c>
      <c r="R295" s="655" t="s">
        <v>224</v>
      </c>
      <c r="S295" s="570">
        <v>148.600922</v>
      </c>
      <c r="T295" s="565">
        <v>191.165323</v>
      </c>
      <c r="U295" s="565">
        <v>148.1</v>
      </c>
      <c r="V295" s="570">
        <v>203.645487</v>
      </c>
      <c r="W295" s="570">
        <v>150.38064800000001</v>
      </c>
      <c r="X295" s="570">
        <v>95.473386000000005</v>
      </c>
      <c r="Y295" s="570">
        <v>5.7635180000000004</v>
      </c>
      <c r="Z295" s="570">
        <v>4.613518</v>
      </c>
      <c r="AA295" s="570">
        <v>6.8073189999999997</v>
      </c>
      <c r="AB295" s="570">
        <v>1.5802970000000001</v>
      </c>
      <c r="AC295" s="570"/>
      <c r="AD295" s="570"/>
      <c r="AF295" s="756" t="s">
        <v>121</v>
      </c>
      <c r="AG295" s="655" t="s">
        <v>224</v>
      </c>
      <c r="AH295" s="570">
        <v>148.600922</v>
      </c>
      <c r="AI295" s="570">
        <v>169.88312250000001</v>
      </c>
      <c r="AJ295" s="570">
        <v>162.62208166666667</v>
      </c>
      <c r="AK295" s="570">
        <v>172.87793300000001</v>
      </c>
      <c r="AL295" s="570">
        <v>168.37847600000001</v>
      </c>
      <c r="AM295" s="570">
        <v>156.22762766666668</v>
      </c>
      <c r="AN295" s="570">
        <v>134.73275485714285</v>
      </c>
      <c r="AO295" s="570">
        <v>118.46785025</v>
      </c>
      <c r="AP295" s="570">
        <v>106.06112455555555</v>
      </c>
      <c r="AQ295" s="570">
        <v>95.613041799999991</v>
      </c>
      <c r="AR295" s="570">
        <v>95.613041799999991</v>
      </c>
      <c r="AS295" s="570">
        <v>95.613041799999991</v>
      </c>
    </row>
    <row r="296" spans="1:45">
      <c r="A296"/>
      <c r="B296" s="770"/>
      <c r="C296" s="569" t="s">
        <v>225</v>
      </c>
      <c r="D296" s="570">
        <v>96.04</v>
      </c>
      <c r="E296" s="570">
        <v>96.04</v>
      </c>
      <c r="F296" s="570">
        <v>96.04</v>
      </c>
      <c r="G296" s="570">
        <v>96.04</v>
      </c>
      <c r="H296" s="570">
        <v>96.04</v>
      </c>
      <c r="I296" s="570">
        <v>96.04</v>
      </c>
      <c r="J296" s="570">
        <v>96.04</v>
      </c>
      <c r="K296" s="570">
        <v>96.04</v>
      </c>
      <c r="L296" s="570">
        <v>96.04</v>
      </c>
      <c r="M296" s="570">
        <v>96.04</v>
      </c>
      <c r="N296" s="570">
        <v>96.04</v>
      </c>
      <c r="O296" s="570">
        <v>96.04</v>
      </c>
      <c r="Q296" s="756"/>
      <c r="R296" s="655" t="s">
        <v>225</v>
      </c>
      <c r="S296" s="570">
        <v>96.04</v>
      </c>
      <c r="T296" s="570">
        <v>96.04</v>
      </c>
      <c r="U296" s="570">
        <v>96.04</v>
      </c>
      <c r="V296" s="570">
        <v>96.04</v>
      </c>
      <c r="W296" s="570">
        <v>96.04</v>
      </c>
      <c r="X296" s="570">
        <v>96.04</v>
      </c>
      <c r="Y296" s="570">
        <v>96.04</v>
      </c>
      <c r="Z296" s="570">
        <v>96.04</v>
      </c>
      <c r="AA296" s="570">
        <v>96.04</v>
      </c>
      <c r="AB296" s="570">
        <v>96.04</v>
      </c>
      <c r="AC296" s="570">
        <v>96.04</v>
      </c>
      <c r="AD296" s="570">
        <v>96.04</v>
      </c>
      <c r="AF296" s="756"/>
      <c r="AG296" s="655" t="s">
        <v>225</v>
      </c>
      <c r="AH296" s="570">
        <v>96.04</v>
      </c>
      <c r="AI296" s="570">
        <v>96.04</v>
      </c>
      <c r="AJ296" s="570">
        <v>96.04</v>
      </c>
      <c r="AK296" s="570">
        <v>96.04</v>
      </c>
      <c r="AL296" s="570">
        <v>96.04</v>
      </c>
      <c r="AM296" s="570">
        <v>96.04</v>
      </c>
      <c r="AN296" s="570">
        <v>96.04</v>
      </c>
      <c r="AO296" s="570">
        <v>96.04</v>
      </c>
      <c r="AP296" s="570">
        <v>96.04</v>
      </c>
      <c r="AQ296" s="570">
        <v>96.04</v>
      </c>
      <c r="AR296" s="570">
        <v>96.04</v>
      </c>
      <c r="AS296" s="570">
        <v>96.04</v>
      </c>
    </row>
    <row r="297" spans="1:45">
      <c r="A297"/>
      <c r="B297" s="755"/>
      <c r="C297" s="591" t="s">
        <v>48</v>
      </c>
      <c r="D297" s="594">
        <v>100</v>
      </c>
      <c r="E297" s="594">
        <v>100</v>
      </c>
      <c r="F297" s="594">
        <v>100</v>
      </c>
      <c r="G297" s="594">
        <v>100</v>
      </c>
      <c r="H297" s="594">
        <v>100</v>
      </c>
      <c r="I297" s="594">
        <v>100</v>
      </c>
      <c r="J297" s="594">
        <v>100</v>
      </c>
      <c r="K297" s="594">
        <v>100</v>
      </c>
      <c r="L297" s="594">
        <v>100</v>
      </c>
      <c r="M297" s="594">
        <v>100</v>
      </c>
      <c r="N297" s="594">
        <v>100</v>
      </c>
      <c r="O297" s="594">
        <v>100</v>
      </c>
      <c r="Q297" s="756"/>
      <c r="R297" s="658" t="s">
        <v>226</v>
      </c>
      <c r="S297" s="642">
        <v>45.271842982090817</v>
      </c>
      <c r="T297" s="594">
        <v>0.95239171178675974</v>
      </c>
      <c r="U297" s="594">
        <v>45.793419408579773</v>
      </c>
      <c r="V297" s="642">
        <v>-12.042364639733449</v>
      </c>
      <c r="W297" s="642">
        <v>43.418733860891301</v>
      </c>
      <c r="X297" s="642">
        <v>100.58997709287797</v>
      </c>
      <c r="Y297" s="642">
        <v>193.99883590170762</v>
      </c>
      <c r="Z297" s="642">
        <v>195.19625364431488</v>
      </c>
      <c r="AA297" s="642">
        <v>192.91199604331527</v>
      </c>
      <c r="AB297" s="642">
        <v>198.35454289879218</v>
      </c>
      <c r="AC297" s="642">
        <v>200</v>
      </c>
      <c r="AD297" s="642">
        <v>200</v>
      </c>
      <c r="AF297" s="756"/>
      <c r="AG297" s="655" t="s">
        <v>226</v>
      </c>
      <c r="AH297" s="594">
        <v>45.271842982090817</v>
      </c>
      <c r="AI297" s="594">
        <v>23.112117346938767</v>
      </c>
      <c r="AJ297" s="594">
        <v>30.672551367485767</v>
      </c>
      <c r="AK297" s="594">
        <v>19.99382236568097</v>
      </c>
      <c r="AL297" s="594">
        <v>24.678804664723032</v>
      </c>
      <c r="AM297" s="594">
        <v>37.330666736082186</v>
      </c>
      <c r="AN297" s="594">
        <v>59.71183375974298</v>
      </c>
      <c r="AO297" s="594">
        <v>76.647386245314465</v>
      </c>
      <c r="AP297" s="594">
        <v>89.56567622287011</v>
      </c>
      <c r="AQ297" s="594">
        <v>100.44456289046231</v>
      </c>
      <c r="AR297" s="594">
        <v>100.44456289046231</v>
      </c>
      <c r="AS297" s="594">
        <v>100.44456289046231</v>
      </c>
    </row>
    <row r="298" spans="1:45">
      <c r="A298"/>
      <c r="B298" s="769" t="s">
        <v>89</v>
      </c>
      <c r="C298" s="402" t="s">
        <v>224</v>
      </c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  <c r="N298" s="636"/>
      <c r="O298" s="636"/>
      <c r="Q298" s="756" t="s">
        <v>89</v>
      </c>
      <c r="R298" s="655" t="s">
        <v>224</v>
      </c>
      <c r="S298" s="570">
        <v>271.73677099999998</v>
      </c>
      <c r="T298" s="565">
        <v>340.38187399999998</v>
      </c>
      <c r="U298" s="565">
        <v>271</v>
      </c>
      <c r="V298" s="570">
        <v>340.02837199999999</v>
      </c>
      <c r="W298" s="570">
        <v>271.04104899999999</v>
      </c>
      <c r="X298" s="570">
        <v>202.28660400000001</v>
      </c>
      <c r="Y298" s="570">
        <v>0</v>
      </c>
      <c r="Z298" s="570">
        <v>0</v>
      </c>
      <c r="AA298" s="570">
        <v>0</v>
      </c>
      <c r="AB298" s="570">
        <v>0</v>
      </c>
      <c r="AC298" s="570">
        <v>0</v>
      </c>
      <c r="AD298" s="570">
        <v>0</v>
      </c>
      <c r="AF298" s="756" t="s">
        <v>89</v>
      </c>
      <c r="AG298" s="655" t="s">
        <v>224</v>
      </c>
      <c r="AH298" s="570">
        <v>271.73677099999998</v>
      </c>
      <c r="AI298" s="570">
        <v>306.05932250000001</v>
      </c>
      <c r="AJ298" s="570">
        <v>294.37288166666667</v>
      </c>
      <c r="AK298" s="570">
        <v>305.78675425</v>
      </c>
      <c r="AL298" s="570">
        <v>298.83761319999996</v>
      </c>
      <c r="AM298" s="570">
        <v>282.74577833333336</v>
      </c>
      <c r="AN298" s="570">
        <v>242.35352428571429</v>
      </c>
      <c r="AO298" s="570">
        <v>212.05933375000001</v>
      </c>
      <c r="AP298" s="570">
        <v>188.49718555555557</v>
      </c>
      <c r="AQ298" s="570">
        <v>169.64746700000001</v>
      </c>
      <c r="AR298" s="570">
        <v>154.22497000000001</v>
      </c>
      <c r="AS298" s="570">
        <v>141.37288916666668</v>
      </c>
    </row>
    <row r="299" spans="1:45">
      <c r="A299"/>
      <c r="B299" s="770"/>
      <c r="C299" s="569" t="s">
        <v>225</v>
      </c>
      <c r="D299" s="570">
        <v>161.27000000000001</v>
      </c>
      <c r="E299" s="570">
        <v>161.27000000000001</v>
      </c>
      <c r="F299" s="570">
        <v>161.27000000000001</v>
      </c>
      <c r="G299" s="570">
        <v>161.27000000000001</v>
      </c>
      <c r="H299" s="570">
        <v>161.27000000000001</v>
      </c>
      <c r="I299" s="570">
        <v>161.27000000000001</v>
      </c>
      <c r="J299" s="570">
        <v>161.27000000000001</v>
      </c>
      <c r="K299" s="570">
        <v>161.27000000000001</v>
      </c>
      <c r="L299" s="570">
        <v>161.27000000000001</v>
      </c>
      <c r="M299" s="570">
        <v>161.27000000000001</v>
      </c>
      <c r="N299" s="570">
        <v>161.27000000000001</v>
      </c>
      <c r="O299" s="570">
        <v>161.27000000000001</v>
      </c>
      <c r="Q299" s="756"/>
      <c r="R299" s="655" t="s">
        <v>225</v>
      </c>
      <c r="S299" s="570">
        <v>161.27000000000001</v>
      </c>
      <c r="T299" s="570">
        <v>161.27000000000001</v>
      </c>
      <c r="U299" s="570">
        <v>161.27000000000001</v>
      </c>
      <c r="V299" s="570">
        <v>161.27000000000001</v>
      </c>
      <c r="W299" s="570">
        <v>161.27000000000001</v>
      </c>
      <c r="X299" s="570">
        <v>161.27000000000001</v>
      </c>
      <c r="Y299" s="570">
        <v>161.27000000000001</v>
      </c>
      <c r="Z299" s="570">
        <v>161.27000000000001</v>
      </c>
      <c r="AA299" s="570">
        <v>161.27000000000001</v>
      </c>
      <c r="AB299" s="570">
        <v>161.27000000000001</v>
      </c>
      <c r="AC299" s="570">
        <v>161.27000000000001</v>
      </c>
      <c r="AD299" s="570">
        <v>161.27000000000001</v>
      </c>
      <c r="AF299" s="756"/>
      <c r="AG299" s="655" t="s">
        <v>225</v>
      </c>
      <c r="AH299" s="570">
        <v>161.27000000000001</v>
      </c>
      <c r="AI299" s="570">
        <v>161.27000000000001</v>
      </c>
      <c r="AJ299" s="570">
        <v>161.27000000000001</v>
      </c>
      <c r="AK299" s="570">
        <v>161.27000000000001</v>
      </c>
      <c r="AL299" s="570">
        <v>161.27000000000001</v>
      </c>
      <c r="AM299" s="570">
        <v>161.27000000000001</v>
      </c>
      <c r="AN299" s="570">
        <v>161.27000000000001</v>
      </c>
      <c r="AO299" s="570">
        <v>161.27000000000001</v>
      </c>
      <c r="AP299" s="570">
        <v>161.27000000000001</v>
      </c>
      <c r="AQ299" s="570">
        <v>161.27000000000001</v>
      </c>
      <c r="AR299" s="570">
        <v>161.27000000000001</v>
      </c>
      <c r="AS299" s="570">
        <v>161.27000000000001</v>
      </c>
    </row>
    <row r="300" spans="1:45">
      <c r="A300"/>
      <c r="B300" s="755"/>
      <c r="C300" s="591" t="s">
        <v>48</v>
      </c>
      <c r="D300" s="594">
        <v>100</v>
      </c>
      <c r="E300" s="594">
        <v>100</v>
      </c>
      <c r="F300" s="594">
        <v>100</v>
      </c>
      <c r="G300" s="594">
        <v>100</v>
      </c>
      <c r="H300" s="594">
        <v>100</v>
      </c>
      <c r="I300" s="594">
        <v>100</v>
      </c>
      <c r="J300" s="594">
        <v>100</v>
      </c>
      <c r="K300" s="594">
        <v>100</v>
      </c>
      <c r="L300" s="594">
        <v>100</v>
      </c>
      <c r="M300" s="594">
        <v>100</v>
      </c>
      <c r="N300" s="594">
        <v>100</v>
      </c>
      <c r="O300" s="594">
        <v>100</v>
      </c>
      <c r="Q300" s="756"/>
      <c r="R300" s="658" t="s">
        <v>226</v>
      </c>
      <c r="S300" s="642">
        <v>31.501971228374792</v>
      </c>
      <c r="T300" s="594">
        <v>-11.063355862838709</v>
      </c>
      <c r="U300" s="594">
        <v>31.958826812178344</v>
      </c>
      <c r="V300" s="642">
        <v>-10.844157003782451</v>
      </c>
      <c r="W300" s="642">
        <v>31.933373225026362</v>
      </c>
      <c r="X300" s="642">
        <v>74.566500899113294</v>
      </c>
      <c r="Y300" s="642">
        <v>200</v>
      </c>
      <c r="Z300" s="642">
        <v>200</v>
      </c>
      <c r="AA300" s="642">
        <v>200</v>
      </c>
      <c r="AB300" s="642">
        <v>200</v>
      </c>
      <c r="AC300" s="642">
        <v>200</v>
      </c>
      <c r="AD300" s="642">
        <v>200</v>
      </c>
      <c r="AF300" s="756"/>
      <c r="AG300" s="658" t="s">
        <v>226</v>
      </c>
      <c r="AH300" s="594">
        <v>31.501971228374792</v>
      </c>
      <c r="AI300" s="594">
        <v>10.219307682768042</v>
      </c>
      <c r="AJ300" s="594">
        <v>17.465814059238149</v>
      </c>
      <c r="AK300" s="594">
        <v>10.388321293482994</v>
      </c>
      <c r="AL300" s="594">
        <v>14.697331679791681</v>
      </c>
      <c r="AM300" s="594">
        <v>24.675526549678594</v>
      </c>
      <c r="AN300" s="594">
        <v>49.72187989972452</v>
      </c>
      <c r="AO300" s="594">
        <v>68.506644912258949</v>
      </c>
      <c r="AP300" s="594">
        <v>83.11701769978572</v>
      </c>
      <c r="AQ300" s="594">
        <v>94.805315929807165</v>
      </c>
      <c r="AR300" s="594">
        <v>104.3684690270974</v>
      </c>
      <c r="AS300" s="594">
        <v>110</v>
      </c>
    </row>
    <row r="301" spans="1:45">
      <c r="A301"/>
      <c r="B301" s="769" t="s">
        <v>90</v>
      </c>
      <c r="C301" s="402" t="s">
        <v>224</v>
      </c>
      <c r="D301" s="636"/>
      <c r="E301" s="636"/>
      <c r="F301" s="636"/>
      <c r="G301" s="636"/>
      <c r="I301" s="636"/>
      <c r="J301" s="636"/>
      <c r="K301" s="636"/>
      <c r="L301" s="636"/>
      <c r="M301" s="636"/>
      <c r="N301" s="636"/>
      <c r="O301" s="636"/>
      <c r="Q301" s="756" t="s">
        <v>90</v>
      </c>
      <c r="R301" s="655" t="s">
        <v>224</v>
      </c>
      <c r="S301" s="570">
        <v>568.75291700000002</v>
      </c>
      <c r="T301" s="570">
        <v>534.98184200000003</v>
      </c>
      <c r="U301" s="565">
        <v>419.4</v>
      </c>
      <c r="V301" s="570">
        <v>564.66347399999995</v>
      </c>
      <c r="W301" s="570">
        <v>424.78100999999998</v>
      </c>
      <c r="X301" s="570">
        <v>319.91319500000003</v>
      </c>
      <c r="Y301" s="570">
        <v>12.776039000000001</v>
      </c>
      <c r="Z301" s="570">
        <v>10.337298000000001</v>
      </c>
      <c r="AA301" s="570">
        <v>41.964305000000003</v>
      </c>
      <c r="AB301" s="570">
        <v>4.0221559999999998</v>
      </c>
      <c r="AC301" s="570"/>
      <c r="AD301" s="570"/>
      <c r="AF301" s="756" t="s">
        <v>90</v>
      </c>
      <c r="AG301" s="655" t="s">
        <v>224</v>
      </c>
      <c r="AH301" s="570">
        <v>568.75291700000002</v>
      </c>
      <c r="AI301" s="570">
        <v>551.86737949999997</v>
      </c>
      <c r="AJ301" s="570">
        <v>507.71158633333334</v>
      </c>
      <c r="AK301" s="570">
        <v>521.94955825</v>
      </c>
      <c r="AL301" s="570">
        <v>502.51584860000003</v>
      </c>
      <c r="AM301" s="570">
        <v>472.08207300000004</v>
      </c>
      <c r="AN301" s="570">
        <v>406.4669252857143</v>
      </c>
      <c r="AO301" s="570">
        <v>356.950721875</v>
      </c>
      <c r="AP301" s="570">
        <v>321.95223111111113</v>
      </c>
      <c r="AQ301" s="570">
        <v>290.15922360000002</v>
      </c>
      <c r="AR301" s="570">
        <v>290.15922360000002</v>
      </c>
      <c r="AS301" s="570">
        <v>290.15922360000002</v>
      </c>
    </row>
    <row r="302" spans="1:45">
      <c r="A302"/>
      <c r="B302" s="770"/>
      <c r="C302" s="569" t="s">
        <v>225</v>
      </c>
      <c r="D302" s="636">
        <v>286.27</v>
      </c>
      <c r="E302" s="636">
        <v>286.27</v>
      </c>
      <c r="F302" s="636">
        <v>286.27</v>
      </c>
      <c r="G302" s="636">
        <v>286.27</v>
      </c>
      <c r="H302" s="636">
        <v>286.27</v>
      </c>
      <c r="I302" s="636">
        <v>286.27</v>
      </c>
      <c r="J302" s="636">
        <v>286.27</v>
      </c>
      <c r="K302" s="636">
        <v>286.27</v>
      </c>
      <c r="L302" s="636">
        <v>286.27</v>
      </c>
      <c r="M302" s="636">
        <v>286.27</v>
      </c>
      <c r="N302" s="636">
        <v>286.27</v>
      </c>
      <c r="O302" s="636">
        <v>286.27</v>
      </c>
      <c r="Q302" s="756"/>
      <c r="R302" s="655" t="s">
        <v>225</v>
      </c>
      <c r="S302" s="570">
        <v>286.27</v>
      </c>
      <c r="T302" s="570">
        <v>286.27</v>
      </c>
      <c r="U302" s="570">
        <v>286.27</v>
      </c>
      <c r="V302" s="570">
        <v>286.27</v>
      </c>
      <c r="W302" s="570">
        <v>286.27</v>
      </c>
      <c r="X302" s="570">
        <v>286.27</v>
      </c>
      <c r="Y302" s="570">
        <v>286.27</v>
      </c>
      <c r="Z302" s="570">
        <v>286.27</v>
      </c>
      <c r="AA302" s="570">
        <v>286.27</v>
      </c>
      <c r="AB302" s="570">
        <v>286.27</v>
      </c>
      <c r="AC302" s="570">
        <v>286.27</v>
      </c>
      <c r="AD302" s="570">
        <v>286.27</v>
      </c>
      <c r="AF302" s="756"/>
      <c r="AG302" s="655" t="s">
        <v>225</v>
      </c>
      <c r="AH302" s="570">
        <v>286.27</v>
      </c>
      <c r="AI302" s="570">
        <v>286.27</v>
      </c>
      <c r="AJ302" s="570">
        <v>286.27</v>
      </c>
      <c r="AK302" s="570">
        <v>286.27</v>
      </c>
      <c r="AL302" s="570">
        <v>286.27</v>
      </c>
      <c r="AM302" s="570">
        <v>286.27</v>
      </c>
      <c r="AN302" s="570">
        <v>286.27</v>
      </c>
      <c r="AO302" s="570">
        <v>286.27</v>
      </c>
      <c r="AP302" s="570">
        <v>286.27</v>
      </c>
      <c r="AQ302" s="570">
        <v>286.27</v>
      </c>
      <c r="AR302" s="570">
        <v>286.27</v>
      </c>
      <c r="AS302" s="570">
        <v>286.27</v>
      </c>
    </row>
    <row r="303" spans="1:45">
      <c r="A303"/>
      <c r="B303" s="755"/>
      <c r="C303" s="670" t="s">
        <v>48</v>
      </c>
      <c r="D303" s="594">
        <v>100</v>
      </c>
      <c r="E303" s="594">
        <v>100</v>
      </c>
      <c r="F303" s="594">
        <v>100</v>
      </c>
      <c r="G303" s="594">
        <v>100</v>
      </c>
      <c r="H303" s="594">
        <v>100</v>
      </c>
      <c r="I303" s="594">
        <v>100</v>
      </c>
      <c r="J303" s="594">
        <v>100</v>
      </c>
      <c r="K303" s="594">
        <v>100</v>
      </c>
      <c r="L303" s="594">
        <v>100</v>
      </c>
      <c r="M303" s="594">
        <v>100</v>
      </c>
      <c r="N303" s="594">
        <v>100</v>
      </c>
      <c r="O303" s="594">
        <v>100</v>
      </c>
      <c r="Q303" s="756" t="s">
        <v>90</v>
      </c>
      <c r="R303" s="658" t="s">
        <v>226</v>
      </c>
      <c r="S303" s="642">
        <v>1.3229059978342006</v>
      </c>
      <c r="T303" s="642">
        <v>13.119837216613671</v>
      </c>
      <c r="U303" s="594">
        <v>53.494952317741998</v>
      </c>
      <c r="V303" s="642">
        <v>2.7514325636636805</v>
      </c>
      <c r="W303" s="642">
        <v>51.615254829356893</v>
      </c>
      <c r="X303" s="642">
        <v>88.247739895902441</v>
      </c>
      <c r="Y303" s="642">
        <v>195.53706675516119</v>
      </c>
      <c r="Z303" s="642">
        <v>196.38896915499353</v>
      </c>
      <c r="AA303" s="642">
        <v>185.34100499528415</v>
      </c>
      <c r="AB303" s="642">
        <v>198.59497816746426</v>
      </c>
      <c r="AC303" s="642">
        <v>200</v>
      </c>
      <c r="AD303" s="642">
        <v>200</v>
      </c>
      <c r="AF303" s="756" t="s">
        <v>90</v>
      </c>
      <c r="AG303" s="658" t="s">
        <v>226</v>
      </c>
      <c r="AH303" s="594">
        <v>1.3229059978342006</v>
      </c>
      <c r="AI303" s="594">
        <v>7.2213716072239587</v>
      </c>
      <c r="AJ303" s="594">
        <v>22.645898510729957</v>
      </c>
      <c r="AK303" s="594">
        <v>17.672282023963383</v>
      </c>
      <c r="AL303" s="594">
        <v>24.46087658504208</v>
      </c>
      <c r="AM303" s="594">
        <v>35.092020470185467</v>
      </c>
      <c r="AN303" s="594">
        <v>58.012741368039158</v>
      </c>
      <c r="AO303" s="594">
        <v>75.309769841408453</v>
      </c>
      <c r="AP303" s="594">
        <v>87.53546263628354</v>
      </c>
      <c r="AQ303" s="594">
        <v>98.641414189401601</v>
      </c>
      <c r="AR303" s="594">
        <v>98.641414189401601</v>
      </c>
      <c r="AS303" s="594">
        <v>98.641414189401601</v>
      </c>
    </row>
    <row r="304" spans="1:45">
      <c r="A304"/>
      <c r="D304" s="661"/>
      <c r="E304" s="661"/>
      <c r="F304" s="661"/>
      <c r="G304" s="661"/>
      <c r="H304" s="661"/>
      <c r="I304" s="661"/>
      <c r="J304" s="661"/>
      <c r="K304" s="661"/>
      <c r="L304" s="661"/>
      <c r="M304" s="661"/>
      <c r="N304" s="661"/>
      <c r="O304" s="661"/>
      <c r="S304" s="105"/>
      <c r="T304" s="105"/>
      <c r="U304" s="105"/>
      <c r="V304" s="105"/>
      <c r="W304" s="586"/>
      <c r="X304" s="586"/>
      <c r="Y304" s="105"/>
      <c r="Z304" s="105"/>
      <c r="AA304" s="105"/>
      <c r="AB304" s="105"/>
      <c r="AC304" s="105"/>
      <c r="AD304" s="105"/>
      <c r="AH304" s="105"/>
      <c r="AI304" s="661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A305"/>
      <c r="B305" s="687" t="s">
        <v>227</v>
      </c>
      <c r="C305" s="263"/>
      <c r="D305" s="576"/>
      <c r="E305" s="576"/>
      <c r="F305" s="576"/>
      <c r="G305" s="576"/>
      <c r="H305" s="576"/>
      <c r="I305" s="576"/>
      <c r="J305" s="576"/>
      <c r="K305" s="576"/>
      <c r="L305" s="576"/>
      <c r="M305" s="576"/>
      <c r="N305" s="576"/>
      <c r="O305" s="576"/>
      <c r="Q305" s="630" t="s">
        <v>227</v>
      </c>
      <c r="R305" s="263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F305" s="630" t="s">
        <v>227</v>
      </c>
      <c r="AG305" s="263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</row>
    <row r="306" spans="1:45">
      <c r="A306"/>
      <c r="B306" s="687" t="s">
        <v>100</v>
      </c>
      <c r="C306" s="263"/>
      <c r="D306" s="576"/>
      <c r="E306" s="576"/>
      <c r="F306" s="576"/>
      <c r="G306" s="576"/>
      <c r="H306" s="576"/>
      <c r="I306" s="576"/>
      <c r="J306" s="576"/>
      <c r="K306" s="576"/>
      <c r="L306" s="576"/>
      <c r="M306" s="576"/>
      <c r="N306" s="576"/>
      <c r="O306" s="576"/>
      <c r="Q306" t="s">
        <v>126</v>
      </c>
      <c r="R306" s="263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F306" t="s">
        <v>127</v>
      </c>
      <c r="AG306" s="263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</row>
    <row r="307" spans="1:45">
      <c r="A307"/>
      <c r="B307" s="772" t="s">
        <v>72</v>
      </c>
      <c r="C307" s="773"/>
      <c r="D307" s="552" t="s">
        <v>74</v>
      </c>
      <c r="E307" s="552" t="s">
        <v>75</v>
      </c>
      <c r="F307" s="552" t="s">
        <v>76</v>
      </c>
      <c r="G307" s="552" t="s">
        <v>77</v>
      </c>
      <c r="H307" s="552" t="s">
        <v>78</v>
      </c>
      <c r="I307" s="552" t="s">
        <v>79</v>
      </c>
      <c r="J307" s="552" t="s">
        <v>80</v>
      </c>
      <c r="K307" s="552" t="s">
        <v>81</v>
      </c>
      <c r="L307" s="552" t="s">
        <v>82</v>
      </c>
      <c r="M307" s="552" t="s">
        <v>83</v>
      </c>
      <c r="N307" s="552" t="s">
        <v>84</v>
      </c>
      <c r="O307" s="552" t="s">
        <v>85</v>
      </c>
      <c r="Q307" s="772" t="s">
        <v>72</v>
      </c>
      <c r="R307" s="773"/>
      <c r="S307" s="552" t="s">
        <v>74</v>
      </c>
      <c r="T307" s="552" t="s">
        <v>75</v>
      </c>
      <c r="U307" s="552" t="s">
        <v>76</v>
      </c>
      <c r="V307" s="552" t="s">
        <v>77</v>
      </c>
      <c r="W307" s="552" t="s">
        <v>78</v>
      </c>
      <c r="X307" s="552" t="s">
        <v>79</v>
      </c>
      <c r="Y307" s="552" t="s">
        <v>80</v>
      </c>
      <c r="Z307" s="552" t="s">
        <v>81</v>
      </c>
      <c r="AA307" s="552" t="s">
        <v>82</v>
      </c>
      <c r="AB307" s="552" t="s">
        <v>83</v>
      </c>
      <c r="AC307" s="552" t="s">
        <v>84</v>
      </c>
      <c r="AD307" s="552" t="s">
        <v>85</v>
      </c>
      <c r="AF307" s="772" t="s">
        <v>72</v>
      </c>
      <c r="AG307" s="773"/>
      <c r="AH307" s="552" t="s">
        <v>74</v>
      </c>
      <c r="AI307" s="552" t="s">
        <v>75</v>
      </c>
      <c r="AJ307" s="552" t="s">
        <v>76</v>
      </c>
      <c r="AK307" s="552" t="s">
        <v>77</v>
      </c>
      <c r="AL307" s="552" t="s">
        <v>78</v>
      </c>
      <c r="AM307" s="552" t="s">
        <v>79</v>
      </c>
      <c r="AN307" s="552" t="s">
        <v>80</v>
      </c>
      <c r="AO307" s="552" t="s">
        <v>81</v>
      </c>
      <c r="AP307" s="552" t="s">
        <v>82</v>
      </c>
      <c r="AQ307" s="552" t="s">
        <v>83</v>
      </c>
      <c r="AR307" s="552" t="s">
        <v>84</v>
      </c>
      <c r="AS307" s="552" t="s">
        <v>85</v>
      </c>
    </row>
    <row r="308" spans="1:45">
      <c r="A308"/>
      <c r="B308" s="774" t="s">
        <v>128</v>
      </c>
      <c r="C308" s="655" t="s">
        <v>48</v>
      </c>
      <c r="D308" s="662">
        <v>0.28000000000000003</v>
      </c>
      <c r="E308" s="662">
        <v>0.56000000000000005</v>
      </c>
      <c r="F308" s="662">
        <v>0.84</v>
      </c>
      <c r="G308" s="662">
        <v>1.1200000000000001</v>
      </c>
      <c r="H308" s="662">
        <v>1.4</v>
      </c>
      <c r="I308" s="662">
        <v>1.69</v>
      </c>
      <c r="J308" s="662">
        <v>2.11</v>
      </c>
      <c r="K308" s="662">
        <v>2.5299999999999998</v>
      </c>
      <c r="L308" s="662">
        <v>2.95</v>
      </c>
      <c r="M308" s="662">
        <v>3.37</v>
      </c>
      <c r="N308" s="662">
        <v>3.79</v>
      </c>
      <c r="O308" s="662">
        <v>4.21</v>
      </c>
      <c r="Q308" s="769" t="s">
        <v>128</v>
      </c>
      <c r="R308" s="655" t="s">
        <v>48</v>
      </c>
      <c r="S308" s="662">
        <v>0.28000000000000003</v>
      </c>
      <c r="T308" s="662">
        <v>0.56000000000000005</v>
      </c>
      <c r="U308" s="662">
        <v>0.84</v>
      </c>
      <c r="V308" s="662">
        <v>1.1200000000000001</v>
      </c>
      <c r="W308" s="662">
        <v>1.4</v>
      </c>
      <c r="X308" s="662">
        <v>1.69</v>
      </c>
      <c r="Y308" s="662">
        <v>2.11</v>
      </c>
      <c r="Z308" s="662">
        <v>2.5299999999999998</v>
      </c>
      <c r="AA308" s="662">
        <v>2.95</v>
      </c>
      <c r="AB308" s="662">
        <v>3.37</v>
      </c>
      <c r="AC308" s="662">
        <v>3.79</v>
      </c>
      <c r="AD308" s="662">
        <v>4.21</v>
      </c>
      <c r="AF308" s="769" t="s">
        <v>128</v>
      </c>
      <c r="AG308" s="655" t="s">
        <v>48</v>
      </c>
      <c r="AH308" s="662">
        <v>0.28000000000000003</v>
      </c>
      <c r="AI308" s="662">
        <v>0.56000000000000005</v>
      </c>
      <c r="AJ308" s="662">
        <v>0.84</v>
      </c>
      <c r="AK308" s="662">
        <v>1.1200000000000001</v>
      </c>
      <c r="AL308" s="662">
        <v>1.4</v>
      </c>
      <c r="AM308" s="662">
        <v>1.69</v>
      </c>
      <c r="AN308" s="662">
        <v>2.11</v>
      </c>
      <c r="AO308" s="662">
        <v>2.5299999999999998</v>
      </c>
      <c r="AP308" s="662">
        <v>2.95</v>
      </c>
      <c r="AQ308" s="662">
        <v>3.37</v>
      </c>
      <c r="AR308" s="662">
        <v>3.79</v>
      </c>
      <c r="AS308" s="662">
        <v>4.21</v>
      </c>
    </row>
    <row r="309" spans="1:45">
      <c r="A309"/>
      <c r="B309" s="775"/>
      <c r="C309" s="635" t="s">
        <v>226</v>
      </c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Q309" s="770"/>
      <c r="R309" s="655" t="s">
        <v>226</v>
      </c>
      <c r="S309" s="662">
        <v>0</v>
      </c>
      <c r="T309" s="662">
        <v>0</v>
      </c>
      <c r="U309" s="662">
        <v>0.97739100000000001</v>
      </c>
      <c r="V309" s="582">
        <v>1.844376</v>
      </c>
      <c r="W309" s="662">
        <v>8.7684359999999995</v>
      </c>
      <c r="X309" s="662">
        <v>8.7684359999999995</v>
      </c>
      <c r="Y309" s="662">
        <v>8.7684359999999995</v>
      </c>
      <c r="Z309" s="662">
        <v>8.7684359999999995</v>
      </c>
      <c r="AA309" s="662">
        <v>12.490337</v>
      </c>
      <c r="AB309" s="662">
        <v>12.592142000000001</v>
      </c>
      <c r="AC309" s="662"/>
      <c r="AD309" s="662"/>
      <c r="AF309" s="770"/>
      <c r="AG309" s="655" t="s">
        <v>226</v>
      </c>
      <c r="AH309" s="662">
        <v>0</v>
      </c>
      <c r="AI309" s="662">
        <v>0</v>
      </c>
      <c r="AJ309" s="662">
        <v>0.97739100000000001</v>
      </c>
      <c r="AK309" s="662">
        <v>1.844376</v>
      </c>
      <c r="AL309" s="662">
        <v>8.7684359999999995</v>
      </c>
      <c r="AM309" s="662">
        <v>8.7684359999999995</v>
      </c>
      <c r="AN309" s="662">
        <v>8.7684359999999995</v>
      </c>
      <c r="AO309" s="662">
        <v>8.7684359999999995</v>
      </c>
      <c r="AP309" s="662">
        <v>12.490337</v>
      </c>
      <c r="AQ309" s="662">
        <v>12.592142000000001</v>
      </c>
      <c r="AR309" s="662">
        <v>0</v>
      </c>
      <c r="AS309" s="662">
        <v>0</v>
      </c>
    </row>
    <row r="310" spans="1:45">
      <c r="A310" s="671"/>
      <c r="B310" s="776"/>
      <c r="C310" s="637" t="s">
        <v>149</v>
      </c>
      <c r="D310" s="663"/>
      <c r="E310" s="663"/>
      <c r="F310" s="663"/>
      <c r="G310" s="663"/>
      <c r="H310" s="663"/>
      <c r="I310" s="663"/>
      <c r="J310" s="663"/>
      <c r="K310" s="663"/>
      <c r="L310" s="663"/>
      <c r="M310" s="663"/>
      <c r="N310" s="663"/>
      <c r="O310" s="663"/>
      <c r="Q310" s="755"/>
      <c r="R310" s="658" t="s">
        <v>149</v>
      </c>
      <c r="S310" s="663">
        <v>0</v>
      </c>
      <c r="T310" s="663">
        <v>0</v>
      </c>
      <c r="U310" s="663">
        <v>110</v>
      </c>
      <c r="V310" s="663">
        <v>110</v>
      </c>
      <c r="W310" s="663">
        <v>110</v>
      </c>
      <c r="X310" s="663">
        <v>110</v>
      </c>
      <c r="Y310" s="663">
        <v>110</v>
      </c>
      <c r="Z310" s="663">
        <v>110</v>
      </c>
      <c r="AA310" s="663">
        <v>110</v>
      </c>
      <c r="AB310" s="663">
        <v>110</v>
      </c>
      <c r="AC310" s="663">
        <v>0</v>
      </c>
      <c r="AD310" s="663">
        <v>0</v>
      </c>
      <c r="AF310" s="755"/>
      <c r="AG310" s="658" t="s">
        <v>149</v>
      </c>
      <c r="AH310" s="663">
        <v>0</v>
      </c>
      <c r="AI310" s="663">
        <v>0</v>
      </c>
      <c r="AJ310" s="663">
        <v>110</v>
      </c>
      <c r="AK310" s="663">
        <v>110</v>
      </c>
      <c r="AL310" s="663">
        <v>110</v>
      </c>
      <c r="AM310" s="663">
        <v>110</v>
      </c>
      <c r="AN310" s="663">
        <v>110</v>
      </c>
      <c r="AO310" s="663">
        <v>110</v>
      </c>
      <c r="AP310" s="663">
        <v>110</v>
      </c>
      <c r="AQ310" s="663">
        <v>110</v>
      </c>
      <c r="AR310" s="663">
        <v>0</v>
      </c>
      <c r="AS310" s="663">
        <v>0</v>
      </c>
    </row>
    <row r="311" spans="1:45">
      <c r="A311"/>
      <c r="B311" s="774" t="s">
        <v>87</v>
      </c>
      <c r="C311" s="655" t="s">
        <v>48</v>
      </c>
      <c r="D311" s="662">
        <v>0</v>
      </c>
      <c r="E311" s="662">
        <v>0</v>
      </c>
      <c r="F311" s="662">
        <v>0</v>
      </c>
      <c r="G311" s="662">
        <v>0</v>
      </c>
      <c r="H311" s="662">
        <v>0</v>
      </c>
      <c r="I311" s="662">
        <v>0</v>
      </c>
      <c r="J311" s="662">
        <v>0</v>
      </c>
      <c r="K311" s="662">
        <v>0</v>
      </c>
      <c r="L311" s="662">
        <v>0</v>
      </c>
      <c r="M311" s="662">
        <v>0</v>
      </c>
      <c r="N311" s="662">
        <v>0</v>
      </c>
      <c r="O311" s="662">
        <v>0</v>
      </c>
      <c r="Q311" s="774" t="s">
        <v>87</v>
      </c>
      <c r="R311" s="402" t="s">
        <v>48</v>
      </c>
      <c r="S311" s="662">
        <v>0</v>
      </c>
      <c r="T311" s="662">
        <v>0</v>
      </c>
      <c r="U311" s="662">
        <v>0</v>
      </c>
      <c r="V311" s="662">
        <v>0</v>
      </c>
      <c r="W311" s="662">
        <v>0</v>
      </c>
      <c r="X311" s="662">
        <v>0</v>
      </c>
      <c r="Y311" s="662">
        <v>0</v>
      </c>
      <c r="Z311" s="662">
        <v>0</v>
      </c>
      <c r="AA311" s="662">
        <v>0</v>
      </c>
      <c r="AB311" s="662">
        <v>0</v>
      </c>
      <c r="AC311" s="662">
        <v>0</v>
      </c>
      <c r="AD311" s="662">
        <v>0</v>
      </c>
      <c r="AF311" s="774" t="s">
        <v>87</v>
      </c>
      <c r="AG311" s="402" t="s">
        <v>48</v>
      </c>
      <c r="AH311" s="662">
        <v>0</v>
      </c>
      <c r="AI311" s="662">
        <v>0</v>
      </c>
      <c r="AJ311" s="662">
        <v>0</v>
      </c>
      <c r="AK311" s="662">
        <v>0</v>
      </c>
      <c r="AL311" s="662">
        <v>0</v>
      </c>
      <c r="AM311" s="662">
        <v>0</v>
      </c>
      <c r="AN311" s="662">
        <v>0</v>
      </c>
      <c r="AO311" s="662">
        <v>0</v>
      </c>
      <c r="AP311" s="662">
        <v>0</v>
      </c>
      <c r="AQ311" s="662">
        <v>0</v>
      </c>
      <c r="AR311" s="662">
        <v>0</v>
      </c>
      <c r="AS311" s="662">
        <v>0</v>
      </c>
    </row>
    <row r="312" spans="1:45">
      <c r="A312"/>
      <c r="B312" s="775"/>
      <c r="C312" s="635" t="s">
        <v>226</v>
      </c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Q312" s="775"/>
      <c r="R312" s="402" t="s">
        <v>226</v>
      </c>
      <c r="S312" s="662">
        <v>0</v>
      </c>
      <c r="T312" s="662">
        <v>0</v>
      </c>
      <c r="U312" s="662">
        <v>0</v>
      </c>
      <c r="V312" s="662">
        <v>0</v>
      </c>
      <c r="W312" s="662">
        <v>0</v>
      </c>
      <c r="X312" s="662">
        <v>0</v>
      </c>
      <c r="Y312" s="662">
        <v>0</v>
      </c>
      <c r="Z312" s="662">
        <v>0</v>
      </c>
      <c r="AA312" s="662">
        <v>0</v>
      </c>
      <c r="AB312" s="662">
        <v>0</v>
      </c>
      <c r="AC312" s="662"/>
      <c r="AD312" s="662"/>
      <c r="AF312" s="775"/>
      <c r="AG312" s="402" t="s">
        <v>226</v>
      </c>
      <c r="AH312" s="662">
        <v>0</v>
      </c>
      <c r="AI312" s="662">
        <v>0</v>
      </c>
      <c r="AJ312" s="662">
        <v>0</v>
      </c>
      <c r="AK312" s="662">
        <v>0</v>
      </c>
      <c r="AL312" s="662">
        <v>0</v>
      </c>
      <c r="AM312" s="662">
        <v>0</v>
      </c>
      <c r="AN312" s="662">
        <v>0</v>
      </c>
      <c r="AO312" s="662">
        <v>0</v>
      </c>
      <c r="AP312" s="662">
        <v>0</v>
      </c>
      <c r="AQ312" s="662">
        <v>0</v>
      </c>
      <c r="AR312" s="662">
        <v>0</v>
      </c>
      <c r="AS312" s="662">
        <v>0</v>
      </c>
    </row>
    <row r="313" spans="1:45">
      <c r="A313" s="671"/>
      <c r="B313" s="776"/>
      <c r="C313" s="637" t="s">
        <v>149</v>
      </c>
      <c r="D313" s="663"/>
      <c r="E313" s="663"/>
      <c r="F313" s="663"/>
      <c r="G313" s="663"/>
      <c r="H313" s="663"/>
      <c r="I313" s="663"/>
      <c r="J313" s="663"/>
      <c r="K313" s="663"/>
      <c r="L313" s="663"/>
      <c r="M313" s="663"/>
      <c r="N313" s="663"/>
      <c r="O313" s="663"/>
      <c r="Q313" s="776"/>
      <c r="R313" s="670" t="s">
        <v>149</v>
      </c>
      <c r="S313" s="663">
        <v>100</v>
      </c>
      <c r="T313" s="663">
        <v>100</v>
      </c>
      <c r="U313" s="663">
        <v>100</v>
      </c>
      <c r="V313" s="663">
        <v>100</v>
      </c>
      <c r="W313" s="663">
        <v>100</v>
      </c>
      <c r="X313" s="663">
        <v>100</v>
      </c>
      <c r="Y313" s="663">
        <v>100</v>
      </c>
      <c r="Z313" s="663">
        <v>100</v>
      </c>
      <c r="AA313" s="663">
        <v>100</v>
      </c>
      <c r="AB313" s="663">
        <v>100</v>
      </c>
      <c r="AC313" s="663">
        <v>100</v>
      </c>
      <c r="AD313" s="663">
        <v>100</v>
      </c>
      <c r="AF313" s="776"/>
      <c r="AG313" s="670" t="s">
        <v>149</v>
      </c>
      <c r="AH313" s="663">
        <v>100</v>
      </c>
      <c r="AI313" s="663">
        <v>100</v>
      </c>
      <c r="AJ313" s="663">
        <v>100</v>
      </c>
      <c r="AK313" s="663">
        <v>100</v>
      </c>
      <c r="AL313" s="663">
        <v>100</v>
      </c>
      <c r="AM313" s="663">
        <v>100</v>
      </c>
      <c r="AN313" s="663">
        <v>100</v>
      </c>
      <c r="AO313" s="663">
        <v>100</v>
      </c>
      <c r="AP313" s="663">
        <v>100</v>
      </c>
      <c r="AQ313" s="663">
        <v>100</v>
      </c>
      <c r="AR313" s="663">
        <v>100</v>
      </c>
      <c r="AS313" s="663">
        <v>100</v>
      </c>
    </row>
    <row r="314" spans="1:45">
      <c r="A314"/>
      <c r="B314" s="774" t="s">
        <v>88</v>
      </c>
      <c r="C314" s="655" t="s">
        <v>48</v>
      </c>
      <c r="D314" s="662">
        <v>0</v>
      </c>
      <c r="E314" s="662">
        <v>0</v>
      </c>
      <c r="F314" s="662">
        <v>0</v>
      </c>
      <c r="G314" s="662">
        <v>0</v>
      </c>
      <c r="H314" s="662">
        <v>0</v>
      </c>
      <c r="I314" s="662">
        <v>0</v>
      </c>
      <c r="J314" s="662">
        <v>0</v>
      </c>
      <c r="K314" s="662">
        <v>0</v>
      </c>
      <c r="L314" s="662">
        <v>0</v>
      </c>
      <c r="M314" s="662">
        <v>0</v>
      </c>
      <c r="N314" s="662">
        <v>0</v>
      </c>
      <c r="O314" s="662">
        <v>0</v>
      </c>
      <c r="Q314" s="774" t="s">
        <v>88</v>
      </c>
      <c r="R314" s="402" t="s">
        <v>48</v>
      </c>
      <c r="S314" s="662">
        <v>0</v>
      </c>
      <c r="T314" s="662">
        <v>0</v>
      </c>
      <c r="U314" s="662">
        <v>0</v>
      </c>
      <c r="V314" s="662">
        <v>0</v>
      </c>
      <c r="W314" s="662">
        <v>0</v>
      </c>
      <c r="X314" s="662">
        <v>0</v>
      </c>
      <c r="Y314" s="662">
        <v>0</v>
      </c>
      <c r="Z314" s="662">
        <v>0</v>
      </c>
      <c r="AA314" s="662">
        <v>0</v>
      </c>
      <c r="AB314" s="662">
        <v>0</v>
      </c>
      <c r="AC314" s="662">
        <v>0</v>
      </c>
      <c r="AD314" s="662">
        <v>0</v>
      </c>
      <c r="AF314" s="774" t="s">
        <v>88</v>
      </c>
      <c r="AG314" s="402" t="s">
        <v>48</v>
      </c>
      <c r="AH314" s="662">
        <v>0</v>
      </c>
      <c r="AI314" s="662">
        <v>0</v>
      </c>
      <c r="AJ314" s="662">
        <v>0</v>
      </c>
      <c r="AK314" s="662">
        <v>0</v>
      </c>
      <c r="AL314" s="662">
        <v>0</v>
      </c>
      <c r="AM314" s="662">
        <v>0</v>
      </c>
      <c r="AN314" s="662">
        <v>0</v>
      </c>
      <c r="AO314" s="662">
        <v>0</v>
      </c>
      <c r="AP314" s="662">
        <v>0</v>
      </c>
      <c r="AQ314" s="662">
        <v>0</v>
      </c>
      <c r="AR314" s="662">
        <v>0</v>
      </c>
      <c r="AS314" s="662">
        <v>0</v>
      </c>
    </row>
    <row r="315" spans="1:45">
      <c r="A315"/>
      <c r="B315" s="775"/>
      <c r="C315" s="635" t="s">
        <v>226</v>
      </c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Q315" s="775"/>
      <c r="R315" s="402" t="s">
        <v>226</v>
      </c>
      <c r="S315" s="662">
        <v>0</v>
      </c>
      <c r="T315" s="662">
        <v>0</v>
      </c>
      <c r="U315" s="662">
        <v>0</v>
      </c>
      <c r="V315" s="662">
        <v>0</v>
      </c>
      <c r="W315" s="662">
        <v>0</v>
      </c>
      <c r="X315" s="662">
        <v>0</v>
      </c>
      <c r="Y315" s="662">
        <v>0</v>
      </c>
      <c r="Z315" s="662">
        <v>0</v>
      </c>
      <c r="AA315" s="662">
        <v>0</v>
      </c>
      <c r="AB315" s="662">
        <v>0</v>
      </c>
      <c r="AC315" s="662">
        <v>0</v>
      </c>
      <c r="AD315" s="662">
        <v>0</v>
      </c>
      <c r="AF315" s="775"/>
      <c r="AG315" s="402" t="s">
        <v>226</v>
      </c>
      <c r="AH315" s="662">
        <v>0</v>
      </c>
      <c r="AI315" s="662">
        <v>0</v>
      </c>
      <c r="AJ315" s="662">
        <v>0</v>
      </c>
      <c r="AK315" s="662">
        <v>0</v>
      </c>
      <c r="AL315" s="662">
        <v>0</v>
      </c>
      <c r="AM315" s="662">
        <v>0</v>
      </c>
      <c r="AN315" s="662">
        <v>0</v>
      </c>
      <c r="AO315" s="662">
        <v>0</v>
      </c>
      <c r="AP315" s="662">
        <v>0</v>
      </c>
      <c r="AQ315" s="662">
        <v>0</v>
      </c>
      <c r="AR315" s="662">
        <v>0</v>
      </c>
      <c r="AS315" s="662">
        <v>0</v>
      </c>
    </row>
    <row r="316" spans="1:45">
      <c r="A316" s="671"/>
      <c r="B316" s="776"/>
      <c r="C316" s="637" t="s">
        <v>149</v>
      </c>
      <c r="D316" s="663"/>
      <c r="E316" s="663"/>
      <c r="F316" s="663"/>
      <c r="G316" s="663"/>
      <c r="H316" s="663"/>
      <c r="I316" s="663"/>
      <c r="J316" s="663"/>
      <c r="K316" s="663"/>
      <c r="L316" s="663"/>
      <c r="M316" s="663"/>
      <c r="N316" s="663"/>
      <c r="O316" s="663"/>
      <c r="Q316" s="776"/>
      <c r="R316" s="670" t="s">
        <v>149</v>
      </c>
      <c r="S316" s="663">
        <v>100</v>
      </c>
      <c r="T316" s="663">
        <v>100</v>
      </c>
      <c r="U316" s="663">
        <v>100</v>
      </c>
      <c r="V316" s="663">
        <v>100</v>
      </c>
      <c r="W316" s="663">
        <v>100</v>
      </c>
      <c r="X316" s="663">
        <v>100</v>
      </c>
      <c r="Y316" s="663">
        <v>100</v>
      </c>
      <c r="Z316" s="663">
        <v>100</v>
      </c>
      <c r="AA316" s="663">
        <v>100</v>
      </c>
      <c r="AB316" s="663">
        <v>100</v>
      </c>
      <c r="AC316" s="663">
        <v>100</v>
      </c>
      <c r="AD316" s="663">
        <v>100</v>
      </c>
      <c r="AF316" s="776"/>
      <c r="AG316" s="670" t="s">
        <v>149</v>
      </c>
      <c r="AH316" s="663">
        <v>100</v>
      </c>
      <c r="AI316" s="663">
        <v>100</v>
      </c>
      <c r="AJ316" s="663">
        <v>100</v>
      </c>
      <c r="AK316" s="663">
        <v>100</v>
      </c>
      <c r="AL316" s="663">
        <v>100</v>
      </c>
      <c r="AM316" s="663">
        <v>100</v>
      </c>
      <c r="AN316" s="663">
        <v>100</v>
      </c>
      <c r="AO316" s="663">
        <v>100</v>
      </c>
      <c r="AP316" s="663">
        <v>100</v>
      </c>
      <c r="AQ316" s="663">
        <v>100</v>
      </c>
      <c r="AR316" s="663">
        <v>100</v>
      </c>
      <c r="AS316" s="663">
        <v>100</v>
      </c>
    </row>
    <row r="317" spans="1:45">
      <c r="A317"/>
      <c r="B317" s="774" t="s">
        <v>121</v>
      </c>
      <c r="C317" s="655" t="s">
        <v>48</v>
      </c>
      <c r="D317" s="662">
        <v>0.34</v>
      </c>
      <c r="E317" s="662">
        <v>0.68</v>
      </c>
      <c r="F317" s="662">
        <v>1.02</v>
      </c>
      <c r="G317" s="662">
        <v>1.36</v>
      </c>
      <c r="H317" s="662">
        <v>1.7</v>
      </c>
      <c r="I317" s="662">
        <v>2.04</v>
      </c>
      <c r="J317" s="662">
        <v>2.5499999999999998</v>
      </c>
      <c r="K317" s="662">
        <v>3.06</v>
      </c>
      <c r="L317" s="662">
        <v>3.57</v>
      </c>
      <c r="M317" s="662">
        <v>4.08</v>
      </c>
      <c r="N317" s="662">
        <v>4.59</v>
      </c>
      <c r="O317" s="662">
        <v>5.0999999999999996</v>
      </c>
      <c r="Q317" s="774" t="s">
        <v>121</v>
      </c>
      <c r="R317" s="402" t="s">
        <v>48</v>
      </c>
      <c r="S317" s="662">
        <v>0.34</v>
      </c>
      <c r="T317" s="662">
        <v>0.68</v>
      </c>
      <c r="U317" s="662">
        <v>1.02</v>
      </c>
      <c r="V317" s="662">
        <v>1.36</v>
      </c>
      <c r="W317" s="662">
        <v>1.7</v>
      </c>
      <c r="X317" s="662">
        <v>2.04</v>
      </c>
      <c r="Y317" s="662">
        <v>2.5499999999999998</v>
      </c>
      <c r="Z317" s="662">
        <v>3.06</v>
      </c>
      <c r="AA317" s="662">
        <v>3.57</v>
      </c>
      <c r="AB317" s="662">
        <v>4.08</v>
      </c>
      <c r="AC317" s="662">
        <v>4.59</v>
      </c>
      <c r="AD317" s="662">
        <v>5.0999999999999996</v>
      </c>
      <c r="AF317" s="774" t="s">
        <v>121</v>
      </c>
      <c r="AG317" s="402" t="s">
        <v>48</v>
      </c>
      <c r="AH317" s="662">
        <v>0.34</v>
      </c>
      <c r="AI317" s="662">
        <v>0.68</v>
      </c>
      <c r="AJ317" s="662">
        <v>1.02</v>
      </c>
      <c r="AK317" s="662">
        <v>1.36</v>
      </c>
      <c r="AL317" s="662">
        <v>1.7</v>
      </c>
      <c r="AM317" s="662">
        <v>2.04</v>
      </c>
      <c r="AN317" s="662">
        <v>2.5499999999999998</v>
      </c>
      <c r="AO317" s="662">
        <v>3.06</v>
      </c>
      <c r="AP317" s="662">
        <v>3.57</v>
      </c>
      <c r="AQ317" s="662">
        <v>4.08</v>
      </c>
      <c r="AR317" s="662">
        <v>4.59</v>
      </c>
      <c r="AS317" s="662">
        <v>5.0999999999999996</v>
      </c>
    </row>
    <row r="318" spans="1:45">
      <c r="A318"/>
      <c r="B318" s="775"/>
      <c r="C318" s="635" t="s">
        <v>226</v>
      </c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Q318" s="775"/>
      <c r="R318" s="402" t="s">
        <v>226</v>
      </c>
      <c r="S318" s="662">
        <v>0</v>
      </c>
      <c r="T318" s="662">
        <v>0</v>
      </c>
      <c r="U318" s="662">
        <v>1.539625</v>
      </c>
      <c r="V318" s="662">
        <v>1.539625</v>
      </c>
      <c r="W318" s="662">
        <v>2.7871760000000001</v>
      </c>
      <c r="X318" s="662">
        <v>2.7871760000000001</v>
      </c>
      <c r="Y318" s="662">
        <v>2.7871760000000001</v>
      </c>
      <c r="Z318" s="662">
        <v>2.7871760000000001</v>
      </c>
      <c r="AA318" s="662">
        <v>4.3891640000000001</v>
      </c>
      <c r="AB318" s="662">
        <v>4.3891640000000001</v>
      </c>
      <c r="AC318" s="662"/>
      <c r="AD318" s="662"/>
      <c r="AF318" s="775"/>
      <c r="AG318" s="402" t="s">
        <v>226</v>
      </c>
      <c r="AH318" s="662">
        <v>0</v>
      </c>
      <c r="AI318" s="662">
        <v>0</v>
      </c>
      <c r="AJ318" s="662">
        <v>1.539625</v>
      </c>
      <c r="AK318" s="662">
        <v>1.539625</v>
      </c>
      <c r="AL318" s="662">
        <v>2.7871760000000001</v>
      </c>
      <c r="AM318" s="662">
        <v>2.7871760000000001</v>
      </c>
      <c r="AN318" s="662">
        <v>2.7871760000000001</v>
      </c>
      <c r="AO318" s="662">
        <v>2.7871760000000001</v>
      </c>
      <c r="AP318" s="662">
        <v>4.3891640000000001</v>
      </c>
      <c r="AQ318" s="662">
        <v>4.3891640000000001</v>
      </c>
      <c r="AR318" s="662">
        <v>0</v>
      </c>
      <c r="AS318" s="662">
        <v>0</v>
      </c>
    </row>
    <row r="319" spans="1:45">
      <c r="A319" s="671"/>
      <c r="B319" s="776"/>
      <c r="C319" s="637" t="s">
        <v>149</v>
      </c>
      <c r="D319" s="663"/>
      <c r="E319" s="663"/>
      <c r="F319" s="663"/>
      <c r="G319" s="663"/>
      <c r="H319" s="663"/>
      <c r="I319" s="663"/>
      <c r="J319" s="663"/>
      <c r="K319" s="663"/>
      <c r="L319" s="663"/>
      <c r="M319" s="663"/>
      <c r="N319" s="663"/>
      <c r="O319" s="663"/>
      <c r="Q319" s="776"/>
      <c r="R319" s="670" t="s">
        <v>149</v>
      </c>
      <c r="S319" s="663">
        <v>0</v>
      </c>
      <c r="T319" s="663">
        <v>0</v>
      </c>
      <c r="U319" s="663">
        <v>110</v>
      </c>
      <c r="V319" s="663">
        <v>110</v>
      </c>
      <c r="W319" s="663">
        <v>110</v>
      </c>
      <c r="X319" s="663">
        <v>110</v>
      </c>
      <c r="Y319" s="663">
        <v>109.30101960784316</v>
      </c>
      <c r="Z319" s="663">
        <v>91.084183006535952</v>
      </c>
      <c r="AA319" s="663">
        <v>110</v>
      </c>
      <c r="AB319" s="663">
        <v>107.57754901960783</v>
      </c>
      <c r="AC319" s="663">
        <v>0</v>
      </c>
      <c r="AD319" s="663">
        <v>0</v>
      </c>
      <c r="AF319" s="776"/>
      <c r="AG319" s="670" t="s">
        <v>149</v>
      </c>
      <c r="AH319" s="663">
        <v>0</v>
      </c>
      <c r="AI319" s="663">
        <v>0</v>
      </c>
      <c r="AJ319" s="663">
        <v>110</v>
      </c>
      <c r="AK319" s="663">
        <v>110</v>
      </c>
      <c r="AL319" s="663">
        <v>110</v>
      </c>
      <c r="AM319" s="663">
        <v>110</v>
      </c>
      <c r="AN319" s="663">
        <v>109.30101960784316</v>
      </c>
      <c r="AO319" s="663">
        <v>91.084183006535952</v>
      </c>
      <c r="AP319" s="663">
        <v>110</v>
      </c>
      <c r="AQ319" s="663">
        <v>107.57754901960783</v>
      </c>
      <c r="AR319" s="663">
        <v>0</v>
      </c>
      <c r="AS319" s="663">
        <v>0</v>
      </c>
    </row>
    <row r="320" spans="1:45">
      <c r="A320"/>
      <c r="B320" s="774" t="s">
        <v>89</v>
      </c>
      <c r="C320" s="655" t="s">
        <v>48</v>
      </c>
      <c r="D320" s="662">
        <v>0</v>
      </c>
      <c r="E320" s="662">
        <v>0</v>
      </c>
      <c r="F320" s="662">
        <v>0</v>
      </c>
      <c r="G320" s="662">
        <v>0</v>
      </c>
      <c r="H320" s="662">
        <v>0</v>
      </c>
      <c r="I320" s="662">
        <v>0</v>
      </c>
      <c r="J320" s="662">
        <v>0</v>
      </c>
      <c r="K320" s="662">
        <v>0</v>
      </c>
      <c r="L320" s="662">
        <v>0</v>
      </c>
      <c r="M320" s="662">
        <v>0</v>
      </c>
      <c r="N320" s="662">
        <v>0</v>
      </c>
      <c r="O320" s="662">
        <v>0</v>
      </c>
      <c r="Q320" s="774" t="s">
        <v>89</v>
      </c>
      <c r="R320" s="402" t="s">
        <v>48</v>
      </c>
      <c r="S320" s="662">
        <v>0</v>
      </c>
      <c r="T320" s="662">
        <v>0</v>
      </c>
      <c r="U320" s="662">
        <v>0</v>
      </c>
      <c r="V320" s="662">
        <v>0</v>
      </c>
      <c r="W320" s="662">
        <v>0</v>
      </c>
      <c r="X320" s="662">
        <v>0</v>
      </c>
      <c r="Y320" s="662">
        <v>0</v>
      </c>
      <c r="Z320" s="662">
        <v>0</v>
      </c>
      <c r="AA320" s="662">
        <v>0</v>
      </c>
      <c r="AB320" s="662">
        <v>0</v>
      </c>
      <c r="AC320" s="662">
        <v>0</v>
      </c>
      <c r="AD320" s="662">
        <v>0</v>
      </c>
      <c r="AF320" s="774" t="s">
        <v>89</v>
      </c>
      <c r="AG320" s="402" t="s">
        <v>48</v>
      </c>
      <c r="AH320" s="662">
        <v>0</v>
      </c>
      <c r="AI320" s="662">
        <v>0</v>
      </c>
      <c r="AJ320" s="662">
        <v>0</v>
      </c>
      <c r="AK320" s="662">
        <v>0</v>
      </c>
      <c r="AL320" s="662">
        <v>0</v>
      </c>
      <c r="AM320" s="662">
        <v>0</v>
      </c>
      <c r="AN320" s="662">
        <v>0</v>
      </c>
      <c r="AO320" s="662">
        <v>0</v>
      </c>
      <c r="AP320" s="662">
        <v>0</v>
      </c>
      <c r="AQ320" s="662">
        <v>0</v>
      </c>
      <c r="AR320" s="662">
        <v>0</v>
      </c>
      <c r="AS320" s="662">
        <v>0</v>
      </c>
    </row>
    <row r="321" spans="1:45">
      <c r="A321"/>
      <c r="B321" s="775"/>
      <c r="C321" s="635" t="s">
        <v>226</v>
      </c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36"/>
      <c r="Q321" s="775"/>
      <c r="R321" s="402" t="s">
        <v>226</v>
      </c>
      <c r="S321" s="662">
        <v>0</v>
      </c>
      <c r="T321" s="662">
        <v>0</v>
      </c>
      <c r="U321" s="662">
        <v>0</v>
      </c>
      <c r="V321" s="662">
        <v>0</v>
      </c>
      <c r="W321" s="662">
        <v>0</v>
      </c>
      <c r="X321" s="662">
        <v>0</v>
      </c>
      <c r="Y321" s="662">
        <v>0</v>
      </c>
      <c r="Z321" s="662">
        <v>0</v>
      </c>
      <c r="AA321" s="662">
        <v>0</v>
      </c>
      <c r="AB321" s="662">
        <v>0</v>
      </c>
      <c r="AC321" s="662"/>
      <c r="AD321" s="662"/>
      <c r="AF321" s="775"/>
      <c r="AG321" s="402" t="s">
        <v>226</v>
      </c>
      <c r="AH321" s="662">
        <v>0</v>
      </c>
      <c r="AI321" s="662">
        <v>0</v>
      </c>
      <c r="AJ321" s="662">
        <v>0</v>
      </c>
      <c r="AK321" s="662">
        <v>0</v>
      </c>
      <c r="AL321" s="662">
        <v>0</v>
      </c>
      <c r="AM321" s="662">
        <v>0</v>
      </c>
      <c r="AN321" s="662">
        <v>0</v>
      </c>
      <c r="AO321" s="662">
        <v>0</v>
      </c>
      <c r="AP321" s="662">
        <v>0</v>
      </c>
      <c r="AQ321" s="662">
        <v>0</v>
      </c>
      <c r="AR321" s="662">
        <v>0</v>
      </c>
      <c r="AS321" s="662">
        <v>0</v>
      </c>
    </row>
    <row r="322" spans="1:45">
      <c r="A322" s="671"/>
      <c r="B322" s="776"/>
      <c r="C322" s="637" t="s">
        <v>149</v>
      </c>
      <c r="D322" s="663"/>
      <c r="E322" s="663"/>
      <c r="F322" s="663"/>
      <c r="G322" s="663"/>
      <c r="H322" s="663"/>
      <c r="I322" s="663"/>
      <c r="J322" s="663"/>
      <c r="K322" s="663"/>
      <c r="L322" s="663"/>
      <c r="M322" s="663"/>
      <c r="N322" s="663"/>
      <c r="O322" s="663"/>
      <c r="Q322" s="776"/>
      <c r="R322" s="670" t="s">
        <v>149</v>
      </c>
      <c r="S322" s="663">
        <v>100</v>
      </c>
      <c r="T322" s="663">
        <v>100</v>
      </c>
      <c r="U322" s="663">
        <v>100</v>
      </c>
      <c r="V322" s="663">
        <v>100</v>
      </c>
      <c r="W322" s="663">
        <v>100</v>
      </c>
      <c r="X322" s="663">
        <v>100</v>
      </c>
      <c r="Y322" s="663">
        <v>100</v>
      </c>
      <c r="Z322" s="663">
        <v>100</v>
      </c>
      <c r="AA322" s="663">
        <v>100</v>
      </c>
      <c r="AB322" s="663">
        <v>100</v>
      </c>
      <c r="AC322" s="663">
        <v>100</v>
      </c>
      <c r="AD322" s="663">
        <v>100</v>
      </c>
      <c r="AF322" s="776"/>
      <c r="AG322" s="670" t="s">
        <v>149</v>
      </c>
      <c r="AH322" s="663">
        <v>100</v>
      </c>
      <c r="AI322" s="663">
        <v>100</v>
      </c>
      <c r="AJ322" s="663">
        <v>100</v>
      </c>
      <c r="AK322" s="663">
        <v>100</v>
      </c>
      <c r="AL322" s="663">
        <v>100</v>
      </c>
      <c r="AM322" s="663">
        <v>100</v>
      </c>
      <c r="AN322" s="663">
        <v>100</v>
      </c>
      <c r="AO322" s="663">
        <v>100</v>
      </c>
      <c r="AP322" s="663">
        <v>100</v>
      </c>
      <c r="AQ322" s="663">
        <v>100</v>
      </c>
      <c r="AR322" s="663">
        <v>100</v>
      </c>
      <c r="AS322" s="663">
        <v>100</v>
      </c>
    </row>
    <row r="323" spans="1:45">
      <c r="A323"/>
      <c r="B323" s="782" t="s">
        <v>90</v>
      </c>
      <c r="C323" s="655" t="s">
        <v>48</v>
      </c>
      <c r="D323" s="662">
        <v>0.62</v>
      </c>
      <c r="E323" s="662">
        <v>1.24</v>
      </c>
      <c r="F323" s="662">
        <v>1.86</v>
      </c>
      <c r="G323" s="662">
        <v>2.48</v>
      </c>
      <c r="H323" s="662">
        <v>3.1</v>
      </c>
      <c r="I323" s="662">
        <v>3.73</v>
      </c>
      <c r="J323" s="662">
        <v>4.66</v>
      </c>
      <c r="K323" s="662">
        <v>5.59</v>
      </c>
      <c r="L323" s="662">
        <v>6.52</v>
      </c>
      <c r="M323" s="662">
        <v>7.45</v>
      </c>
      <c r="N323" s="662">
        <v>8.3800000000000008</v>
      </c>
      <c r="O323" s="662">
        <v>9.31</v>
      </c>
      <c r="Q323" s="785" t="s">
        <v>90</v>
      </c>
      <c r="R323" s="402" t="s">
        <v>48</v>
      </c>
      <c r="S323" s="662">
        <v>0.62</v>
      </c>
      <c r="T323" s="662">
        <v>1.24</v>
      </c>
      <c r="U323" s="662">
        <v>1.86</v>
      </c>
      <c r="V323" s="662">
        <v>2.48</v>
      </c>
      <c r="W323" s="662">
        <v>3.1</v>
      </c>
      <c r="X323" s="662">
        <v>3.73</v>
      </c>
      <c r="Y323" s="662">
        <v>4.66</v>
      </c>
      <c r="Z323" s="662">
        <v>5.59</v>
      </c>
      <c r="AA323" s="662">
        <v>6.52</v>
      </c>
      <c r="AB323" s="662">
        <v>7.45</v>
      </c>
      <c r="AC323" s="662">
        <v>8.3800000000000008</v>
      </c>
      <c r="AD323" s="662">
        <v>9.31</v>
      </c>
      <c r="AF323" s="785" t="s">
        <v>90</v>
      </c>
      <c r="AG323" s="402" t="s">
        <v>48</v>
      </c>
      <c r="AH323" s="662">
        <v>0.62</v>
      </c>
      <c r="AI323" s="662">
        <v>1.24</v>
      </c>
      <c r="AJ323" s="662">
        <v>1.86</v>
      </c>
      <c r="AK323" s="662">
        <v>2.48</v>
      </c>
      <c r="AL323" s="662">
        <v>3.1</v>
      </c>
      <c r="AM323" s="662">
        <v>3.73</v>
      </c>
      <c r="AN323" s="662">
        <v>4.66</v>
      </c>
      <c r="AO323" s="662">
        <v>5.59</v>
      </c>
      <c r="AP323" s="662">
        <v>6.52</v>
      </c>
      <c r="AQ323" s="662">
        <v>7.45</v>
      </c>
      <c r="AR323" s="662">
        <v>8.3800000000000008</v>
      </c>
      <c r="AS323" s="662">
        <v>9.31</v>
      </c>
    </row>
    <row r="324" spans="1:45">
      <c r="A324"/>
      <c r="B324" s="783"/>
      <c r="C324" s="635" t="s">
        <v>226</v>
      </c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Q324" s="786"/>
      <c r="R324" s="402" t="s">
        <v>226</v>
      </c>
      <c r="S324" s="662">
        <v>0</v>
      </c>
      <c r="T324" s="662">
        <v>0</v>
      </c>
      <c r="U324" s="662">
        <v>2.5170159999999999</v>
      </c>
      <c r="V324" s="662">
        <v>3.384001</v>
      </c>
      <c r="W324" s="662">
        <v>11.555612</v>
      </c>
      <c r="X324" s="662">
        <v>11.555612</v>
      </c>
      <c r="Y324" s="662">
        <v>11.555612</v>
      </c>
      <c r="Z324" s="662">
        <v>11.555612</v>
      </c>
      <c r="AA324" s="662">
        <v>16.879501000000001</v>
      </c>
      <c r="AB324" s="662">
        <v>16.981306</v>
      </c>
      <c r="AC324" s="662">
        <v>0</v>
      </c>
      <c r="AD324" s="662">
        <v>0</v>
      </c>
      <c r="AF324" s="786"/>
      <c r="AG324" s="402" t="s">
        <v>226</v>
      </c>
      <c r="AH324" s="662">
        <v>0</v>
      </c>
      <c r="AI324" s="662">
        <v>0</v>
      </c>
      <c r="AJ324" s="662">
        <v>2.5170159999999999</v>
      </c>
      <c r="AK324" s="662">
        <v>3.384001</v>
      </c>
      <c r="AL324" s="662">
        <v>11.555612</v>
      </c>
      <c r="AM324" s="662">
        <v>11.555612</v>
      </c>
      <c r="AN324" s="662">
        <v>11.555612</v>
      </c>
      <c r="AO324" s="662">
        <v>11.555612</v>
      </c>
      <c r="AP324" s="662">
        <v>16.879501000000001</v>
      </c>
      <c r="AQ324" s="662">
        <v>16.981306</v>
      </c>
      <c r="AR324" s="662">
        <v>0</v>
      </c>
      <c r="AS324" s="662">
        <v>0</v>
      </c>
    </row>
    <row r="325" spans="1:45">
      <c r="A325" s="671"/>
      <c r="B325" s="784"/>
      <c r="C325" s="637" t="s">
        <v>149</v>
      </c>
      <c r="D325" s="663"/>
      <c r="E325" s="663"/>
      <c r="F325" s="663"/>
      <c r="G325" s="663"/>
      <c r="H325" s="663"/>
      <c r="I325" s="663"/>
      <c r="J325" s="663"/>
      <c r="K325" s="663"/>
      <c r="L325" s="663"/>
      <c r="M325" s="663"/>
      <c r="N325" s="663"/>
      <c r="O325" s="663"/>
      <c r="Q325" s="787"/>
      <c r="R325" s="670" t="s">
        <v>149</v>
      </c>
      <c r="S325" s="699">
        <v>0</v>
      </c>
      <c r="T325" s="699">
        <v>0</v>
      </c>
      <c r="U325" s="699">
        <v>110</v>
      </c>
      <c r="V325" s="699">
        <v>110</v>
      </c>
      <c r="W325" s="699">
        <v>110</v>
      </c>
      <c r="X325" s="699">
        <v>110</v>
      </c>
      <c r="Y325" s="699">
        <v>110</v>
      </c>
      <c r="Z325" s="699">
        <v>110</v>
      </c>
      <c r="AA325" s="699">
        <v>110</v>
      </c>
      <c r="AB325" s="699">
        <v>110</v>
      </c>
      <c r="AC325" s="699">
        <v>0</v>
      </c>
      <c r="AD325" s="699">
        <v>0</v>
      </c>
      <c r="AF325" s="787"/>
      <c r="AG325" s="670" t="s">
        <v>149</v>
      </c>
      <c r="AH325" s="663">
        <v>0</v>
      </c>
      <c r="AI325" s="663">
        <v>0</v>
      </c>
      <c r="AJ325" s="663">
        <v>110</v>
      </c>
      <c r="AK325" s="663">
        <v>110</v>
      </c>
      <c r="AL325" s="663">
        <v>110</v>
      </c>
      <c r="AM325" s="663">
        <v>110</v>
      </c>
      <c r="AN325" s="663">
        <v>110</v>
      </c>
      <c r="AO325" s="663">
        <v>110</v>
      </c>
      <c r="AP325" s="663">
        <v>110</v>
      </c>
      <c r="AQ325" s="663">
        <v>110</v>
      </c>
      <c r="AR325" s="663">
        <v>0</v>
      </c>
      <c r="AS325" s="663">
        <v>0</v>
      </c>
    </row>
    <row r="326" spans="1:45">
      <c r="A326" s="671"/>
      <c r="B326" s="718"/>
      <c r="C326" s="701"/>
      <c r="D326" s="719"/>
      <c r="E326" s="719"/>
      <c r="F326" s="719"/>
      <c r="G326" s="719"/>
      <c r="H326" s="719"/>
      <c r="I326" s="719"/>
      <c r="J326" s="719"/>
      <c r="K326" s="719"/>
      <c r="L326" s="719"/>
      <c r="M326" s="719"/>
      <c r="N326" s="719"/>
      <c r="O326" s="719"/>
      <c r="Q326" s="720"/>
      <c r="R326" s="705"/>
      <c r="S326" s="721"/>
      <c r="T326" s="721"/>
      <c r="U326" s="721"/>
      <c r="V326" s="721"/>
      <c r="W326" s="721"/>
      <c r="X326" s="721"/>
      <c r="Y326" s="721"/>
      <c r="Z326" s="721"/>
      <c r="AA326" s="721"/>
      <c r="AB326" s="721"/>
      <c r="AC326" s="721"/>
      <c r="AD326" s="721"/>
      <c r="AF326" s="720"/>
      <c r="AG326" s="705"/>
      <c r="AH326" s="719"/>
      <c r="AI326" s="719"/>
      <c r="AJ326" s="719"/>
      <c r="AK326" s="719"/>
      <c r="AL326" s="719"/>
      <c r="AM326" s="719"/>
      <c r="AN326" s="719"/>
      <c r="AO326" s="719"/>
      <c r="AP326" s="719"/>
      <c r="AQ326" s="719"/>
      <c r="AR326" s="719"/>
      <c r="AS326" s="719"/>
    </row>
    <row r="327" spans="1:45">
      <c r="A327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1"/>
      <c r="S327" s="105"/>
      <c r="T327" s="105"/>
      <c r="U327" s="105"/>
      <c r="V327" s="105"/>
      <c r="W327" s="586"/>
      <c r="X327" s="586"/>
      <c r="Y327" s="105"/>
      <c r="Z327" s="105"/>
      <c r="AA327" s="105"/>
      <c r="AB327" s="105"/>
      <c r="AC327" s="105"/>
      <c r="AD327" s="105"/>
      <c r="AH327" s="105"/>
      <c r="AI327" s="661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664"/>
      <c r="F328" s="664"/>
      <c r="G328" s="664"/>
      <c r="H328" s="664"/>
      <c r="I328" s="664"/>
      <c r="J328" s="105"/>
      <c r="K328" s="105"/>
      <c r="L328" s="105"/>
      <c r="M328" s="105"/>
      <c r="N328" s="105"/>
      <c r="O328" s="105"/>
      <c r="Q328" t="s">
        <v>228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">
        <v>228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A329"/>
      <c r="B329" s="21" t="s">
        <v>100</v>
      </c>
      <c r="C329" s="665"/>
      <c r="D329" s="661"/>
      <c r="E329" s="661"/>
      <c r="F329" s="661"/>
      <c r="G329" s="661"/>
      <c r="H329" s="661"/>
      <c r="I329" s="661"/>
      <c r="J329" s="105"/>
      <c r="K329" s="105"/>
      <c r="L329" s="105"/>
      <c r="M329" s="105"/>
      <c r="N329" s="105"/>
      <c r="O329" s="666"/>
      <c r="Q329" t="s">
        <v>126</v>
      </c>
      <c r="S329" s="66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666"/>
      <c r="AF329" t="s">
        <v>127</v>
      </c>
      <c r="AH329" s="66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666"/>
    </row>
    <row r="330" spans="1:45">
      <c r="A330"/>
      <c r="B330" s="772" t="s">
        <v>72</v>
      </c>
      <c r="C330" s="773"/>
      <c r="D330" s="552" t="s">
        <v>74</v>
      </c>
      <c r="E330" s="552" t="s">
        <v>75</v>
      </c>
      <c r="F330" s="552" t="s">
        <v>76</v>
      </c>
      <c r="G330" s="552" t="s">
        <v>77</v>
      </c>
      <c r="H330" s="552" t="s">
        <v>78</v>
      </c>
      <c r="I330" s="552" t="s">
        <v>79</v>
      </c>
      <c r="J330" s="552" t="s">
        <v>80</v>
      </c>
      <c r="K330" s="552" t="s">
        <v>81</v>
      </c>
      <c r="L330" s="552" t="s">
        <v>82</v>
      </c>
      <c r="M330" s="552" t="s">
        <v>83</v>
      </c>
      <c r="N330" s="552" t="s">
        <v>84</v>
      </c>
      <c r="O330" s="552" t="s">
        <v>85</v>
      </c>
      <c r="Q330" s="772" t="s">
        <v>72</v>
      </c>
      <c r="R330" s="773"/>
      <c r="S330" s="552" t="s">
        <v>74</v>
      </c>
      <c r="T330" s="552" t="s">
        <v>75</v>
      </c>
      <c r="U330" s="552" t="s">
        <v>76</v>
      </c>
      <c r="V330" s="552" t="s">
        <v>77</v>
      </c>
      <c r="W330" s="552" t="s">
        <v>78</v>
      </c>
      <c r="X330" s="552" t="s">
        <v>79</v>
      </c>
      <c r="Y330" s="552" t="s">
        <v>80</v>
      </c>
      <c r="Z330" s="552" t="s">
        <v>81</v>
      </c>
      <c r="AA330" s="552" t="s">
        <v>82</v>
      </c>
      <c r="AB330" s="552" t="s">
        <v>83</v>
      </c>
      <c r="AC330" s="552" t="s">
        <v>84</v>
      </c>
      <c r="AD330" s="552" t="s">
        <v>85</v>
      </c>
      <c r="AF330" s="772" t="s">
        <v>72</v>
      </c>
      <c r="AG330" s="773"/>
      <c r="AH330" s="552" t="s">
        <v>74</v>
      </c>
      <c r="AI330" s="552" t="s">
        <v>75</v>
      </c>
      <c r="AJ330" s="552" t="s">
        <v>76</v>
      </c>
      <c r="AK330" s="552" t="s">
        <v>77</v>
      </c>
      <c r="AL330" s="552" t="s">
        <v>78</v>
      </c>
      <c r="AM330" s="552" t="s">
        <v>79</v>
      </c>
      <c r="AN330" s="552" t="s">
        <v>80</v>
      </c>
      <c r="AO330" s="552" t="s">
        <v>81</v>
      </c>
      <c r="AP330" s="552" t="s">
        <v>82</v>
      </c>
      <c r="AQ330" s="552" t="s">
        <v>83</v>
      </c>
      <c r="AR330" s="552" t="s">
        <v>84</v>
      </c>
      <c r="AS330" s="552" t="s">
        <v>85</v>
      </c>
    </row>
    <row r="331" spans="1:45" ht="24.6" customHeight="1">
      <c r="A331"/>
      <c r="B331" s="555" t="s">
        <v>90</v>
      </c>
      <c r="C331" s="667" t="s">
        <v>229</v>
      </c>
      <c r="D331" s="641" t="s">
        <v>230</v>
      </c>
      <c r="E331" s="641" t="s">
        <v>230</v>
      </c>
      <c r="F331" s="641" t="s">
        <v>230</v>
      </c>
      <c r="G331" s="641" t="s">
        <v>230</v>
      </c>
      <c r="H331" s="641" t="s">
        <v>230</v>
      </c>
      <c r="I331" s="641" t="s">
        <v>230</v>
      </c>
      <c r="J331" s="641" t="s">
        <v>230</v>
      </c>
      <c r="K331" s="641" t="s">
        <v>230</v>
      </c>
      <c r="L331" s="641" t="s">
        <v>230</v>
      </c>
      <c r="M331" s="641" t="s">
        <v>230</v>
      </c>
      <c r="N331" s="641" t="s">
        <v>230</v>
      </c>
      <c r="O331" s="641" t="s">
        <v>230</v>
      </c>
      <c r="Q331" s="555" t="s">
        <v>90</v>
      </c>
      <c r="R331" s="667" t="s">
        <v>231</v>
      </c>
      <c r="S331" s="641">
        <v>100</v>
      </c>
      <c r="T331" s="641">
        <v>100</v>
      </c>
      <c r="U331" s="641">
        <v>39.549999999999997</v>
      </c>
      <c r="V331" s="641">
        <v>58.86</v>
      </c>
      <c r="W331" s="641">
        <v>71.11</v>
      </c>
      <c r="X331" s="641">
        <v>99.43</v>
      </c>
      <c r="Y331" s="641">
        <v>100</v>
      </c>
      <c r="Z331" s="641">
        <v>93.28</v>
      </c>
      <c r="AA331" s="641">
        <v>96</v>
      </c>
      <c r="AB331" s="641">
        <v>90.3</v>
      </c>
      <c r="AC331" s="641"/>
      <c r="AD331" s="641"/>
      <c r="AF331" s="555" t="s">
        <v>90</v>
      </c>
      <c r="AG331" s="667" t="s">
        <v>231</v>
      </c>
      <c r="AH331" s="641">
        <v>100</v>
      </c>
      <c r="AI331" s="641">
        <v>100</v>
      </c>
      <c r="AJ331" s="641">
        <v>39.549999999999997</v>
      </c>
      <c r="AK331" s="641">
        <v>58.86</v>
      </c>
      <c r="AL331" s="641">
        <v>71.11</v>
      </c>
      <c r="AM331" s="641">
        <v>99.43</v>
      </c>
      <c r="AN331" s="641">
        <v>100</v>
      </c>
      <c r="AO331" s="641">
        <v>93.28</v>
      </c>
      <c r="AP331" s="641">
        <v>96</v>
      </c>
      <c r="AQ331" s="641">
        <v>90.3</v>
      </c>
      <c r="AR331" s="641">
        <v>0</v>
      </c>
      <c r="AS331" s="641">
        <v>0</v>
      </c>
    </row>
    <row r="332" spans="1:45" ht="24.6" customHeight="1">
      <c r="A332"/>
      <c r="B332" s="555" t="s">
        <v>90</v>
      </c>
      <c r="C332" s="667" t="s">
        <v>232</v>
      </c>
      <c r="D332" s="696">
        <v>0</v>
      </c>
      <c r="E332" s="696">
        <v>0</v>
      </c>
      <c r="F332" s="696">
        <v>0</v>
      </c>
      <c r="G332" s="696">
        <v>0</v>
      </c>
      <c r="H332" s="696">
        <v>0</v>
      </c>
      <c r="I332" s="696">
        <v>0</v>
      </c>
      <c r="J332" s="641">
        <v>0</v>
      </c>
      <c r="K332" s="641">
        <v>0</v>
      </c>
      <c r="L332" s="641">
        <v>0</v>
      </c>
      <c r="M332" s="641">
        <v>0</v>
      </c>
      <c r="N332" s="641">
        <v>0</v>
      </c>
      <c r="O332" s="641">
        <v>3.16</v>
      </c>
      <c r="Q332" s="555" t="s">
        <v>90</v>
      </c>
      <c r="R332" s="667" t="s">
        <v>232</v>
      </c>
      <c r="S332" s="641">
        <v>0</v>
      </c>
      <c r="T332" s="641">
        <v>0</v>
      </c>
      <c r="U332" s="641">
        <v>0</v>
      </c>
      <c r="V332" s="641">
        <v>0</v>
      </c>
      <c r="W332" s="641">
        <v>0</v>
      </c>
      <c r="X332" s="641">
        <v>0</v>
      </c>
      <c r="Y332" s="641">
        <v>0</v>
      </c>
      <c r="Z332" s="641">
        <v>0</v>
      </c>
      <c r="AA332" s="641">
        <v>0</v>
      </c>
      <c r="AB332" s="641">
        <v>0</v>
      </c>
      <c r="AC332" s="641"/>
      <c r="AD332" s="641"/>
      <c r="AF332" s="555" t="s">
        <v>90</v>
      </c>
      <c r="AG332" s="667" t="s">
        <v>232</v>
      </c>
      <c r="AH332" s="641">
        <v>0</v>
      </c>
      <c r="AI332" s="641">
        <v>0</v>
      </c>
      <c r="AJ332" s="641">
        <v>0</v>
      </c>
      <c r="AK332" s="641">
        <v>0</v>
      </c>
      <c r="AL332" s="641">
        <v>0</v>
      </c>
      <c r="AM332" s="641">
        <v>0</v>
      </c>
      <c r="AN332" s="641">
        <v>0</v>
      </c>
      <c r="AO332" s="641">
        <v>0</v>
      </c>
      <c r="AP332" s="641">
        <v>0</v>
      </c>
      <c r="AQ332" s="641">
        <v>0</v>
      </c>
      <c r="AR332" s="641">
        <v>0</v>
      </c>
      <c r="AS332" s="641">
        <v>0</v>
      </c>
    </row>
    <row r="333" spans="1:45" ht="24.6" customHeight="1">
      <c r="A333"/>
      <c r="B333" s="555" t="s">
        <v>90</v>
      </c>
      <c r="C333" s="667" t="s">
        <v>233</v>
      </c>
      <c r="D333" s="696">
        <v>0</v>
      </c>
      <c r="E333" s="696">
        <v>0</v>
      </c>
      <c r="F333" s="696">
        <v>0</v>
      </c>
      <c r="G333" s="696">
        <v>0</v>
      </c>
      <c r="H333" s="696">
        <v>0</v>
      </c>
      <c r="I333" s="696">
        <v>0</v>
      </c>
      <c r="J333" s="641">
        <v>0</v>
      </c>
      <c r="K333" s="641">
        <v>0</v>
      </c>
      <c r="L333" s="641">
        <v>0</v>
      </c>
      <c r="M333" s="641">
        <v>0</v>
      </c>
      <c r="N333" s="641">
        <v>0</v>
      </c>
      <c r="O333" s="641">
        <v>34.29</v>
      </c>
      <c r="Q333" s="555" t="s">
        <v>90</v>
      </c>
      <c r="R333" s="667" t="s">
        <v>233</v>
      </c>
      <c r="S333" s="641">
        <v>0</v>
      </c>
      <c r="T333" s="641">
        <v>0</v>
      </c>
      <c r="U333" s="641">
        <v>0</v>
      </c>
      <c r="V333" s="641">
        <v>0</v>
      </c>
      <c r="W333" s="641">
        <v>0</v>
      </c>
      <c r="X333" s="641">
        <v>0</v>
      </c>
      <c r="Y333" s="641">
        <v>0</v>
      </c>
      <c r="Z333" s="641">
        <v>0</v>
      </c>
      <c r="AA333" s="641">
        <v>0</v>
      </c>
      <c r="AB333" s="641">
        <v>0</v>
      </c>
      <c r="AC333" s="641"/>
      <c r="AD333" s="641"/>
      <c r="AF333" s="555" t="s">
        <v>90</v>
      </c>
      <c r="AG333" s="667" t="s">
        <v>233</v>
      </c>
      <c r="AH333" s="641">
        <v>0</v>
      </c>
      <c r="AI333" s="641">
        <v>0</v>
      </c>
      <c r="AJ333" s="641">
        <v>0</v>
      </c>
      <c r="AK333" s="641">
        <v>0</v>
      </c>
      <c r="AL333" s="641">
        <v>0</v>
      </c>
      <c r="AM333" s="641">
        <v>0</v>
      </c>
      <c r="AN333" s="641">
        <v>0</v>
      </c>
      <c r="AO333" s="641">
        <v>0</v>
      </c>
      <c r="AP333" s="641">
        <v>0</v>
      </c>
      <c r="AQ333" s="641">
        <v>0</v>
      </c>
      <c r="AR333" s="641">
        <v>0</v>
      </c>
      <c r="AS333" s="641">
        <v>0</v>
      </c>
    </row>
    <row r="334" spans="1:45" ht="13.9" customHeight="1">
      <c r="A334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">
        <v>234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">
        <v>234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A336"/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72" t="s">
        <v>72</v>
      </c>
      <c r="C337" s="773"/>
      <c r="D337" s="552" t="s">
        <v>74</v>
      </c>
      <c r="E337" s="552" t="s">
        <v>75</v>
      </c>
      <c r="F337" s="552" t="s">
        <v>76</v>
      </c>
      <c r="G337" s="552" t="s">
        <v>77</v>
      </c>
      <c r="H337" s="552" t="s">
        <v>78</v>
      </c>
      <c r="I337" s="552" t="s">
        <v>79</v>
      </c>
      <c r="J337" s="552" t="s">
        <v>80</v>
      </c>
      <c r="K337" s="552" t="s">
        <v>81</v>
      </c>
      <c r="L337" s="552" t="s">
        <v>82</v>
      </c>
      <c r="M337" s="552" t="s">
        <v>83</v>
      </c>
      <c r="N337" s="552" t="s">
        <v>84</v>
      </c>
      <c r="O337" s="552" t="s">
        <v>85</v>
      </c>
      <c r="Q337" s="772" t="s">
        <v>72</v>
      </c>
      <c r="R337" s="773"/>
      <c r="S337" s="552" t="s">
        <v>74</v>
      </c>
      <c r="T337" s="552" t="s">
        <v>75</v>
      </c>
      <c r="U337" s="552" t="s">
        <v>76</v>
      </c>
      <c r="V337" s="552" t="s">
        <v>77</v>
      </c>
      <c r="W337" s="552" t="s">
        <v>78</v>
      </c>
      <c r="X337" s="552" t="s">
        <v>79</v>
      </c>
      <c r="Y337" s="552" t="s">
        <v>80</v>
      </c>
      <c r="Z337" s="552" t="s">
        <v>81</v>
      </c>
      <c r="AA337" s="552" t="s">
        <v>82</v>
      </c>
      <c r="AB337" s="552" t="s">
        <v>83</v>
      </c>
      <c r="AC337" s="552" t="s">
        <v>84</v>
      </c>
      <c r="AD337" s="552" t="s">
        <v>85</v>
      </c>
      <c r="AF337" s="772" t="s">
        <v>72</v>
      </c>
      <c r="AG337" s="773"/>
      <c r="AH337" s="552" t="s">
        <v>74</v>
      </c>
      <c r="AI337" s="552" t="s">
        <v>75</v>
      </c>
      <c r="AJ337" s="552" t="s">
        <v>76</v>
      </c>
      <c r="AK337" s="552" t="s">
        <v>77</v>
      </c>
      <c r="AL337" s="552" t="s">
        <v>78</v>
      </c>
      <c r="AM337" s="552" t="s">
        <v>79</v>
      </c>
      <c r="AN337" s="552" t="s">
        <v>80</v>
      </c>
      <c r="AO337" s="552" t="s">
        <v>81</v>
      </c>
      <c r="AP337" s="552" t="s">
        <v>82</v>
      </c>
      <c r="AQ337" s="552" t="s">
        <v>83</v>
      </c>
      <c r="AR337" s="552" t="s">
        <v>84</v>
      </c>
      <c r="AS337" s="552" t="s">
        <v>85</v>
      </c>
      <c r="AU337"/>
      <c r="AY337" s="575"/>
      <c r="AZ337" s="575"/>
      <c r="BA337" s="575"/>
      <c r="BB337" s="575"/>
      <c r="BC337" s="575"/>
      <c r="BD337" s="575"/>
      <c r="BE337" s="575"/>
      <c r="BF337" s="575"/>
      <c r="BG337" s="575"/>
      <c r="BH337" s="575"/>
      <c r="BI337" s="575"/>
      <c r="BJ337" s="575"/>
    </row>
    <row r="338" spans="1:62">
      <c r="A338"/>
      <c r="B338" s="756" t="s">
        <v>128</v>
      </c>
      <c r="C338" s="655" t="s">
        <v>235</v>
      </c>
      <c r="D338" s="565"/>
      <c r="E338" s="565"/>
      <c r="F338" s="565"/>
      <c r="G338" s="565"/>
      <c r="H338" s="565"/>
      <c r="I338" s="565"/>
      <c r="J338" s="565"/>
      <c r="K338" s="565"/>
      <c r="L338" s="565"/>
      <c r="M338" s="565"/>
      <c r="N338" s="565"/>
      <c r="O338" s="565"/>
      <c r="Q338" s="756" t="s">
        <v>128</v>
      </c>
      <c r="R338" s="655" t="s">
        <v>235</v>
      </c>
      <c r="S338" s="636">
        <v>100</v>
      </c>
      <c r="T338" s="636">
        <v>100</v>
      </c>
      <c r="U338" s="636">
        <v>100</v>
      </c>
      <c r="V338" s="636">
        <v>100</v>
      </c>
      <c r="W338" s="636">
        <v>100</v>
      </c>
      <c r="X338" s="636">
        <v>100</v>
      </c>
      <c r="Y338" s="636">
        <v>100</v>
      </c>
      <c r="Z338" s="636">
        <v>100</v>
      </c>
      <c r="AA338" s="636">
        <v>100</v>
      </c>
      <c r="AB338" s="636">
        <v>100</v>
      </c>
      <c r="AC338" s="636">
        <v>100</v>
      </c>
      <c r="AD338" s="636">
        <v>100</v>
      </c>
      <c r="AF338" s="756" t="s">
        <v>128</v>
      </c>
      <c r="AG338" s="655" t="s">
        <v>235</v>
      </c>
      <c r="AH338" s="565">
        <v>100</v>
      </c>
      <c r="AI338" s="565">
        <v>100</v>
      </c>
      <c r="AJ338" s="565">
        <v>100</v>
      </c>
      <c r="AK338" s="565">
        <v>100</v>
      </c>
      <c r="AL338" s="565">
        <v>100</v>
      </c>
      <c r="AM338" s="565">
        <v>100</v>
      </c>
      <c r="AN338" s="565">
        <v>100</v>
      </c>
      <c r="AO338" s="565">
        <v>100</v>
      </c>
      <c r="AP338" s="565">
        <v>100</v>
      </c>
      <c r="AQ338" s="565">
        <v>100</v>
      </c>
      <c r="AR338" s="565">
        <v>100</v>
      </c>
      <c r="AS338" s="565">
        <v>100</v>
      </c>
      <c r="AU338"/>
      <c r="AY338" s="575"/>
      <c r="AZ338" s="575"/>
      <c r="BA338" s="575"/>
      <c r="BB338" s="575"/>
      <c r="BC338" s="575"/>
      <c r="BD338" s="575"/>
      <c r="BE338" s="575"/>
      <c r="BF338" s="575"/>
      <c r="BG338" s="575"/>
      <c r="BH338" s="575"/>
      <c r="BI338" s="575"/>
      <c r="BJ338" s="575"/>
    </row>
    <row r="339" spans="1:62">
      <c r="A339"/>
      <c r="B339" s="756"/>
      <c r="C339" s="635" t="s">
        <v>236</v>
      </c>
      <c r="D339" s="565"/>
      <c r="E339" s="565"/>
      <c r="F339" s="565"/>
      <c r="G339" s="565"/>
      <c r="H339" s="565"/>
      <c r="I339" s="565"/>
      <c r="J339" s="565"/>
      <c r="K339" s="565"/>
      <c r="L339" s="565"/>
      <c r="M339" s="565"/>
      <c r="N339" s="565"/>
      <c r="O339" s="565"/>
      <c r="Q339" s="756"/>
      <c r="R339" s="635" t="s">
        <v>236</v>
      </c>
      <c r="S339" s="636">
        <v>100</v>
      </c>
      <c r="T339" s="636">
        <v>100</v>
      </c>
      <c r="U339" s="636">
        <v>100</v>
      </c>
      <c r="V339" s="636">
        <v>100</v>
      </c>
      <c r="W339" s="636">
        <v>100</v>
      </c>
      <c r="X339" s="636">
        <v>100</v>
      </c>
      <c r="Y339" s="636">
        <v>100</v>
      </c>
      <c r="Z339" s="636">
        <v>100</v>
      </c>
      <c r="AA339" s="636">
        <v>100</v>
      </c>
      <c r="AB339" s="636">
        <v>100</v>
      </c>
      <c r="AC339" s="636">
        <v>100</v>
      </c>
      <c r="AD339" s="636">
        <v>100</v>
      </c>
      <c r="AF339" s="756"/>
      <c r="AG339" s="635" t="s">
        <v>236</v>
      </c>
      <c r="AH339" s="565">
        <v>100</v>
      </c>
      <c r="AI339" s="565">
        <v>100</v>
      </c>
      <c r="AJ339" s="565">
        <v>100</v>
      </c>
      <c r="AK339" s="565">
        <v>100</v>
      </c>
      <c r="AL339" s="565">
        <v>100</v>
      </c>
      <c r="AM339" s="565">
        <v>100</v>
      </c>
      <c r="AN339" s="565">
        <v>100</v>
      </c>
      <c r="AO339" s="565">
        <v>100</v>
      </c>
      <c r="AP339" s="565">
        <v>100</v>
      </c>
      <c r="AQ339" s="565">
        <v>100</v>
      </c>
      <c r="AR339" s="565">
        <v>100</v>
      </c>
      <c r="AS339" s="565">
        <v>100</v>
      </c>
      <c r="AU339"/>
      <c r="AY339" s="575"/>
      <c r="AZ339" s="575"/>
      <c r="BA339" s="575"/>
      <c r="BB339" s="575"/>
      <c r="BC339" s="575"/>
      <c r="BD339" s="575"/>
      <c r="BE339" s="575"/>
      <c r="BF339" s="575"/>
      <c r="BG339" s="575"/>
      <c r="BH339" s="575"/>
      <c r="BI339" s="575"/>
      <c r="BJ339" s="575"/>
    </row>
    <row r="340" spans="1:62">
      <c r="A340"/>
      <c r="B340" s="756"/>
      <c r="C340" s="635" t="s">
        <v>237</v>
      </c>
      <c r="D340" s="565"/>
      <c r="E340" s="565"/>
      <c r="F340" s="565"/>
      <c r="G340" s="565"/>
      <c r="H340" s="565"/>
      <c r="I340" s="565"/>
      <c r="J340" s="565"/>
      <c r="K340" s="565"/>
      <c r="L340" s="565"/>
      <c r="M340" s="565"/>
      <c r="N340" s="565"/>
      <c r="O340" s="565"/>
      <c r="Q340" s="756"/>
      <c r="R340" s="635" t="s">
        <v>237</v>
      </c>
      <c r="S340" s="636">
        <v>100</v>
      </c>
      <c r="T340" s="636">
        <v>100</v>
      </c>
      <c r="U340" s="636">
        <v>100</v>
      </c>
      <c r="V340" s="636">
        <v>100</v>
      </c>
      <c r="W340" s="636">
        <v>100</v>
      </c>
      <c r="X340" s="636">
        <v>100</v>
      </c>
      <c r="Y340" s="636">
        <v>100</v>
      </c>
      <c r="Z340" s="636">
        <v>100</v>
      </c>
      <c r="AA340" s="636">
        <v>100</v>
      </c>
      <c r="AB340" s="636">
        <v>100</v>
      </c>
      <c r="AC340" s="636">
        <v>100</v>
      </c>
      <c r="AD340" s="636">
        <v>100</v>
      </c>
      <c r="AF340" s="756"/>
      <c r="AG340" s="635" t="s">
        <v>237</v>
      </c>
      <c r="AH340" s="565">
        <v>100</v>
      </c>
      <c r="AI340" s="565">
        <v>100</v>
      </c>
      <c r="AJ340" s="565">
        <v>100</v>
      </c>
      <c r="AK340" s="565">
        <v>100</v>
      </c>
      <c r="AL340" s="565">
        <v>100</v>
      </c>
      <c r="AM340" s="565">
        <v>100</v>
      </c>
      <c r="AN340" s="565">
        <v>100</v>
      </c>
      <c r="AO340" s="565">
        <v>100</v>
      </c>
      <c r="AP340" s="565">
        <v>100</v>
      </c>
      <c r="AQ340" s="565">
        <v>100</v>
      </c>
      <c r="AR340" s="565">
        <v>100</v>
      </c>
      <c r="AS340" s="565">
        <v>100</v>
      </c>
      <c r="AU340"/>
      <c r="AY340" s="575"/>
      <c r="AZ340" s="575"/>
      <c r="BA340" s="575"/>
      <c r="BB340" s="575"/>
      <c r="BC340" s="575"/>
      <c r="BD340" s="575"/>
      <c r="BE340" s="575"/>
      <c r="BF340" s="575"/>
      <c r="BG340" s="575"/>
      <c r="BH340" s="575"/>
      <c r="BI340" s="575"/>
      <c r="BJ340" s="575"/>
    </row>
    <row r="341" spans="1:62">
      <c r="A341"/>
      <c r="B341" s="756"/>
      <c r="C341" s="637" t="s">
        <v>238</v>
      </c>
      <c r="D341" s="594">
        <v>0</v>
      </c>
      <c r="E341" s="594">
        <v>0</v>
      </c>
      <c r="F341" s="594">
        <v>0</v>
      </c>
      <c r="G341" s="594">
        <v>0</v>
      </c>
      <c r="H341" s="594">
        <v>0</v>
      </c>
      <c r="I341" s="594">
        <v>100</v>
      </c>
      <c r="J341" s="594">
        <v>100</v>
      </c>
      <c r="K341" s="594">
        <v>100</v>
      </c>
      <c r="L341" s="594">
        <v>100</v>
      </c>
      <c r="M341" s="594">
        <v>100</v>
      </c>
      <c r="N341" s="594">
        <v>100</v>
      </c>
      <c r="O341" s="594">
        <v>100</v>
      </c>
      <c r="Q341" s="756"/>
      <c r="R341" s="637" t="s">
        <v>238</v>
      </c>
      <c r="S341" s="638">
        <v>100</v>
      </c>
      <c r="T341" s="638">
        <v>100</v>
      </c>
      <c r="U341" s="638">
        <v>100</v>
      </c>
      <c r="V341" s="638">
        <v>100</v>
      </c>
      <c r="W341" s="638">
        <v>100</v>
      </c>
      <c r="X341" s="638">
        <v>108.55</v>
      </c>
      <c r="Y341" s="638">
        <v>108.55</v>
      </c>
      <c r="Z341" s="638">
        <v>108.55</v>
      </c>
      <c r="AA341" s="638">
        <v>100</v>
      </c>
      <c r="AB341" s="638">
        <v>100</v>
      </c>
      <c r="AC341" s="638">
        <v>100</v>
      </c>
      <c r="AD341" s="638">
        <v>100</v>
      </c>
      <c r="AF341" s="756"/>
      <c r="AG341" s="637" t="s">
        <v>238</v>
      </c>
      <c r="AH341" s="594">
        <v>100</v>
      </c>
      <c r="AI341" s="594">
        <v>100</v>
      </c>
      <c r="AJ341" s="594">
        <v>100</v>
      </c>
      <c r="AK341" s="594">
        <v>100</v>
      </c>
      <c r="AL341" s="594">
        <v>100</v>
      </c>
      <c r="AM341" s="594">
        <v>108.55</v>
      </c>
      <c r="AN341" s="594">
        <v>108.55</v>
      </c>
      <c r="AO341" s="594">
        <v>108.55</v>
      </c>
      <c r="AP341" s="594">
        <v>100</v>
      </c>
      <c r="AQ341" s="594">
        <v>100</v>
      </c>
      <c r="AR341" s="594">
        <v>100</v>
      </c>
      <c r="AS341" s="594">
        <v>100</v>
      </c>
      <c r="AU341"/>
      <c r="AY341" s="575"/>
      <c r="AZ341" s="575"/>
      <c r="BA341" s="575"/>
      <c r="BB341" s="575"/>
      <c r="BC341" s="575"/>
      <c r="BD341" s="575"/>
      <c r="BE341" s="575"/>
      <c r="BF341" s="575"/>
      <c r="BG341" s="575"/>
      <c r="BH341" s="575"/>
      <c r="BI341" s="575"/>
      <c r="BJ341" s="575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">
        <v>239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">
        <v>239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U343"/>
    </row>
    <row r="344" spans="1:62">
      <c r="A344"/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U344"/>
    </row>
    <row r="345" spans="1:62">
      <c r="A345"/>
      <c r="B345" s="772" t="s">
        <v>72</v>
      </c>
      <c r="C345" s="773"/>
      <c r="D345" s="552" t="s">
        <v>74</v>
      </c>
      <c r="E345" s="552" t="s">
        <v>75</v>
      </c>
      <c r="F345" s="552" t="s">
        <v>76</v>
      </c>
      <c r="G345" s="552" t="s">
        <v>77</v>
      </c>
      <c r="H345" s="552" t="s">
        <v>78</v>
      </c>
      <c r="I345" s="552" t="s">
        <v>79</v>
      </c>
      <c r="J345" s="552" t="s">
        <v>80</v>
      </c>
      <c r="K345" s="552" t="s">
        <v>81</v>
      </c>
      <c r="L345" s="552" t="s">
        <v>82</v>
      </c>
      <c r="M345" s="552" t="s">
        <v>83</v>
      </c>
      <c r="N345" s="552" t="s">
        <v>84</v>
      </c>
      <c r="O345" s="552" t="s">
        <v>85</v>
      </c>
      <c r="Q345" s="772" t="s">
        <v>72</v>
      </c>
      <c r="R345" s="773"/>
      <c r="S345" s="552" t="s">
        <v>74</v>
      </c>
      <c r="T345" s="552" t="s">
        <v>75</v>
      </c>
      <c r="U345" s="552" t="s">
        <v>76</v>
      </c>
      <c r="V345" s="552" t="s">
        <v>77</v>
      </c>
      <c r="W345" s="552" t="s">
        <v>78</v>
      </c>
      <c r="X345" s="552" t="s">
        <v>79</v>
      </c>
      <c r="Y345" s="552" t="s">
        <v>80</v>
      </c>
      <c r="Z345" s="552" t="s">
        <v>81</v>
      </c>
      <c r="AA345" s="552" t="s">
        <v>82</v>
      </c>
      <c r="AB345" s="552" t="s">
        <v>83</v>
      </c>
      <c r="AC345" s="552" t="s">
        <v>84</v>
      </c>
      <c r="AD345" s="552" t="s">
        <v>85</v>
      </c>
      <c r="AF345" s="772" t="s">
        <v>72</v>
      </c>
      <c r="AG345" s="773"/>
      <c r="AH345" s="552" t="s">
        <v>74</v>
      </c>
      <c r="AI345" s="552" t="s">
        <v>75</v>
      </c>
      <c r="AJ345" s="552" t="s">
        <v>76</v>
      </c>
      <c r="AK345" s="552" t="s">
        <v>77</v>
      </c>
      <c r="AL345" s="552" t="s">
        <v>78</v>
      </c>
      <c r="AM345" s="552" t="s">
        <v>79</v>
      </c>
      <c r="AN345" s="552" t="s">
        <v>80</v>
      </c>
      <c r="AO345" s="552" t="s">
        <v>81</v>
      </c>
      <c r="AP345" s="552" t="s">
        <v>82</v>
      </c>
      <c r="AQ345" s="552" t="s">
        <v>83</v>
      </c>
      <c r="AR345" s="552" t="s">
        <v>84</v>
      </c>
      <c r="AS345" s="552" t="s">
        <v>85</v>
      </c>
      <c r="AU345"/>
    </row>
    <row r="346" spans="1:62" ht="24.6" customHeight="1">
      <c r="A346"/>
      <c r="B346" s="777" t="s">
        <v>90</v>
      </c>
      <c r="C346" s="778"/>
      <c r="D346" s="641">
        <v>0</v>
      </c>
      <c r="E346" s="641">
        <v>0</v>
      </c>
      <c r="F346" s="641">
        <v>0</v>
      </c>
      <c r="G346" s="641">
        <v>0</v>
      </c>
      <c r="H346" s="641">
        <v>0</v>
      </c>
      <c r="I346" s="641">
        <v>100</v>
      </c>
      <c r="J346" s="641">
        <v>100</v>
      </c>
      <c r="K346" s="641">
        <v>100</v>
      </c>
      <c r="L346" s="641">
        <v>100</v>
      </c>
      <c r="M346" s="641">
        <v>100</v>
      </c>
      <c r="N346" s="641">
        <v>100</v>
      </c>
      <c r="O346" s="641">
        <v>100</v>
      </c>
      <c r="Q346" s="555" t="s">
        <v>90</v>
      </c>
      <c r="R346" s="667"/>
      <c r="S346" s="641">
        <v>100</v>
      </c>
      <c r="T346" s="641">
        <v>100</v>
      </c>
      <c r="U346" s="641">
        <v>100</v>
      </c>
      <c r="V346" s="641">
        <v>100</v>
      </c>
      <c r="W346" s="641">
        <v>100</v>
      </c>
      <c r="X346" s="693">
        <v>90</v>
      </c>
      <c r="Y346" s="669">
        <v>90</v>
      </c>
      <c r="Z346" s="669">
        <v>90</v>
      </c>
      <c r="AA346" s="669">
        <v>90</v>
      </c>
      <c r="AB346" s="669">
        <v>90</v>
      </c>
      <c r="AC346" s="641"/>
      <c r="AD346" s="641"/>
      <c r="AF346" s="555" t="s">
        <v>90</v>
      </c>
      <c r="AG346" s="667"/>
      <c r="AH346" s="641">
        <v>100</v>
      </c>
      <c r="AI346" s="641">
        <v>100</v>
      </c>
      <c r="AJ346" s="641">
        <v>100</v>
      </c>
      <c r="AK346" s="641">
        <v>100</v>
      </c>
      <c r="AL346" s="641">
        <v>100</v>
      </c>
      <c r="AM346" s="641">
        <v>90</v>
      </c>
      <c r="AN346" s="641">
        <v>90</v>
      </c>
      <c r="AO346" s="641">
        <v>90</v>
      </c>
      <c r="AP346" s="641">
        <v>90</v>
      </c>
      <c r="AQ346" s="641">
        <v>90</v>
      </c>
      <c r="AR346" s="641">
        <v>0</v>
      </c>
      <c r="AS346" s="641">
        <v>0</v>
      </c>
      <c r="AU346"/>
    </row>
    <row r="347" spans="1:62" ht="24.6" customHeight="1">
      <c r="A347"/>
      <c r="B347" s="181"/>
      <c r="C347" s="181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Q347" s="125"/>
      <c r="R347" s="124"/>
      <c r="S347" s="647"/>
      <c r="T347" s="647"/>
      <c r="U347" s="647"/>
      <c r="V347" s="647"/>
      <c r="W347" s="647"/>
      <c r="X347" s="714"/>
      <c r="Y347" s="715"/>
      <c r="Z347" s="715"/>
      <c r="AA347" s="647"/>
      <c r="AB347" s="647"/>
      <c r="AC347" s="647"/>
      <c r="AD347" s="647"/>
      <c r="AF347" s="125"/>
      <c r="AG347" s="124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U34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">
        <v>240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">
        <v>240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U348"/>
    </row>
    <row r="349" spans="1:62">
      <c r="A349"/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U349"/>
    </row>
    <row r="350" spans="1:62">
      <c r="A350"/>
      <c r="B350" s="772" t="s">
        <v>72</v>
      </c>
      <c r="C350" s="773"/>
      <c r="D350" s="552" t="s">
        <v>74</v>
      </c>
      <c r="E350" s="552" t="s">
        <v>75</v>
      </c>
      <c r="F350" s="552" t="s">
        <v>76</v>
      </c>
      <c r="G350" s="552" t="s">
        <v>77</v>
      </c>
      <c r="H350" s="552" t="s">
        <v>78</v>
      </c>
      <c r="I350" s="552" t="s">
        <v>79</v>
      </c>
      <c r="J350" s="552" t="s">
        <v>80</v>
      </c>
      <c r="K350" s="552" t="s">
        <v>81</v>
      </c>
      <c r="L350" s="552" t="s">
        <v>82</v>
      </c>
      <c r="M350" s="552" t="s">
        <v>83</v>
      </c>
      <c r="N350" s="552" t="s">
        <v>84</v>
      </c>
      <c r="O350" s="552" t="s">
        <v>85</v>
      </c>
      <c r="Q350" s="772" t="s">
        <v>72</v>
      </c>
      <c r="R350" s="773"/>
      <c r="S350" s="552" t="s">
        <v>74</v>
      </c>
      <c r="T350" s="552" t="s">
        <v>75</v>
      </c>
      <c r="U350" s="552" t="s">
        <v>76</v>
      </c>
      <c r="V350" s="552" t="s">
        <v>77</v>
      </c>
      <c r="W350" s="552" t="s">
        <v>78</v>
      </c>
      <c r="X350" s="552" t="s">
        <v>113</v>
      </c>
      <c r="Y350" s="552" t="s">
        <v>80</v>
      </c>
      <c r="Z350" s="552" t="s">
        <v>81</v>
      </c>
      <c r="AA350" s="552" t="s">
        <v>82</v>
      </c>
      <c r="AB350" s="552" t="s">
        <v>83</v>
      </c>
      <c r="AC350" s="552" t="s">
        <v>84</v>
      </c>
      <c r="AD350" s="552" t="s">
        <v>85</v>
      </c>
      <c r="AF350" s="772" t="s">
        <v>72</v>
      </c>
      <c r="AG350" s="773"/>
      <c r="AH350" s="552" t="s">
        <v>74</v>
      </c>
      <c r="AI350" s="552" t="s">
        <v>75</v>
      </c>
      <c r="AJ350" s="552" t="s">
        <v>76</v>
      </c>
      <c r="AK350" s="552" t="s">
        <v>77</v>
      </c>
      <c r="AL350" s="552" t="s">
        <v>78</v>
      </c>
      <c r="AM350" s="552" t="s">
        <v>79</v>
      </c>
      <c r="AN350" s="552" t="s">
        <v>80</v>
      </c>
      <c r="AO350" s="552" t="s">
        <v>81</v>
      </c>
      <c r="AP350" s="552" t="s">
        <v>82</v>
      </c>
      <c r="AQ350" s="552" t="s">
        <v>83</v>
      </c>
      <c r="AR350" s="552" t="s">
        <v>84</v>
      </c>
      <c r="AS350" s="552" t="s">
        <v>85</v>
      </c>
      <c r="AU350"/>
      <c r="AY350" s="575"/>
      <c r="AZ350" s="575"/>
      <c r="BA350" s="575"/>
      <c r="BB350" s="575"/>
      <c r="BC350" s="575"/>
      <c r="BD350" s="575"/>
      <c r="BE350" s="575"/>
      <c r="BF350" s="575"/>
      <c r="BG350" s="575"/>
      <c r="BH350" s="575"/>
      <c r="BI350" s="575"/>
      <c r="BJ350" s="575"/>
    </row>
    <row r="351" spans="1:62">
      <c r="A351"/>
      <c r="B351" s="756" t="s">
        <v>90</v>
      </c>
      <c r="C351" s="655" t="s">
        <v>241</v>
      </c>
      <c r="D351" s="565"/>
      <c r="E351" s="565"/>
      <c r="F351" s="565"/>
      <c r="G351" s="565"/>
      <c r="H351" s="565"/>
      <c r="I351" s="565"/>
      <c r="J351" s="565"/>
      <c r="K351" s="565"/>
      <c r="L351" s="565"/>
      <c r="M351" s="565"/>
      <c r="N351" s="565"/>
      <c r="O351" s="565"/>
      <c r="Q351" s="756" t="s">
        <v>90</v>
      </c>
      <c r="R351" s="655" t="s">
        <v>241</v>
      </c>
      <c r="S351" s="636">
        <v>100</v>
      </c>
      <c r="T351" s="636">
        <v>100</v>
      </c>
      <c r="U351" s="636">
        <v>100</v>
      </c>
      <c r="V351" s="636">
        <v>100</v>
      </c>
      <c r="W351" s="636">
        <v>100</v>
      </c>
      <c r="X351" s="636">
        <v>106.67</v>
      </c>
      <c r="Y351" s="636">
        <v>110</v>
      </c>
      <c r="Z351" s="636">
        <v>110</v>
      </c>
      <c r="AA351" s="636">
        <v>110</v>
      </c>
      <c r="AB351" s="636">
        <v>110</v>
      </c>
      <c r="AC351" s="636">
        <v>110</v>
      </c>
      <c r="AD351" s="636">
        <v>110</v>
      </c>
      <c r="AF351" s="756" t="s">
        <v>90</v>
      </c>
      <c r="AG351" s="655" t="s">
        <v>241</v>
      </c>
      <c r="AH351" s="636">
        <v>100</v>
      </c>
      <c r="AI351" s="636">
        <v>100</v>
      </c>
      <c r="AJ351" s="636">
        <v>100</v>
      </c>
      <c r="AK351" s="636">
        <v>100</v>
      </c>
      <c r="AL351" s="636">
        <v>100</v>
      </c>
      <c r="AM351" s="636">
        <v>106.67</v>
      </c>
      <c r="AN351" s="636">
        <v>110</v>
      </c>
      <c r="AO351" s="636">
        <v>110</v>
      </c>
      <c r="AP351" s="636">
        <v>110</v>
      </c>
      <c r="AQ351" s="636">
        <v>110</v>
      </c>
      <c r="AR351" s="636">
        <v>110</v>
      </c>
      <c r="AS351" s="636">
        <v>110</v>
      </c>
      <c r="AU351"/>
      <c r="AY351" s="575"/>
      <c r="AZ351" s="575"/>
      <c r="BA351" s="575"/>
      <c r="BB351" s="575"/>
      <c r="BC351" s="575"/>
      <c r="BD351" s="575"/>
      <c r="BE351" s="575"/>
      <c r="BF351" s="575"/>
      <c r="BG351" s="575"/>
      <c r="BH351" s="575"/>
      <c r="BI351" s="575"/>
      <c r="BJ351" s="575"/>
    </row>
    <row r="352" spans="1:62">
      <c r="A352"/>
      <c r="B352" s="756"/>
      <c r="C352" s="635" t="s">
        <v>242</v>
      </c>
      <c r="D352" s="565"/>
      <c r="E352" s="565"/>
      <c r="F352" s="565"/>
      <c r="G352" s="565"/>
      <c r="H352" s="565"/>
      <c r="I352" s="565"/>
      <c r="J352" s="565"/>
      <c r="K352" s="565"/>
      <c r="L352" s="565"/>
      <c r="M352" s="565"/>
      <c r="N352" s="565"/>
      <c r="O352" s="565"/>
      <c r="Q352" s="756"/>
      <c r="R352" s="635" t="s">
        <v>242</v>
      </c>
      <c r="S352" s="636">
        <v>100</v>
      </c>
      <c r="T352" s="636">
        <v>100</v>
      </c>
      <c r="U352" s="636">
        <v>100</v>
      </c>
      <c r="V352" s="636">
        <v>100</v>
      </c>
      <c r="W352" s="636">
        <v>100</v>
      </c>
      <c r="X352" s="565">
        <v>109</v>
      </c>
      <c r="Y352" s="636">
        <v>112</v>
      </c>
      <c r="Z352" s="636">
        <v>112</v>
      </c>
      <c r="AA352" s="636">
        <v>112</v>
      </c>
      <c r="AB352" s="636">
        <v>112</v>
      </c>
      <c r="AC352" s="636">
        <v>112</v>
      </c>
      <c r="AD352" s="636">
        <v>112</v>
      </c>
      <c r="AF352" s="756"/>
      <c r="AG352" s="635" t="s">
        <v>242</v>
      </c>
      <c r="AH352" s="636">
        <v>100</v>
      </c>
      <c r="AI352" s="636">
        <v>100</v>
      </c>
      <c r="AJ352" s="636">
        <v>100</v>
      </c>
      <c r="AK352" s="636">
        <v>100</v>
      </c>
      <c r="AL352" s="636">
        <v>100</v>
      </c>
      <c r="AM352" s="636">
        <v>109</v>
      </c>
      <c r="AN352" s="636">
        <v>112</v>
      </c>
      <c r="AO352" s="636">
        <v>112</v>
      </c>
      <c r="AP352" s="636">
        <v>112</v>
      </c>
      <c r="AQ352" s="636">
        <v>112</v>
      </c>
      <c r="AR352" s="636">
        <v>112</v>
      </c>
      <c r="AS352" s="636">
        <v>112</v>
      </c>
      <c r="AU352"/>
      <c r="AY352" s="575"/>
      <c r="AZ352" s="575"/>
      <c r="BA352" s="575"/>
      <c r="BB352" s="575"/>
      <c r="BC352" s="575"/>
      <c r="BD352" s="575"/>
      <c r="BE352" s="575"/>
      <c r="BF352" s="575"/>
      <c r="BG352" s="575"/>
      <c r="BH352" s="575"/>
      <c r="BI352" s="575"/>
      <c r="BJ352" s="575"/>
    </row>
    <row r="353" spans="1:62">
      <c r="A353"/>
      <c r="B353" s="756"/>
      <c r="C353" s="637" t="s">
        <v>243</v>
      </c>
      <c r="D353" s="594">
        <v>100</v>
      </c>
      <c r="E353" s="594">
        <v>100</v>
      </c>
      <c r="F353" s="594">
        <v>100</v>
      </c>
      <c r="G353" s="594">
        <v>100</v>
      </c>
      <c r="H353" s="594">
        <v>100</v>
      </c>
      <c r="I353" s="594">
        <v>100</v>
      </c>
      <c r="J353" s="594">
        <v>100</v>
      </c>
      <c r="K353" s="594">
        <v>100</v>
      </c>
      <c r="L353" s="594">
        <v>100</v>
      </c>
      <c r="M353" s="594">
        <v>100</v>
      </c>
      <c r="N353" s="594">
        <v>100</v>
      </c>
      <c r="O353" s="594">
        <v>100</v>
      </c>
      <c r="Q353" s="756" t="s">
        <v>90</v>
      </c>
      <c r="R353" s="637" t="s">
        <v>243</v>
      </c>
      <c r="S353" s="638">
        <v>100</v>
      </c>
      <c r="T353" s="638">
        <v>100</v>
      </c>
      <c r="U353" s="638">
        <v>100</v>
      </c>
      <c r="V353" s="638">
        <v>100</v>
      </c>
      <c r="W353" s="638">
        <v>100</v>
      </c>
      <c r="X353" s="594">
        <v>107.84</v>
      </c>
      <c r="Y353" s="638">
        <v>110</v>
      </c>
      <c r="Z353" s="638">
        <v>107.84</v>
      </c>
      <c r="AA353" s="638">
        <v>110</v>
      </c>
      <c r="AB353" s="638">
        <v>110</v>
      </c>
      <c r="AC353" s="638">
        <v>110</v>
      </c>
      <c r="AD353" s="638">
        <v>110</v>
      </c>
      <c r="AF353" s="756" t="s">
        <v>90</v>
      </c>
      <c r="AG353" s="637" t="s">
        <v>243</v>
      </c>
      <c r="AH353" s="638">
        <v>100</v>
      </c>
      <c r="AI353" s="638">
        <v>100</v>
      </c>
      <c r="AJ353" s="638">
        <v>100</v>
      </c>
      <c r="AK353" s="638">
        <v>100</v>
      </c>
      <c r="AL353" s="638">
        <v>100</v>
      </c>
      <c r="AM353" s="638">
        <v>107.83500000000001</v>
      </c>
      <c r="AN353" s="638">
        <v>110</v>
      </c>
      <c r="AO353" s="638">
        <v>107.84</v>
      </c>
      <c r="AP353" s="638">
        <v>110</v>
      </c>
      <c r="AQ353" s="638">
        <v>110</v>
      </c>
      <c r="AR353" s="638">
        <v>110</v>
      </c>
      <c r="AS353" s="638">
        <v>110</v>
      </c>
      <c r="AU353"/>
      <c r="AY353" s="575"/>
      <c r="AZ353" s="575"/>
      <c r="BA353" s="575"/>
      <c r="BB353" s="575"/>
      <c r="BC353" s="575"/>
      <c r="BD353" s="575"/>
      <c r="BE353" s="575"/>
      <c r="BF353" s="575"/>
      <c r="BG353" s="575"/>
      <c r="BH353" s="575"/>
      <c r="BI353" s="575"/>
      <c r="BJ353" s="575"/>
    </row>
    <row r="356" spans="1:62">
      <c r="A356" s="105">
        <v>12</v>
      </c>
      <c r="B356" s="21" t="s">
        <v>244</v>
      </c>
      <c r="D356" s="105"/>
      <c r="E356" s="664"/>
      <c r="F356" s="664"/>
      <c r="G356" s="664"/>
      <c r="H356" s="664"/>
      <c r="I356" s="664"/>
      <c r="J356" s="105"/>
      <c r="K356" s="105"/>
      <c r="L356" s="105"/>
      <c r="M356" s="105"/>
      <c r="N356" s="105"/>
      <c r="O356" s="105"/>
      <c r="Q356" t="s">
        <v>244</v>
      </c>
      <c r="S356" s="584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">
        <v>244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U356"/>
    </row>
    <row r="357" spans="1:62">
      <c r="A357"/>
      <c r="B357" s="21" t="s">
        <v>100</v>
      </c>
      <c r="C357" s="665"/>
      <c r="D357" s="661"/>
      <c r="E357" s="661"/>
      <c r="F357" s="661"/>
      <c r="G357" s="661"/>
      <c r="H357" s="661"/>
      <c r="I357" s="661"/>
      <c r="J357" s="105"/>
      <c r="K357" s="105"/>
      <c r="L357" s="105"/>
      <c r="M357" s="105"/>
      <c r="N357" s="105"/>
      <c r="O357" s="666"/>
      <c r="Q357" t="s">
        <v>126</v>
      </c>
      <c r="S357" s="66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666"/>
      <c r="AF357" t="s">
        <v>127</v>
      </c>
      <c r="AH357" s="66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666"/>
      <c r="AU357"/>
    </row>
    <row r="358" spans="1:62">
      <c r="A358"/>
      <c r="B358" s="772" t="s">
        <v>72</v>
      </c>
      <c r="C358" s="773"/>
      <c r="D358" s="552" t="s">
        <v>74</v>
      </c>
      <c r="E358" s="552" t="s">
        <v>75</v>
      </c>
      <c r="F358" s="552" t="s">
        <v>76</v>
      </c>
      <c r="G358" s="552" t="s">
        <v>77</v>
      </c>
      <c r="H358" s="552" t="s">
        <v>78</v>
      </c>
      <c r="I358" s="552" t="s">
        <v>79</v>
      </c>
      <c r="J358" s="552" t="s">
        <v>80</v>
      </c>
      <c r="K358" s="552" t="s">
        <v>81</v>
      </c>
      <c r="L358" s="552" t="s">
        <v>82</v>
      </c>
      <c r="M358" s="552" t="s">
        <v>83</v>
      </c>
      <c r="N358" s="552" t="s">
        <v>84</v>
      </c>
      <c r="O358" s="552" t="s">
        <v>85</v>
      </c>
      <c r="Q358" s="772" t="s">
        <v>72</v>
      </c>
      <c r="R358" s="773"/>
      <c r="S358" s="552" t="s">
        <v>74</v>
      </c>
      <c r="T358" s="552" t="s">
        <v>75</v>
      </c>
      <c r="U358" s="552" t="s">
        <v>76</v>
      </c>
      <c r="V358" s="552" t="s">
        <v>77</v>
      </c>
      <c r="W358" s="552" t="s">
        <v>78</v>
      </c>
      <c r="X358" s="552" t="s">
        <v>79</v>
      </c>
      <c r="Y358" s="552" t="s">
        <v>80</v>
      </c>
      <c r="Z358" s="552" t="s">
        <v>81</v>
      </c>
      <c r="AA358" s="552" t="s">
        <v>82</v>
      </c>
      <c r="AB358" s="552" t="s">
        <v>83</v>
      </c>
      <c r="AC358" s="552" t="s">
        <v>84</v>
      </c>
      <c r="AD358" s="552" t="s">
        <v>85</v>
      </c>
      <c r="AF358" s="772" t="s">
        <v>72</v>
      </c>
      <c r="AG358" s="773"/>
      <c r="AH358" s="552" t="s">
        <v>74</v>
      </c>
      <c r="AI358" s="552" t="s">
        <v>75</v>
      </c>
      <c r="AJ358" s="552" t="s">
        <v>76</v>
      </c>
      <c r="AK358" s="552" t="s">
        <v>77</v>
      </c>
      <c r="AL358" s="552" t="s">
        <v>78</v>
      </c>
      <c r="AM358" s="552" t="s">
        <v>79</v>
      </c>
      <c r="AN358" s="552" t="s">
        <v>80</v>
      </c>
      <c r="AO358" s="552" t="s">
        <v>81</v>
      </c>
      <c r="AP358" s="552" t="s">
        <v>82</v>
      </c>
      <c r="AQ358" s="552" t="s">
        <v>83</v>
      </c>
      <c r="AR358" s="552" t="s">
        <v>84</v>
      </c>
      <c r="AS358" s="552" t="s">
        <v>85</v>
      </c>
      <c r="AU358"/>
    </row>
    <row r="359" spans="1:62" ht="24.6" customHeight="1">
      <c r="A359"/>
      <c r="B359" s="777" t="s">
        <v>90</v>
      </c>
      <c r="C359" s="778"/>
      <c r="D359" s="641">
        <v>100</v>
      </c>
      <c r="E359" s="641">
        <v>100</v>
      </c>
      <c r="F359" s="641">
        <v>100</v>
      </c>
      <c r="G359" s="641">
        <v>100</v>
      </c>
      <c r="H359" s="641">
        <v>100</v>
      </c>
      <c r="I359" s="641">
        <v>100</v>
      </c>
      <c r="J359" s="641">
        <v>100</v>
      </c>
      <c r="K359" s="641">
        <v>100</v>
      </c>
      <c r="L359" s="641">
        <v>100</v>
      </c>
      <c r="M359" s="641">
        <v>100</v>
      </c>
      <c r="N359" s="641">
        <v>100</v>
      </c>
      <c r="O359" s="641">
        <v>100</v>
      </c>
      <c r="Q359" s="555" t="s">
        <v>90</v>
      </c>
      <c r="R359" s="667" t="s">
        <v>245</v>
      </c>
      <c r="S359" s="641">
        <v>100</v>
      </c>
      <c r="T359" s="641">
        <v>100</v>
      </c>
      <c r="U359" s="641">
        <v>100</v>
      </c>
      <c r="V359" s="641">
        <v>100</v>
      </c>
      <c r="W359" s="641">
        <v>100</v>
      </c>
      <c r="X359" s="641">
        <v>100</v>
      </c>
      <c r="Y359" s="641">
        <v>100</v>
      </c>
      <c r="Z359" s="641">
        <v>100</v>
      </c>
      <c r="AA359" s="641">
        <v>100</v>
      </c>
      <c r="AB359" s="641">
        <v>100</v>
      </c>
      <c r="AC359" s="641"/>
      <c r="AD359" s="641"/>
      <c r="AF359" s="555" t="s">
        <v>90</v>
      </c>
      <c r="AG359" s="667" t="s">
        <v>245</v>
      </c>
      <c r="AH359" s="641">
        <v>100</v>
      </c>
      <c r="AI359" s="641">
        <v>100</v>
      </c>
      <c r="AJ359" s="641">
        <v>100</v>
      </c>
      <c r="AK359" s="641">
        <v>100</v>
      </c>
      <c r="AL359" s="641">
        <v>100</v>
      </c>
      <c r="AM359" s="641">
        <v>100</v>
      </c>
      <c r="AN359" s="641">
        <v>100</v>
      </c>
      <c r="AO359" s="641">
        <v>100</v>
      </c>
      <c r="AP359" s="641">
        <v>100</v>
      </c>
      <c r="AQ359" s="641">
        <v>100</v>
      </c>
      <c r="AR359" s="641">
        <v>0</v>
      </c>
      <c r="AS359" s="668">
        <v>0</v>
      </c>
      <c r="AU359"/>
    </row>
    <row r="360" spans="1:62" ht="19.149999999999999" customHeight="1">
      <c r="A360"/>
      <c r="B360" s="181"/>
      <c r="C360" s="181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Q360" s="125"/>
      <c r="R360" s="124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F360" s="125"/>
      <c r="AG360" s="124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716"/>
      <c r="AU360"/>
    </row>
    <row r="361" spans="1:62">
      <c r="A361" s="105">
        <v>12</v>
      </c>
      <c r="B361" s="21" t="s">
        <v>246</v>
      </c>
      <c r="D361" s="105"/>
      <c r="E361" s="664"/>
      <c r="F361" s="664"/>
      <c r="G361" s="664"/>
      <c r="H361" s="664"/>
      <c r="I361" s="664"/>
      <c r="J361" s="105"/>
      <c r="K361" s="105"/>
      <c r="L361" s="105"/>
      <c r="M361" s="105"/>
      <c r="N361" s="105"/>
      <c r="O361" s="105"/>
      <c r="Q361" t="s">
        <v>246</v>
      </c>
      <c r="S361" s="584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">
        <v>246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U361"/>
    </row>
    <row r="362" spans="1:62">
      <c r="A362"/>
      <c r="B362" s="21" t="s">
        <v>100</v>
      </c>
      <c r="C362" s="665"/>
      <c r="D362" s="661"/>
      <c r="E362" s="661"/>
      <c r="F362" s="661"/>
      <c r="G362" s="661"/>
      <c r="H362" s="661"/>
      <c r="I362" s="661"/>
      <c r="J362" s="105"/>
      <c r="K362" s="105"/>
      <c r="L362" s="105"/>
      <c r="M362" s="105"/>
      <c r="N362" s="105"/>
      <c r="O362" s="666"/>
      <c r="Q362" t="s">
        <v>126</v>
      </c>
      <c r="S362" s="66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666"/>
      <c r="AF362" t="s">
        <v>127</v>
      </c>
      <c r="AH362" s="66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666"/>
      <c r="AU362"/>
    </row>
    <row r="363" spans="1:62">
      <c r="A363"/>
      <c r="B363" s="772" t="s">
        <v>72</v>
      </c>
      <c r="C363" s="773"/>
      <c r="D363" s="552" t="s">
        <v>74</v>
      </c>
      <c r="E363" s="552" t="s">
        <v>75</v>
      </c>
      <c r="F363" s="552" t="s">
        <v>76</v>
      </c>
      <c r="G363" s="552" t="s">
        <v>77</v>
      </c>
      <c r="H363" s="552" t="s">
        <v>78</v>
      </c>
      <c r="I363" s="552" t="s">
        <v>79</v>
      </c>
      <c r="J363" s="552" t="s">
        <v>80</v>
      </c>
      <c r="K363" s="552" t="s">
        <v>81</v>
      </c>
      <c r="L363" s="552" t="s">
        <v>82</v>
      </c>
      <c r="M363" s="552" t="s">
        <v>83</v>
      </c>
      <c r="N363" s="552" t="s">
        <v>84</v>
      </c>
      <c r="O363" s="552" t="s">
        <v>85</v>
      </c>
      <c r="Q363" s="772" t="s">
        <v>72</v>
      </c>
      <c r="R363" s="773"/>
      <c r="S363" s="552" t="s">
        <v>74</v>
      </c>
      <c r="T363" s="552" t="s">
        <v>75</v>
      </c>
      <c r="U363" s="552" t="s">
        <v>76</v>
      </c>
      <c r="V363" s="552" t="s">
        <v>77</v>
      </c>
      <c r="W363" s="552" t="s">
        <v>78</v>
      </c>
      <c r="X363" s="552" t="s">
        <v>79</v>
      </c>
      <c r="Y363" s="552" t="s">
        <v>80</v>
      </c>
      <c r="Z363" s="552" t="s">
        <v>81</v>
      </c>
      <c r="AA363" s="552" t="s">
        <v>82</v>
      </c>
      <c r="AB363" s="552" t="s">
        <v>83</v>
      </c>
      <c r="AC363" s="552" t="s">
        <v>84</v>
      </c>
      <c r="AD363" s="552" t="s">
        <v>85</v>
      </c>
      <c r="AF363" s="772" t="s">
        <v>72</v>
      </c>
      <c r="AG363" s="773"/>
      <c r="AH363" s="552" t="s">
        <v>74</v>
      </c>
      <c r="AI363" s="552" t="s">
        <v>75</v>
      </c>
      <c r="AJ363" s="552" t="s">
        <v>76</v>
      </c>
      <c r="AK363" s="552" t="s">
        <v>77</v>
      </c>
      <c r="AL363" s="552" t="s">
        <v>78</v>
      </c>
      <c r="AM363" s="552" t="s">
        <v>79</v>
      </c>
      <c r="AN363" s="552" t="s">
        <v>80</v>
      </c>
      <c r="AO363" s="552" t="s">
        <v>81</v>
      </c>
      <c r="AP363" s="552" t="s">
        <v>82</v>
      </c>
      <c r="AQ363" s="552" t="s">
        <v>83</v>
      </c>
      <c r="AR363" s="552" t="s">
        <v>84</v>
      </c>
      <c r="AS363" s="552" t="s">
        <v>85</v>
      </c>
      <c r="AU363"/>
    </row>
    <row r="364" spans="1:62" ht="24.6" customHeight="1">
      <c r="A364"/>
      <c r="B364" s="660" t="s">
        <v>90</v>
      </c>
      <c r="C364" s="654" t="s">
        <v>247</v>
      </c>
      <c r="D364" s="641">
        <v>100</v>
      </c>
      <c r="E364" s="641">
        <v>100</v>
      </c>
      <c r="F364" s="641">
        <v>100</v>
      </c>
      <c r="G364" s="641">
        <v>100</v>
      </c>
      <c r="H364" s="641">
        <v>100</v>
      </c>
      <c r="I364" s="641">
        <v>100</v>
      </c>
      <c r="J364" s="641">
        <v>100</v>
      </c>
      <c r="K364" s="641">
        <v>100</v>
      </c>
      <c r="L364" s="641">
        <v>100</v>
      </c>
      <c r="M364" s="641">
        <v>100</v>
      </c>
      <c r="N364" s="641">
        <v>100</v>
      </c>
      <c r="O364" s="641">
        <v>100</v>
      </c>
      <c r="Q364" s="555" t="s">
        <v>90</v>
      </c>
      <c r="R364" s="667" t="s">
        <v>247</v>
      </c>
      <c r="S364" s="641">
        <v>100</v>
      </c>
      <c r="T364" s="641">
        <v>100</v>
      </c>
      <c r="U364" s="641">
        <v>100</v>
      </c>
      <c r="V364" s="641">
        <v>100</v>
      </c>
      <c r="W364" s="641">
        <v>100</v>
      </c>
      <c r="X364" s="641">
        <v>114.98</v>
      </c>
      <c r="Y364" s="641">
        <v>114.98</v>
      </c>
      <c r="Z364" s="641">
        <v>100</v>
      </c>
      <c r="AA364" s="641">
        <v>100</v>
      </c>
      <c r="AB364" s="641">
        <v>100</v>
      </c>
      <c r="AC364" s="641"/>
      <c r="AD364" s="641"/>
      <c r="AF364" s="555" t="s">
        <v>90</v>
      </c>
      <c r="AG364" s="667" t="s">
        <v>245</v>
      </c>
      <c r="AH364" s="641">
        <v>100</v>
      </c>
      <c r="AI364" s="641">
        <v>100</v>
      </c>
      <c r="AJ364" s="641">
        <v>100</v>
      </c>
      <c r="AK364" s="641">
        <v>100</v>
      </c>
      <c r="AL364" s="641">
        <v>100</v>
      </c>
      <c r="AM364" s="641">
        <v>114.98</v>
      </c>
      <c r="AN364" s="641">
        <v>114.98</v>
      </c>
      <c r="AO364" s="641">
        <v>100</v>
      </c>
      <c r="AP364" s="641">
        <v>100</v>
      </c>
      <c r="AQ364" s="641">
        <v>100</v>
      </c>
      <c r="AR364" s="641">
        <v>0</v>
      </c>
      <c r="AS364" s="668">
        <v>0</v>
      </c>
      <c r="AU364"/>
    </row>
    <row r="365" spans="1:62" ht="24.6" customHeight="1">
      <c r="A365"/>
      <c r="B365" s="660" t="s">
        <v>90</v>
      </c>
      <c r="C365" s="654" t="s">
        <v>248</v>
      </c>
      <c r="D365" s="641">
        <v>0</v>
      </c>
      <c r="E365" s="641">
        <v>2</v>
      </c>
      <c r="F365" s="641">
        <v>2.5</v>
      </c>
      <c r="G365" s="641">
        <v>2.65</v>
      </c>
      <c r="H365" s="641">
        <v>2.8</v>
      </c>
      <c r="I365" s="641">
        <v>3</v>
      </c>
      <c r="J365" s="641">
        <v>3.15</v>
      </c>
      <c r="K365" s="641">
        <v>3.3</v>
      </c>
      <c r="L365" s="641">
        <v>3.5</v>
      </c>
      <c r="M365" s="641">
        <v>3.65</v>
      </c>
      <c r="N365" s="641">
        <v>3.8</v>
      </c>
      <c r="O365" s="641">
        <v>4</v>
      </c>
      <c r="Q365" s="555" t="s">
        <v>90</v>
      </c>
      <c r="R365" s="667" t="s">
        <v>248</v>
      </c>
      <c r="S365" s="641">
        <v>0</v>
      </c>
      <c r="T365" s="641">
        <v>1.26</v>
      </c>
      <c r="U365" s="641">
        <v>2.5049999999999994</v>
      </c>
      <c r="V365" s="641">
        <v>3.01</v>
      </c>
      <c r="W365" s="641">
        <v>2.92</v>
      </c>
      <c r="X365" s="641">
        <v>3.023333333333333</v>
      </c>
      <c r="Y365" s="641">
        <v>3.38</v>
      </c>
      <c r="Z365" s="641">
        <v>3.24</v>
      </c>
      <c r="AA365" s="641">
        <v>3.5</v>
      </c>
      <c r="AB365" s="641">
        <v>3.65</v>
      </c>
      <c r="AC365" s="641"/>
      <c r="AD365" s="641"/>
      <c r="AF365" s="555" t="s">
        <v>90</v>
      </c>
      <c r="AG365" s="667" t="s">
        <v>245</v>
      </c>
      <c r="AH365" s="641">
        <v>0</v>
      </c>
      <c r="AI365" s="641">
        <v>1.26</v>
      </c>
      <c r="AJ365" s="641">
        <v>2.5049999999999994</v>
      </c>
      <c r="AK365" s="641">
        <v>3.01</v>
      </c>
      <c r="AL365" s="641">
        <v>2.92</v>
      </c>
      <c r="AM365" s="641">
        <v>3.023333333333333</v>
      </c>
      <c r="AN365" s="641">
        <v>3.38</v>
      </c>
      <c r="AO365" s="641">
        <v>3.24</v>
      </c>
      <c r="AP365" s="641">
        <v>3.5</v>
      </c>
      <c r="AQ365" s="641">
        <v>3.65</v>
      </c>
      <c r="AR365" s="641">
        <v>0</v>
      </c>
      <c r="AS365" s="668">
        <v>0</v>
      </c>
      <c r="AU365"/>
    </row>
    <row r="366" spans="1:62" ht="24.6" customHeight="1">
      <c r="A366"/>
      <c r="B366" s="660" t="s">
        <v>90</v>
      </c>
      <c r="C366" s="654" t="s">
        <v>249</v>
      </c>
      <c r="D366" s="641">
        <v>100</v>
      </c>
      <c r="E366" s="641">
        <v>100</v>
      </c>
      <c r="F366" s="641">
        <v>100</v>
      </c>
      <c r="G366" s="641">
        <v>100</v>
      </c>
      <c r="H366" s="641">
        <v>100</v>
      </c>
      <c r="I366" s="641">
        <v>100</v>
      </c>
      <c r="J366" s="641">
        <v>100</v>
      </c>
      <c r="K366" s="641">
        <v>100</v>
      </c>
      <c r="L366" s="641">
        <v>100</v>
      </c>
      <c r="M366" s="641">
        <v>100</v>
      </c>
      <c r="N366" s="641">
        <v>100</v>
      </c>
      <c r="O366" s="641">
        <v>100</v>
      </c>
      <c r="Q366" s="555" t="s">
        <v>90</v>
      </c>
      <c r="R366" s="667" t="s">
        <v>249</v>
      </c>
      <c r="S366" s="641">
        <v>100</v>
      </c>
      <c r="T366" s="641">
        <v>100</v>
      </c>
      <c r="U366" s="641">
        <v>100</v>
      </c>
      <c r="V366" s="641">
        <v>100</v>
      </c>
      <c r="W366" s="641">
        <v>100</v>
      </c>
      <c r="X366" s="641">
        <v>110</v>
      </c>
      <c r="Y366" s="641">
        <v>110</v>
      </c>
      <c r="Z366" s="641">
        <v>110</v>
      </c>
      <c r="AA366" s="641">
        <v>110</v>
      </c>
      <c r="AB366" s="641">
        <v>110</v>
      </c>
      <c r="AC366" s="641"/>
      <c r="AD366" s="641"/>
      <c r="AF366" s="555" t="s">
        <v>90</v>
      </c>
      <c r="AG366" s="667" t="s">
        <v>245</v>
      </c>
      <c r="AH366" s="641">
        <v>100</v>
      </c>
      <c r="AI366" s="641">
        <v>100</v>
      </c>
      <c r="AJ366" s="641">
        <v>100</v>
      </c>
      <c r="AK366" s="641">
        <v>100</v>
      </c>
      <c r="AL366" s="641">
        <v>100</v>
      </c>
      <c r="AM366" s="641">
        <v>110</v>
      </c>
      <c r="AN366" s="641">
        <v>110</v>
      </c>
      <c r="AO366" s="641">
        <v>110</v>
      </c>
      <c r="AP366" s="641">
        <v>110</v>
      </c>
      <c r="AQ366" s="641">
        <v>110</v>
      </c>
      <c r="AR366" s="641">
        <v>0</v>
      </c>
      <c r="AS366" s="668">
        <v>0</v>
      </c>
      <c r="AU366"/>
    </row>
    <row r="367" spans="1:62" ht="39" customHeight="1">
      <c r="A367"/>
      <c r="B367" s="660" t="s">
        <v>90</v>
      </c>
      <c r="C367" s="717" t="s">
        <v>250</v>
      </c>
      <c r="D367" s="641">
        <v>100</v>
      </c>
      <c r="E367" s="641">
        <v>100</v>
      </c>
      <c r="F367" s="641">
        <v>100</v>
      </c>
      <c r="G367" s="641">
        <v>100</v>
      </c>
      <c r="H367" s="641">
        <v>100</v>
      </c>
      <c r="I367" s="641">
        <v>100</v>
      </c>
      <c r="J367" s="641">
        <v>100</v>
      </c>
      <c r="K367" s="641">
        <v>100</v>
      </c>
      <c r="L367" s="641">
        <v>100</v>
      </c>
      <c r="M367" s="641">
        <v>100</v>
      </c>
      <c r="N367" s="641">
        <v>100</v>
      </c>
      <c r="O367" s="641">
        <v>100</v>
      </c>
      <c r="Q367" s="555" t="s">
        <v>90</v>
      </c>
      <c r="R367" s="667" t="s">
        <v>250</v>
      </c>
      <c r="S367" s="641">
        <v>100</v>
      </c>
      <c r="T367" s="641">
        <v>100</v>
      </c>
      <c r="U367" s="641">
        <v>100</v>
      </c>
      <c r="V367" s="641">
        <v>100</v>
      </c>
      <c r="W367" s="641">
        <v>100</v>
      </c>
      <c r="X367" s="641">
        <v>100</v>
      </c>
      <c r="Y367" s="641">
        <v>100</v>
      </c>
      <c r="Z367" s="641">
        <v>100</v>
      </c>
      <c r="AA367" s="641">
        <v>100</v>
      </c>
      <c r="AB367" s="641">
        <v>100</v>
      </c>
      <c r="AC367" s="641"/>
      <c r="AD367" s="641"/>
      <c r="AF367" s="555" t="s">
        <v>90</v>
      </c>
      <c r="AG367" s="667" t="s">
        <v>245</v>
      </c>
      <c r="AH367" s="641">
        <v>100</v>
      </c>
      <c r="AI367" s="641">
        <v>100</v>
      </c>
      <c r="AJ367" s="641">
        <v>100</v>
      </c>
      <c r="AK367" s="641">
        <v>100</v>
      </c>
      <c r="AL367" s="641">
        <v>100</v>
      </c>
      <c r="AM367" s="641">
        <v>100</v>
      </c>
      <c r="AN367" s="641">
        <v>100</v>
      </c>
      <c r="AO367" s="641">
        <v>100</v>
      </c>
      <c r="AP367" s="641">
        <v>100</v>
      </c>
      <c r="AQ367" s="641">
        <v>100</v>
      </c>
      <c r="AR367" s="641">
        <v>0</v>
      </c>
      <c r="AS367" s="668">
        <v>0</v>
      </c>
      <c r="AU367"/>
    </row>
    <row r="368" spans="1:62" ht="13.9" customHeight="1">
      <c r="A368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664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U368"/>
    </row>
  </sheetData>
  <mergeCells count="271"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13:B114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253</v>
      </c>
      <c r="G4" s="735" t="str">
        <f>VLOOKUP(M2,M7:N18,2,FALSE)</f>
        <v>S.D. OKTOBER</v>
      </c>
      <c r="H4" s="736"/>
      <c r="I4" s="736"/>
      <c r="J4" s="737"/>
    </row>
    <row r="5" spans="1:20" ht="26.45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>
        <f>T.UP3!H50</f>
        <v>95</v>
      </c>
      <c r="G50" s="90">
        <f>VLOOKUP(B50,T.UP3!$B$4:$T$69,MATCH('UP3'!$M$2,T.UP3!$B$5:$T$5,0),FALSE)</f>
        <v>95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I9">
    <cfRule type="iconSet" priority="540">
      <iconSet>
        <cfvo type="percent" val="0"/>
        <cfvo type="num" val="95"/>
        <cfvo type="num" val="100"/>
      </iconSet>
    </cfRule>
    <cfRule type="iconSet" priority="541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06">
      <iconSet>
        <cfvo type="percent" val="0"/>
        <cfvo type="num" val="95"/>
        <cfvo type="num" val="10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10">
      <iconSet>
        <cfvo type="percent" val="0"/>
        <cfvo type="num" val="95"/>
        <cfvo type="num" val="10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</conditionalFormatting>
  <conditionalFormatting sqref="I25:I40"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  <cfRule type="iconSet" priority="48225">
      <iconSet>
        <cfvo type="percent" val="0"/>
        <cfvo type="num" val="95"/>
        <cfvo type="num" val="100"/>
      </iconSet>
    </cfRule>
  </conditionalFormatting>
  <conditionalFormatting sqref="I41:I42"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</conditionalFormatting>
  <conditionalFormatting sqref="I43:I45"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</conditionalFormatting>
  <conditionalFormatting sqref="I46:I50"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</conditionalFormatting>
  <conditionalFormatting sqref="I51:I54"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</conditionalFormatting>
  <conditionalFormatting sqref="I55:I57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I58:I62"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</conditionalFormatting>
  <conditionalFormatting sqref="I63:I65"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0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44">
      <iconSet>
        <cfvo type="percent" val="0"/>
        <cfvo type="num" val="70"/>
        <cfvo type="num" val="90"/>
      </iconSet>
    </cfRule>
    <cfRule type="iconSet" priority="1145">
      <iconSet>
        <cfvo type="percent" val="0"/>
        <cfvo type="num" val="95"/>
        <cfvo type="num" val="100"/>
      </iconSet>
    </cfRule>
    <cfRule type="iconSet" priority="1146">
      <iconSet>
        <cfvo type="percent" val="0"/>
        <cfvo type="num" val="95"/>
        <cfvo type="num" val="100"/>
      </iconSet>
    </cfRule>
    <cfRule type="iconSet" priority="1147">
      <iconSet>
        <cfvo type="percent" val="0"/>
        <cfvo type="num" val="70"/>
        <cfvo type="num" val="90"/>
      </iconSet>
    </cfRule>
    <cfRule type="iconSet" priority="1148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255</v>
      </c>
      <c r="G4" s="735" t="str">
        <f>VLOOKUP(M2,M7:N18,2,FALSE)</f>
        <v>S.D. AGUSTUS</v>
      </c>
      <c r="H4" s="736"/>
      <c r="I4" s="736"/>
      <c r="J4" s="737"/>
    </row>
    <row r="5" spans="1:20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743" t="s">
        <v>256</v>
      </c>
      <c r="B53" s="743"/>
      <c r="C53" s="743"/>
      <c r="D53" s="743"/>
      <c r="E53" s="743"/>
      <c r="F53" s="743"/>
      <c r="G53" s="743"/>
      <c r="H53" s="743"/>
      <c r="I53" s="743"/>
      <c r="J53" s="743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2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</conditionalFormatting>
  <conditionalFormatting sqref="I9">
    <cfRule type="iconSet" priority="226">
      <iconSet>
        <cfvo type="percent" val="0"/>
        <cfvo type="num" val="95"/>
        <cfvo type="num" val="10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95"/>
        <cfvo type="num" val="100"/>
      </iconSet>
    </cfRule>
  </conditionalFormatting>
  <conditionalFormatting sqref="I10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70"/>
        <cfvo type="num" val="90"/>
      </iconSet>
    </cfRule>
    <cfRule type="iconSet" priority="225">
      <iconSet>
        <cfvo type="percent" val="0"/>
        <cfvo type="num" val="95"/>
        <cfvo type="num" val="100"/>
      </iconSet>
    </cfRule>
  </conditionalFormatting>
  <conditionalFormatting sqref="I11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I12">
    <cfRule type="iconSet" priority="199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</conditionalFormatting>
  <conditionalFormatting sqref="I13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I14"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5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</conditionalFormatting>
  <conditionalFormatting sqref="I15"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</conditionalFormatting>
  <conditionalFormatting sqref="I17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18:I20"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95"/>
        <cfvo type="num" val="10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22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23:I26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27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28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9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33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34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35:I36"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</conditionalFormatting>
  <conditionalFormatting sqref="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</conditionalFormatting>
  <conditionalFormatting sqref="I39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40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41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42"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70"/>
        <cfvo type="num" val="9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I43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45"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E42" workbookViewId="0">
      <selection activeCell="O57" sqref="O57:W58"/>
    </sheetView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793" t="s">
        <v>8</v>
      </c>
      <c r="D6" s="791" t="s">
        <v>265</v>
      </c>
      <c r="E6" s="383"/>
      <c r="F6" s="795" t="s">
        <v>93</v>
      </c>
      <c r="G6" s="793" t="s">
        <v>99</v>
      </c>
      <c r="H6" s="793" t="s">
        <v>266</v>
      </c>
      <c r="I6" s="797" t="str">
        <f>VLOOKUP($A$1,$K$74:$L$85,2,FALSE)</f>
        <v>S.D. AGUSTUS</v>
      </c>
      <c r="J6" s="797"/>
      <c r="K6" s="797"/>
      <c r="L6" s="797"/>
      <c r="N6" s="793" t="s">
        <v>8</v>
      </c>
      <c r="O6" s="791" t="s">
        <v>265</v>
      </c>
      <c r="P6" s="383"/>
      <c r="Q6" s="795" t="s">
        <v>93</v>
      </c>
      <c r="R6" s="793" t="s">
        <v>99</v>
      </c>
      <c r="S6" s="793" t="s">
        <v>266</v>
      </c>
      <c r="T6" s="797" t="str">
        <f>VLOOKUP($A$1,$K$74:$L$85,2,FALSE)</f>
        <v>S.D. AGUSTUS</v>
      </c>
      <c r="U6" s="797"/>
      <c r="V6" s="797"/>
      <c r="W6" s="797"/>
      <c r="Y6" s="793" t="s">
        <v>8</v>
      </c>
      <c r="Z6" s="791" t="s">
        <v>265</v>
      </c>
      <c r="AA6" s="383"/>
      <c r="AB6" s="795" t="s">
        <v>93</v>
      </c>
      <c r="AC6" s="793" t="s">
        <v>99</v>
      </c>
      <c r="AD6" s="793" t="s">
        <v>266</v>
      </c>
      <c r="AE6" s="797" t="str">
        <f>VLOOKUP($A$1,$K$74:$L$85,2,FALSE)</f>
        <v>S.D. AGUSTUS</v>
      </c>
      <c r="AF6" s="797"/>
      <c r="AG6" s="797"/>
      <c r="AH6" s="797"/>
      <c r="AJ6" s="793" t="s">
        <v>8</v>
      </c>
      <c r="AK6" s="791" t="s">
        <v>265</v>
      </c>
      <c r="AL6" s="383"/>
      <c r="AM6" s="795" t="s">
        <v>93</v>
      </c>
      <c r="AN6" s="793" t="s">
        <v>99</v>
      </c>
      <c r="AO6" s="793" t="s">
        <v>266</v>
      </c>
      <c r="AP6" s="797" t="str">
        <f>VLOOKUP($A$1,$K$74:$L$85,2,FALSE)</f>
        <v>S.D. AGUSTUS</v>
      </c>
      <c r="AQ6" s="797"/>
      <c r="AR6" s="797"/>
      <c r="AS6" s="797"/>
      <c r="AU6" s="793" t="s">
        <v>8</v>
      </c>
      <c r="AV6" s="791" t="s">
        <v>265</v>
      </c>
      <c r="AW6" s="383"/>
      <c r="AX6" s="795" t="s">
        <v>93</v>
      </c>
      <c r="AY6" s="793" t="s">
        <v>99</v>
      </c>
      <c r="AZ6" s="793" t="s">
        <v>266</v>
      </c>
      <c r="BA6" s="797" t="str">
        <f>VLOOKUP($A$1,$K$74:$L$85,2,FALSE)</f>
        <v>S.D. AGUSTUS</v>
      </c>
      <c r="BB6" s="797"/>
      <c r="BC6" s="797"/>
      <c r="BD6" s="797"/>
    </row>
    <row r="7" spans="1:56" s="11" customFormat="1">
      <c r="B7" s="172"/>
      <c r="C7" s="794"/>
      <c r="D7" s="792"/>
      <c r="E7" s="384"/>
      <c r="F7" s="796"/>
      <c r="G7" s="794"/>
      <c r="H7" s="794"/>
      <c r="I7" s="424" t="s">
        <v>100</v>
      </c>
      <c r="J7" s="424" t="s">
        <v>254</v>
      </c>
      <c r="K7" s="424" t="s">
        <v>102</v>
      </c>
      <c r="L7" s="424" t="s">
        <v>103</v>
      </c>
      <c r="N7" s="794"/>
      <c r="O7" s="792"/>
      <c r="P7" s="384"/>
      <c r="Q7" s="796"/>
      <c r="R7" s="794"/>
      <c r="S7" s="794"/>
      <c r="T7" s="424" t="s">
        <v>100</v>
      </c>
      <c r="U7" s="424" t="s">
        <v>254</v>
      </c>
      <c r="V7" s="424" t="s">
        <v>102</v>
      </c>
      <c r="W7" s="424" t="s">
        <v>103</v>
      </c>
      <c r="Y7" s="794"/>
      <c r="Z7" s="792"/>
      <c r="AA7" s="384"/>
      <c r="AB7" s="796"/>
      <c r="AC7" s="794"/>
      <c r="AD7" s="794"/>
      <c r="AE7" s="424" t="s">
        <v>100</v>
      </c>
      <c r="AF7" s="424" t="s">
        <v>254</v>
      </c>
      <c r="AG7" s="424" t="s">
        <v>102</v>
      </c>
      <c r="AH7" s="424" t="s">
        <v>103</v>
      </c>
      <c r="AJ7" s="794"/>
      <c r="AK7" s="792"/>
      <c r="AL7" s="384"/>
      <c r="AM7" s="796"/>
      <c r="AN7" s="794"/>
      <c r="AO7" s="794"/>
      <c r="AP7" s="424" t="s">
        <v>100</v>
      </c>
      <c r="AQ7" s="424" t="s">
        <v>254</v>
      </c>
      <c r="AR7" s="424" t="s">
        <v>102</v>
      </c>
      <c r="AS7" s="424" t="s">
        <v>103</v>
      </c>
      <c r="AU7" s="794"/>
      <c r="AV7" s="792"/>
      <c r="AW7" s="384"/>
      <c r="AX7" s="796"/>
      <c r="AY7" s="794"/>
      <c r="AZ7" s="794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43"/>
      <c r="O60" s="743"/>
      <c r="P60" s="743"/>
      <c r="Q60" s="743"/>
      <c r="R60" s="743"/>
      <c r="S60" s="743"/>
      <c r="T60" s="743"/>
      <c r="U60" s="743"/>
      <c r="V60" s="743"/>
      <c r="W60" s="743"/>
      <c r="X60" s="15"/>
      <c r="Y60" s="743"/>
      <c r="Z60" s="743"/>
      <c r="AA60" s="743"/>
      <c r="AB60" s="743"/>
      <c r="AC60" s="743"/>
      <c r="AD60" s="743"/>
      <c r="AE60" s="743"/>
      <c r="AF60" s="743"/>
      <c r="AG60" s="743"/>
      <c r="AH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2">
      <iconSet>
        <cfvo type="percent" val="0"/>
        <cfvo type="num" val="95"/>
        <cfvo type="num" val="100"/>
      </iconSet>
    </cfRule>
    <cfRule type="iconSet" priority="7013">
      <iconSet>
        <cfvo type="percent" val="0"/>
        <cfvo type="num" val="70"/>
        <cfvo type="num" val="90"/>
      </iconSet>
    </cfRule>
    <cfRule type="iconSet" priority="7014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19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</conditionalFormatting>
  <conditionalFormatting sqref="K11">
    <cfRule type="iconSet" priority="2592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7">
      <iconSet>
        <cfvo type="percent" val="0"/>
        <cfvo type="num" val="95"/>
        <cfvo type="num" val="100"/>
      </iconSet>
    </cfRule>
    <cfRule type="iconSet" priority="2598">
      <iconSet>
        <cfvo type="percent" val="0"/>
        <cfvo type="num" val="70"/>
        <cfvo type="num" val="9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</conditionalFormatting>
  <conditionalFormatting sqref="K12:K18">
    <cfRule type="iconSet" priority="48230">
      <iconSet>
        <cfvo type="percent" val="0"/>
        <cfvo type="num" val="95"/>
        <cfvo type="num" val="10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5">
      <iconSet>
        <cfvo type="percent" val="0"/>
        <cfvo type="num" val="95"/>
        <cfvo type="num" val="100"/>
      </iconSet>
    </cfRule>
    <cfRule type="iconSet" priority="48236">
      <iconSet>
        <cfvo type="percent" val="0"/>
        <cfvo type="num" val="70"/>
        <cfvo type="num" val="9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8">
      <iconSet>
        <cfvo type="percent" val="0"/>
        <cfvo type="num" val="95"/>
        <cfvo type="num" val="100"/>
      </iconSet>
    </cfRule>
  </conditionalFormatting>
  <conditionalFormatting sqref="K20">
    <cfRule type="iconSet" priority="6967">
      <iconSet>
        <cfvo type="percent" val="0"/>
        <cfvo type="num" val="95"/>
        <cfvo type="num" val="100"/>
      </iconSet>
    </cfRule>
    <cfRule type="iconSet" priority="6968">
      <iconSet>
        <cfvo type="percent" val="0"/>
        <cfvo type="num" val="70"/>
        <cfvo type="num" val="90"/>
      </iconSet>
    </cfRule>
    <cfRule type="iconSet" priority="6969">
      <iconSet>
        <cfvo type="percent" val="0"/>
        <cfvo type="num" val="70"/>
        <cfvo type="num" val="90"/>
      </iconSet>
    </cfRule>
    <cfRule type="iconSet" priority="6970">
      <iconSet>
        <cfvo type="percent" val="0"/>
        <cfvo type="num" val="95"/>
        <cfvo type="num" val="100"/>
      </iconSet>
    </cfRule>
    <cfRule type="iconSet" priority="6971">
      <iconSet>
        <cfvo type="percent" val="0"/>
        <cfvo type="num" val="95"/>
        <cfvo type="num" val="100"/>
      </iconSet>
    </cfRule>
    <cfRule type="iconSet" priority="6972">
      <iconSet>
        <cfvo type="percent" val="0"/>
        <cfvo type="num" val="95"/>
        <cfvo type="num" val="100"/>
      </iconSet>
    </cfRule>
    <cfRule type="iconSet" priority="6973">
      <iconSet>
        <cfvo type="percent" val="0"/>
        <cfvo type="num" val="70"/>
        <cfvo type="num" val="90"/>
      </iconSet>
    </cfRule>
    <cfRule type="iconSet" priority="6974">
      <iconSet>
        <cfvo type="percent" val="0"/>
        <cfvo type="num" val="70"/>
        <cfvo type="num" val="90"/>
      </iconSet>
    </cfRule>
    <cfRule type="iconSet" priority="6975">
      <iconSet>
        <cfvo type="percent" val="0"/>
        <cfvo type="num" val="95"/>
        <cfvo type="num" val="100"/>
      </iconSet>
    </cfRule>
  </conditionalFormatting>
  <conditionalFormatting sqref="K21:K23"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9">
      <iconSet>
        <cfvo type="percent" val="0"/>
        <cfvo type="num" val="95"/>
        <cfvo type="num" val="100"/>
      </iconSet>
    </cfRule>
  </conditionalFormatting>
  <conditionalFormatting sqref="K24:K28">
    <cfRule type="iconSet" priority="1052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8">
      <iconSet>
        <cfvo type="percent" val="0"/>
        <cfvo type="num" val="70"/>
        <cfvo type="num" val="90"/>
      </iconSet>
    </cfRule>
    <cfRule type="iconSet" priority="1059">
      <iconSet>
        <cfvo type="percent" val="0"/>
        <cfvo type="num" val="70"/>
        <cfvo type="num" val="90"/>
      </iconSet>
    </cfRule>
    <cfRule type="iconSet" priority="1060">
      <iconSet>
        <cfvo type="percent" val="0"/>
        <cfvo type="num" val="95"/>
        <cfvo type="num" val="100"/>
      </iconSet>
    </cfRule>
  </conditionalFormatting>
  <conditionalFormatting sqref="K29:K45">
    <cfRule type="iconSet" priority="47908">
      <iconSet>
        <cfvo type="percent" val="0"/>
        <cfvo type="num" val="95"/>
        <cfvo type="num" val="100"/>
      </iconSet>
    </cfRule>
    <cfRule type="iconSet" priority="47909">
      <iconSet>
        <cfvo type="percent" val="0"/>
        <cfvo type="num" val="70"/>
        <cfvo type="num" val="90"/>
      </iconSet>
    </cfRule>
    <cfRule type="iconSet" priority="47910">
      <iconSet>
        <cfvo type="percent" val="0"/>
        <cfvo type="num" val="70"/>
        <cfvo type="num" val="9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8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</conditionalFormatting>
  <conditionalFormatting sqref="K48:K50"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7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9">
      <iconSet>
        <cfvo type="percent" val="0"/>
        <cfvo type="num" val="95"/>
        <cfvo type="num" val="100"/>
      </iconSet>
    </cfRule>
  </conditionalFormatting>
  <conditionalFormatting sqref="K51:K54">
    <cfRule type="iconSet" priority="48085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90">
      <iconSet>
        <cfvo type="percent" val="0"/>
        <cfvo type="num" val="95"/>
        <cfvo type="num" val="100"/>
      </iconSet>
    </cfRule>
    <cfRule type="iconSet" priority="48091">
      <iconSet>
        <cfvo type="percent" val="0"/>
        <cfvo type="num" val="70"/>
        <cfvo type="num" val="9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3">
      <iconSet>
        <cfvo type="percent" val="0"/>
        <cfvo type="num" val="95"/>
        <cfvo type="num" val="100"/>
      </iconSet>
    </cfRule>
  </conditionalFormatting>
  <conditionalFormatting sqref="K55"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95"/>
        <cfvo type="num" val="100"/>
      </iconSet>
    </cfRule>
    <cfRule type="iconSet" priority="1040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  <cfRule type="iconSet" priority="1042">
      <iconSet>
        <cfvo type="percent" val="0"/>
        <cfvo type="num" val="95"/>
        <cfvo type="num" val="100"/>
      </iconSet>
    </cfRule>
  </conditionalFormatting>
  <conditionalFormatting sqref="K56">
    <cfRule type="iconSet" priority="8970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3">
      <iconSet>
        <cfvo type="percent" val="0"/>
        <cfvo type="num" val="70"/>
        <cfvo type="num" val="90"/>
      </iconSet>
    </cfRule>
    <cfRule type="iconSet" priority="8974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54">
      <iconSet>
        <cfvo type="percent" val="0"/>
        <cfvo type="num" val="70"/>
        <cfvo type="num" val="9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9">
      <iconSet>
        <cfvo type="percent" val="0"/>
        <cfvo type="num" val="70"/>
        <cfvo type="num" val="9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3">
      <iconSet>
        <cfvo type="percent" val="0"/>
        <cfvo type="num" val="70"/>
        <cfvo type="num" val="90"/>
      </iconSet>
    </cfRule>
    <cfRule type="iconSet" priority="14984">
      <iconSet>
        <cfvo type="percent" val="0"/>
        <cfvo type="num" val="95"/>
        <cfvo type="num" val="100"/>
      </iconSet>
    </cfRule>
    <cfRule type="iconSet" priority="15807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895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70"/>
        <cfvo type="num" val="9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900">
      <iconSet>
        <cfvo type="percent" val="0"/>
        <cfvo type="num" val="95"/>
        <cfvo type="num" val="100"/>
      </iconSet>
    </cfRule>
    <cfRule type="iconSet" priority="901">
      <iconSet>
        <cfvo type="percent" val="0"/>
        <cfvo type="num" val="70"/>
        <cfvo type="num" val="90"/>
      </iconSet>
    </cfRule>
    <cfRule type="iconSet" priority="902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95"/>
        <cfvo type="num" val="100"/>
      </iconSet>
    </cfRule>
  </conditionalFormatting>
  <conditionalFormatting sqref="V11">
    <cfRule type="iconSet" priority="859">
      <iconSet>
        <cfvo type="percent" val="0"/>
        <cfvo type="num" val="95"/>
        <cfvo type="num" val="100"/>
      </iconSet>
    </cfRule>
    <cfRule type="iconSet" priority="860">
      <iconSet>
        <cfvo type="percent" val="0"/>
        <cfvo type="num" val="70"/>
        <cfvo type="num" val="90"/>
      </iconSet>
    </cfRule>
    <cfRule type="iconSet" priority="861">
      <iconSet>
        <cfvo type="percent" val="0"/>
        <cfvo type="num" val="70"/>
        <cfvo type="num" val="90"/>
      </iconSet>
    </cfRule>
    <cfRule type="iconSet" priority="862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4">
      <iconSet>
        <cfvo type="percent" val="0"/>
        <cfvo type="num" val="95"/>
        <cfvo type="num" val="100"/>
      </iconSet>
    </cfRule>
    <cfRule type="iconSet" priority="865">
      <iconSet>
        <cfvo type="percent" val="0"/>
        <cfvo type="num" val="70"/>
        <cfvo type="num" val="90"/>
      </iconSet>
    </cfRule>
    <cfRule type="iconSet" priority="866">
      <iconSet>
        <cfvo type="percent" val="0"/>
        <cfvo type="num" val="70"/>
        <cfvo type="num" val="90"/>
      </iconSet>
    </cfRule>
    <cfRule type="iconSet" priority="867">
      <iconSet>
        <cfvo type="percent" val="0"/>
        <cfvo type="num" val="95"/>
        <cfvo type="num" val="100"/>
      </iconSet>
    </cfRule>
  </conditionalFormatting>
  <conditionalFormatting sqref="V12:V17"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9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95"/>
        <cfvo type="num" val="10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9">
      <iconSet>
        <cfvo type="percent" val="0"/>
        <cfvo type="num" val="95"/>
        <cfvo type="num" val="100"/>
      </iconSet>
    </cfRule>
    <cfRule type="iconSet" priority="820">
      <iconSet>
        <cfvo type="percent" val="0"/>
        <cfvo type="num" val="70"/>
        <cfvo type="num" val="90"/>
      </iconSet>
    </cfRule>
    <cfRule type="iconSet" priority="821">
      <iconSet>
        <cfvo type="percent" val="0"/>
        <cfvo type="num" val="70"/>
        <cfvo type="num" val="90"/>
      </iconSet>
    </cfRule>
    <cfRule type="iconSet" priority="822">
      <iconSet>
        <cfvo type="percent" val="0"/>
        <cfvo type="num" val="95"/>
        <cfvo type="num" val="100"/>
      </iconSet>
    </cfRule>
  </conditionalFormatting>
  <conditionalFormatting sqref="V24:V25">
    <cfRule type="iconSet" priority="805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2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V26"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70"/>
        <cfvo type="num" val="9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95"/>
        <cfvo type="num" val="100"/>
      </iconSet>
    </cfRule>
  </conditionalFormatting>
  <conditionalFormatting sqref="V27:V45">
    <cfRule type="iconSet" priority="47933">
      <iconSet>
        <cfvo type="percent" val="0"/>
        <cfvo type="num" val="95"/>
        <cfvo type="num" val="100"/>
      </iconSet>
    </cfRule>
    <cfRule type="iconSet" priority="47934">
      <iconSet>
        <cfvo type="percent" val="0"/>
        <cfvo type="num" val="70"/>
        <cfvo type="num" val="9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</conditionalFormatting>
  <conditionalFormatting sqref="V46:V47">
    <cfRule type="iconSet" priority="877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70"/>
        <cfvo type="num" val="9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25">
      <iconSet>
        <cfvo type="percent" val="0"/>
        <cfvo type="num" val="70"/>
        <cfvo type="num" val="9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9">
      <iconSet>
        <cfvo type="percent" val="0"/>
        <cfvo type="num" val="70"/>
        <cfvo type="num" val="90"/>
      </iconSet>
    </cfRule>
    <cfRule type="iconSet" priority="48030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</conditionalFormatting>
  <conditionalFormatting sqref="V49:V54">
    <cfRule type="iconSet" priority="48109">
      <iconSet>
        <cfvo type="percent" val="0"/>
        <cfvo type="num" val="95"/>
        <cfvo type="num" val="100"/>
      </iconSet>
    </cfRule>
    <cfRule type="iconSet" priority="48110">
      <iconSet>
        <cfvo type="percent" val="0"/>
        <cfvo type="num" val="70"/>
        <cfvo type="num" val="9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3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5">
      <iconSet>
        <cfvo type="percent" val="0"/>
        <cfvo type="num" val="70"/>
        <cfvo type="num" val="9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7">
      <iconSet>
        <cfvo type="percent" val="0"/>
        <cfvo type="num" val="95"/>
        <cfvo type="num" val="100"/>
      </iconSet>
    </cfRule>
  </conditionalFormatting>
  <conditionalFormatting sqref="V55">
    <cfRule type="iconSet" priority="796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40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62">
      <iconSet>
        <cfvo type="percent" val="0"/>
        <cfvo type="num" val="95"/>
        <cfvo type="num" val="10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71">
      <iconSet>
        <cfvo type="percent" val="0"/>
        <cfvo type="num" val="70"/>
        <cfvo type="num" val="90"/>
      </iconSet>
    </cfRule>
    <cfRule type="iconSet" priority="972">
      <iconSet>
        <cfvo type="percent" val="0"/>
        <cfvo type="num" val="70"/>
        <cfvo type="num" val="90"/>
      </iconSet>
    </cfRule>
    <cfRule type="iconSet" priority="973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3">
      <iconSet>
        <cfvo type="percent" val="0"/>
        <cfvo type="num" val="70"/>
        <cfvo type="num" val="9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70"/>
        <cfvo type="num" val="9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</conditionalFormatting>
  <conditionalFormatting sqref="AG11"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0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</conditionalFormatting>
  <conditionalFormatting sqref="AG18"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AG26">
    <cfRule type="iconSet" priority="681">
      <iconSet>
        <cfvo type="percent" val="0"/>
        <cfvo type="num" val="95"/>
        <cfvo type="num" val="10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56">
      <iconSet>
        <cfvo type="percent" val="0"/>
        <cfvo type="num" val="95"/>
        <cfvo type="num" val="10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60">
      <iconSet>
        <cfvo type="percent" val="0"/>
        <cfvo type="num" val="95"/>
        <cfvo type="num" val="10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4">
      <iconSet>
        <cfvo type="percent" val="0"/>
        <cfvo type="num" val="95"/>
        <cfvo type="num" val="100"/>
      </iconSet>
    </cfRule>
  </conditionalFormatting>
  <conditionalFormatting sqref="AG46:AG47">
    <cfRule type="iconSet" priority="648">
      <iconSet>
        <cfvo type="percent" val="0"/>
        <cfvo type="num" val="95"/>
        <cfvo type="num" val="100"/>
      </iconSet>
    </cfRule>
    <cfRule type="iconSet" priority="649">
      <iconSet>
        <cfvo type="percent" val="0"/>
        <cfvo type="num" val="70"/>
        <cfvo type="num" val="90"/>
      </iconSet>
    </cfRule>
    <cfRule type="iconSet" priority="650">
      <iconSet>
        <cfvo type="percent" val="0"/>
        <cfvo type="num" val="70"/>
        <cfvo type="num" val="9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4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6">
      <iconSet>
        <cfvo type="percent" val="0"/>
        <cfvo type="num" val="95"/>
        <cfvo type="num" val="10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</conditionalFormatting>
  <conditionalFormatting sqref="AG55">
    <cfRule type="iconSet" priority="567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70"/>
        <cfvo type="num" val="9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90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701">
      <iconSet>
        <cfvo type="percent" val="0"/>
        <cfvo type="num" val="95"/>
        <cfvo type="num" val="10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70"/>
        <cfvo type="num" val="9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</conditionalFormatting>
  <conditionalFormatting sqref="AR12:AR17">
    <cfRule type="iconSet" priority="48298">
      <iconSet>
        <cfvo type="percent" val="0"/>
        <cfvo type="num" val="95"/>
        <cfvo type="num" val="100"/>
      </iconSet>
    </cfRule>
    <cfRule type="iconSet" priority="48299">
      <iconSet>
        <cfvo type="percent" val="0"/>
        <cfvo type="num" val="70"/>
        <cfvo type="num" val="90"/>
      </iconSet>
    </cfRule>
    <cfRule type="iconSet" priority="48300">
      <iconSet>
        <cfvo type="percent" val="0"/>
        <cfvo type="num" val="70"/>
        <cfvo type="num" val="9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5">
      <iconSet>
        <cfvo type="percent" val="0"/>
        <cfvo type="num" val="70"/>
        <cfvo type="num" val="9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</conditionalFormatting>
  <conditionalFormatting sqref="AR20"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2">
      <iconSet>
        <cfvo type="percent" val="0"/>
        <cfvo type="num" val="95"/>
        <cfvo type="num" val="10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</conditionalFormatting>
  <conditionalFormatting sqref="AR27:AR45">
    <cfRule type="iconSet" priority="47979">
      <iconSet>
        <cfvo type="percent" val="0"/>
        <cfvo type="num" val="95"/>
        <cfvo type="num" val="100"/>
      </iconSet>
    </cfRule>
    <cfRule type="iconSet" priority="47980">
      <iconSet>
        <cfvo type="percent" val="0"/>
        <cfvo type="num" val="70"/>
        <cfvo type="num" val="90"/>
      </iconSet>
    </cfRule>
    <cfRule type="iconSet" priority="47981">
      <iconSet>
        <cfvo type="percent" val="0"/>
        <cfvo type="num" val="70"/>
        <cfvo type="num" val="9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7">
      <iconSet>
        <cfvo type="percent" val="0"/>
        <cfvo type="num" val="95"/>
        <cfvo type="num" val="100"/>
      </iconSet>
    </cfRule>
  </conditionalFormatting>
  <conditionalFormatting sqref="AR46:AR47"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70"/>
        <cfvo type="num" val="9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3">
      <iconSet>
        <cfvo type="percent" val="0"/>
        <cfvo type="num" val="95"/>
        <cfvo type="num" val="100"/>
      </iconSet>
    </cfRule>
    <cfRule type="iconSet" priority="48044">
      <iconSet>
        <cfvo type="percent" val="0"/>
        <cfvo type="num" val="70"/>
        <cfvo type="num" val="9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7">
      <iconSet>
        <cfvo type="percent" val="0"/>
        <cfvo type="num" val="95"/>
        <cfvo type="num" val="10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50">
      <iconSet>
        <cfvo type="percent" val="0"/>
        <cfvo type="num" val="70"/>
        <cfvo type="num" val="90"/>
      </iconSet>
    </cfRule>
    <cfRule type="iconSet" priority="48051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70"/>
        <cfvo type="num" val="9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95"/>
        <cfvo type="num" val="10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70"/>
        <cfvo type="num" val="9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95"/>
        <cfvo type="num" val="100"/>
      </iconSet>
    </cfRule>
    <cfRule type="iconSet" priority="520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BC11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1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7">
      <iconSet>
        <cfvo type="percent" val="0"/>
        <cfvo type="num" val="70"/>
        <cfvo type="num" val="90"/>
      </iconSet>
    </cfRule>
    <cfRule type="iconSet" priority="48328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</conditionalFormatting>
  <conditionalFormatting sqref="BC18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BC20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BC24:BC25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BC26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BC27:BC4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BC46:BC47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BC48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BC49:BC50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BC51:BC54">
    <cfRule type="iconSet" priority="48178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86">
      <iconSet>
        <cfvo type="percent" val="0"/>
        <cfvo type="num" val="95"/>
        <cfvo type="num" val="100"/>
      </iconSet>
    </cfRule>
  </conditionalFormatting>
  <conditionalFormatting sqref="BC55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BC56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272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>
        <f>T.UP3!G50</f>
        <v>95</v>
      </c>
      <c r="H50" s="219">
        <f>T.UP3!H50</f>
        <v>95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abSelected="1" topLeftCell="A26" zoomScale="70" zoomScaleNormal="70" workbookViewId="0">
      <selection activeCell="G50" sqref="G50:T50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8.85546875" style="30" customWidth="1"/>
    <col min="45" max="45" width="8.28515625" style="30" customWidth="1"/>
    <col min="46" max="46" width="57.7109375" style="30" customWidth="1"/>
    <col min="47" max="47" width="9.42578125" style="30" bestFit="1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381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W4" s="802" t="s">
        <v>8</v>
      </c>
      <c r="X4" s="804" t="s">
        <v>9</v>
      </c>
      <c r="Y4" s="805"/>
      <c r="Z4" s="802" t="s">
        <v>93</v>
      </c>
      <c r="AA4" s="802" t="s">
        <v>271</v>
      </c>
      <c r="AB4" s="802" t="s">
        <v>99</v>
      </c>
      <c r="AC4" s="798" t="s">
        <v>254</v>
      </c>
      <c r="AD4" s="798"/>
      <c r="AE4" s="799" t="s">
        <v>479</v>
      </c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1"/>
      <c r="AQ4" s="819" t="s">
        <v>501</v>
      </c>
      <c r="AR4" s="820"/>
      <c r="AS4" s="802" t="s">
        <v>8</v>
      </c>
      <c r="AT4" s="804" t="s">
        <v>9</v>
      </c>
      <c r="AU4" s="805"/>
      <c r="AV4" s="802" t="s">
        <v>93</v>
      </c>
      <c r="AW4" s="802" t="s">
        <v>271</v>
      </c>
      <c r="AX4" s="802" t="s">
        <v>99</v>
      </c>
      <c r="AY4" s="798" t="s">
        <v>102</v>
      </c>
      <c r="AZ4" s="798"/>
      <c r="BA4" s="799" t="s">
        <v>482</v>
      </c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1"/>
      <c r="BO4" s="802" t="s">
        <v>8</v>
      </c>
      <c r="BP4" s="804" t="s">
        <v>9</v>
      </c>
      <c r="BQ4" s="805"/>
      <c r="BR4" s="802" t="s">
        <v>93</v>
      </c>
      <c r="BS4" s="802" t="s">
        <v>271</v>
      </c>
      <c r="BT4" s="802" t="s">
        <v>99</v>
      </c>
      <c r="BU4" s="798" t="s">
        <v>102</v>
      </c>
      <c r="BV4" s="798"/>
      <c r="BW4" s="799" t="s">
        <v>482</v>
      </c>
      <c r="BX4" s="800"/>
      <c r="BY4" s="800"/>
      <c r="BZ4" s="800"/>
      <c r="CA4" s="800"/>
      <c r="CB4" s="800"/>
      <c r="CC4" s="800"/>
      <c r="CD4" s="800"/>
      <c r="CE4" s="800"/>
      <c r="CF4" s="800"/>
      <c r="CG4" s="800"/>
      <c r="CH4" s="801"/>
    </row>
    <row r="5" spans="1:86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803"/>
      <c r="X5" s="806"/>
      <c r="Y5" s="807"/>
      <c r="Z5" s="803"/>
      <c r="AA5" s="803"/>
      <c r="AB5" s="803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Q5" s="819"/>
      <c r="AR5" s="820"/>
      <c r="AS5" s="803"/>
      <c r="AT5" s="806"/>
      <c r="AU5" s="807"/>
      <c r="AV5" s="803"/>
      <c r="AW5" s="803"/>
      <c r="AX5" s="803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803"/>
      <c r="BP5" s="806"/>
      <c r="BQ5" s="807"/>
      <c r="BR5" s="803"/>
      <c r="BS5" s="803"/>
      <c r="BT5" s="803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Q6" s="819"/>
      <c r="AR6" s="820"/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 s="728"/>
      <c r="AR7" s="728" t="e" cm="1">
        <f t="array" ref="AR7:AR69">SEARCH(".",X7:X69)</f>
        <v>#VALUE!</v>
      </c>
      <c r="AS7" s="47" t="s">
        <v>267</v>
      </c>
      <c r="AT7" s="48" t="str" cm="1">
        <f t="array" ref="AT7:AT69">IF(ISERROR(_xlfn.ANCHORARRAY($AR$7))=TRUE,$X$7:$X$69,RIGHT($X$7:$X$69,(LEN($X$7:$X$69)-_xlfn.ANCHORARRAY($AR$7)-1)))</f>
        <v>Key Performance Indikator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tr" cm="1">
        <f t="array" ref="BP7:BP69">_xlfn.ANCHORARRAY($AT$7)</f>
        <v>Key Performance Indikator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 s="728"/>
      <c r="AR8" s="728" t="e">
        <v>#VALUE!</v>
      </c>
      <c r="AS8" s="490">
        <v>1</v>
      </c>
      <c r="AT8" s="271" t="str">
        <v>Penjualan Tenaga Listrik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tr">
        <v>Penjualan Tenaga Listrik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 s="728"/>
      <c r="AR9" s="728" t="e">
        <v>#VALUE!</v>
      </c>
      <c r="AS9" s="490">
        <v>2</v>
      </c>
      <c r="AT9" s="271" t="str">
        <v>Keandalan Sistem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tr">
        <v>Keandalan Sistem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 s="728"/>
      <c r="AR10" s="728">
        <v>2</v>
      </c>
      <c r="AS10" s="51"/>
      <c r="AT10" s="52" t="str">
        <v>SAIDI Sesuai Kewenangannya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tr">
        <v>SAIDI Sesuai Kewenangannya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 s="728"/>
      <c r="AR11" s="728">
        <v>2</v>
      </c>
      <c r="AS11" s="61"/>
      <c r="AT11" s="52" t="str">
        <v>SAIFI Sesuai Kewenangannya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tr">
        <v>SAIFI Sesuai Kewenangannya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 s="728"/>
      <c r="AR12" s="728">
        <v>2</v>
      </c>
      <c r="AS12" s="61"/>
      <c r="AT12" s="52" t="str">
        <v>ENS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tr">
        <v>ENS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 s="728"/>
      <c r="AR13" s="728" t="e">
        <v>#VALUE!</v>
      </c>
      <c r="AS13" s="488">
        <v>3</v>
      </c>
      <c r="AT13" s="267" t="str">
        <v>Efisiensi Jaringan Distribusi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tr">
        <v>Efisiensi Jaringan Distribusi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 s="728"/>
      <c r="AR14" s="728">
        <v>2</v>
      </c>
      <c r="AS14" s="61"/>
      <c r="AT14" s="52" t="str">
        <v>Susut Distribusi Tanpa E-min (sesuai kewenangan)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tr">
        <v>Susut Distribusi Tanpa E-min (sesuai kewenangan)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 s="728"/>
      <c r="AR15" s="728">
        <v>2</v>
      </c>
      <c r="AS15" s="61"/>
      <c r="AT15" s="52" t="str">
        <v>Penyelesaian Temuan P2TL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tr">
        <v>Penyelesaian Temuan P2TL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 s="728"/>
      <c r="AR16" s="728">
        <v>2</v>
      </c>
      <c r="AS16" s="61"/>
      <c r="AT16" s="52" t="str">
        <v>Penyelesaian Ganti Meter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tr">
        <v>Penyelesaian Ganti Meter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 s="728"/>
      <c r="AR17" s="728" t="e">
        <v>#VALUE!</v>
      </c>
      <c r="AS17" s="139" t="s">
        <v>283</v>
      </c>
      <c r="AT17" s="55" t="str">
        <v>Perfomance Indicators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tr">
        <v>Perfomance Indicators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 s="728"/>
      <c r="AR18" s="728" t="e">
        <v>#VALUE!</v>
      </c>
      <c r="AS18" s="490">
        <v>4</v>
      </c>
      <c r="AT18" s="271" t="str">
        <v>Keandalan Jaringan Distribusi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tr">
        <v>Keandalan Jaringan Distribusi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 s="728"/>
      <c r="AR19" s="728">
        <v>2</v>
      </c>
      <c r="AS19" s="51"/>
      <c r="AT19" s="275" t="str">
        <v>Gangguan TM &gt; 5 Menit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tr">
        <v>Gangguan TM &gt; 5 Menit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 s="728"/>
      <c r="AR20" s="728">
        <v>2</v>
      </c>
      <c r="AS20" s="286"/>
      <c r="AT20" s="287" t="str">
        <v>Gangguan TM ≤ 5 Menit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tr">
        <v>Gangguan TM ≤ 5 Menit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 s="728"/>
      <c r="AR21" s="728">
        <v>2</v>
      </c>
      <c r="AS21" s="286"/>
      <c r="AT21" s="287" t="str">
        <v>Kerusakan Peralatan Distribusi (PHB TM dan Trafo) Sesuai Kewenangan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tr">
        <v>Kerusakan Peralatan Distribusi (PHB TM dan Trafo) Sesuai Kewenangan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 s="728"/>
      <c r="AR22" s="728" t="e">
        <v>#VALUE!</v>
      </c>
      <c r="AS22" s="490">
        <v>5</v>
      </c>
      <c r="AT22" s="271" t="str">
        <v>Peningkatan Layanan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tr">
        <v>Peningkatan Layanan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 s="728"/>
      <c r="AR23" s="728">
        <v>2</v>
      </c>
      <c r="AS23" s="51"/>
      <c r="AT23" s="275" t="str">
        <v>Feedback Rating Negatif pada PLN Mobile - Gangguan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tr">
        <v>Feedback Rating Negatif pada PLN Mobile - Gangguan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 s="728"/>
      <c r="AR24" s="728">
        <v>2</v>
      </c>
      <c r="AS24" s="51"/>
      <c r="AT24" s="275" t="str">
        <v>Pengaduan Gangguan Berulang pada PLN Mobile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tr">
        <v>Pengaduan Gangguan Berulang pada PLN Mobile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 s="728"/>
      <c r="AR25" s="728">
        <v>2</v>
      </c>
      <c r="AS25" s="51"/>
      <c r="AT25" s="52" t="str">
        <v>Rating PLN Mobile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tr">
        <v>Rating PLN Mobile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 s="728"/>
      <c r="AR26" s="728">
        <v>2</v>
      </c>
      <c r="AS26" s="51"/>
      <c r="AT26" s="275" t="str">
        <v>Jumlah Kali Transaksi Keuangan melalui PLN Mobile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tr">
        <v>Jumlah Kali Transaksi Keuangan melalui PLN Mobile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 s="728"/>
      <c r="AR27" s="728" t="e">
        <v>#VALUE!</v>
      </c>
      <c r="AS27" s="490">
        <v>6</v>
      </c>
      <c r="AT27" s="271" t="str">
        <v>Dispatch Respon Time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tr">
        <v>Dispatch Respon Time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 s="728"/>
      <c r="AR28" s="728">
        <v>2</v>
      </c>
      <c r="AS28" s="51"/>
      <c r="AT28" s="275" t="str">
        <v>Response Time atas Gangguan (diluar Clear Tamper)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tr">
        <v>Response Time atas Gangguan (diluar Clear Tamper)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 s="728"/>
      <c r="AR29" s="728">
        <v>2</v>
      </c>
      <c r="AS29" s="51"/>
      <c r="AT29" s="275" t="str">
        <v>Success Rate Auto Dispatch Gangguan Individual (diluar Clear Tamper)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tr">
        <v>Success Rate Auto Dispatch Gangguan Individual (diluar Clear Tamper)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 s="728"/>
      <c r="AR30" s="728" t="e">
        <v>#VALUE!</v>
      </c>
      <c r="AS30" s="490">
        <v>7</v>
      </c>
      <c r="AT30" s="271" t="str">
        <v>Sistem Recovery :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tr">
        <v>Sistem Recovery :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 s="728"/>
      <c r="AR31" s="728">
        <v>2</v>
      </c>
      <c r="AS31" s="51"/>
      <c r="AT31" s="275" t="str">
        <v>Recovery Time Gangguan Meluas TM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tr">
        <v>Recovery Time Gangguan Meluas TM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 s="728"/>
      <c r="AR32" s="728">
        <v>2</v>
      </c>
      <c r="AS32" s="51"/>
      <c r="AT32" s="275" t="str">
        <v>Penormalan Siaga 1 Gangguan TM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tr">
        <v>Penormalan Siaga 1 Gangguan TM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 s="728"/>
      <c r="AR33" s="728" t="e">
        <v>#VALUE!</v>
      </c>
      <c r="AS33" s="490">
        <v>8</v>
      </c>
      <c r="AT33" s="271" t="str">
        <v>Digitalisasi Aplikasi Korporat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tr">
        <v>Digitalisasi Aplikasi Korporat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 s="728"/>
      <c r="AR34" s="728">
        <v>2</v>
      </c>
      <c r="AS34" s="51"/>
      <c r="AT34" s="275" t="str">
        <v>Pengembangan EAM Distribusi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tr">
        <v>Pengembangan EAM Distribusi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 s="728"/>
      <c r="AR35" s="728" t="e">
        <v>#VALUE!</v>
      </c>
      <c r="AS35" s="490">
        <v>9</v>
      </c>
      <c r="AT35" s="271" t="str">
        <v>Percepatan Penyambungan Pelanggan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tr">
        <v>Percepatan Penyambungan Pelanggan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 s="728"/>
      <c r="AR36" s="728">
        <v>2</v>
      </c>
      <c r="AS36" s="51"/>
      <c r="AT36" s="275" t="str">
        <v>Penambahan Daya Tersambung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tr">
        <v>Penambahan Daya Tersambung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 s="728"/>
      <c r="AR37" s="728">
        <v>2</v>
      </c>
      <c r="AS37" s="51"/>
      <c r="AT37" s="275" t="str">
        <v>Penambahan Jumlah Pelanggan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tr">
        <v>Penambahan Jumlah Pelanggan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 s="728"/>
      <c r="AR38" s="728">
        <v>2</v>
      </c>
      <c r="AS38" s="51"/>
      <c r="AT38" s="275" t="str">
        <v>Jumlah Penambahan Pelanggan Produk Tematik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tr">
        <v>Jumlah Penambahan Pelanggan Produk Tematik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 s="728"/>
      <c r="AR39" s="728">
        <v>2</v>
      </c>
      <c r="AS39" s="51"/>
      <c r="AT39" s="275" t="str">
        <v>Implementasi Kesesuaian Sektor Bisnis sesuai KBLI 2020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tr">
        <v>Implementasi Kesesuaian Sektor Bisnis sesuai KBLI 2020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 s="728"/>
      <c r="AR40" s="728">
        <v>2</v>
      </c>
      <c r="AS40" s="51"/>
      <c r="AT40" s="52" t="str">
        <v>Penambahan Jumlah Pelanggan Rumah Tangga Lisdes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tr">
        <v>Penambahan Jumlah Pelanggan Rumah Tangga Lisdes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 s="728"/>
      <c r="AR41" s="728">
        <v>2</v>
      </c>
      <c r="AS41" s="51"/>
      <c r="AT41" s="52" t="str">
        <v>Peningkatan kWh Penjualan dari Pelanggan Rumah Tangga Lisdes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tr">
        <v>Peningkatan kWh Penjualan dari Pelanggan Rumah Tangga Lisdes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 s="728"/>
      <c r="AR42" s="728" t="e">
        <v>#VALUE!</v>
      </c>
      <c r="AS42" s="490">
        <v>10</v>
      </c>
      <c r="AT42" s="271" t="str">
        <v>Pengelolaan Pembacaan Meter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tr">
        <v>Pengelolaan Pembacaan Meter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 s="728"/>
      <c r="AR43" s="728">
        <v>2</v>
      </c>
      <c r="AS43" s="51"/>
      <c r="AT43" s="52" t="str">
        <v>Jumlah Pengguna Swa Cam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tr">
        <v>Jumlah Pengguna Swa Cam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 s="728"/>
      <c r="AR44" s="728">
        <v>2</v>
      </c>
      <c r="AS44" s="51"/>
      <c r="AT44" s="52" t="str">
        <v>Tindak Lanjut LBKB (Laporan Bulanan Kelainan Baca Meter)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tr">
        <v>Tindak Lanjut LBKB (Laporan Bulanan Kelainan Baca Meter)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 s="728"/>
      <c r="AR45" s="728" t="e">
        <v>#VALUE!</v>
      </c>
      <c r="AS45" s="490">
        <v>11</v>
      </c>
      <c r="AT45" s="267" t="str">
        <v>Percepatan Cash In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tr">
        <v>Percepatan Cash In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 s="728"/>
      <c r="AR46" s="728">
        <v>2</v>
      </c>
      <c r="AS46" s="51"/>
      <c r="AT46" s="275" t="str">
        <v>Pencapaian Rata-Rata Saldo Tanggal 20 diluar Konsumen Instansi (Kementerian &amp; Lembaga)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tr">
        <v>Pencapaian Rata-Rata Saldo Tanggal 20 diluar Konsumen Instansi (Kementerian &amp; Lembaga)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 s="728"/>
      <c r="AR47" s="728">
        <v>2</v>
      </c>
      <c r="AS47" s="51"/>
      <c r="AT47" s="275" t="str">
        <v>Pencapaian Saldo Rata-Rata Akhir Bulan diluar Konsumen Instansi (Kementerian &amp; Lembaga)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tr">
        <v>Pencapaian Saldo Rata-Rata Akhir Bulan diluar Konsumen Instansi (Kementerian &amp; Lembaga)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 s="728"/>
      <c r="AR48" s="728">
        <v>2</v>
      </c>
      <c r="AS48" s="51"/>
      <c r="AT48" s="275" t="str">
        <v>Pencapaian Pelunasan PRR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tr">
        <v>Pencapaian Pelunasan PRR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 s="728"/>
      <c r="AR49" s="728" t="e">
        <v>#VALUE!</v>
      </c>
      <c r="AS49" s="490">
        <v>12</v>
      </c>
      <c r="AT49" s="271" t="str">
        <v>Pengendalian  Anggaran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tr">
        <v>Pengendalian  Anggaran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>
        <v>95</v>
      </c>
      <c r="H50" s="257">
        <v>95</v>
      </c>
      <c r="I50" s="257">
        <v>95</v>
      </c>
      <c r="J50" s="257">
        <v>95</v>
      </c>
      <c r="K50" s="257">
        <v>95</v>
      </c>
      <c r="L50" s="257">
        <v>95</v>
      </c>
      <c r="M50" s="257">
        <v>95</v>
      </c>
      <c r="N50" s="257">
        <v>95</v>
      </c>
      <c r="O50" s="257">
        <v>95</v>
      </c>
      <c r="P50" s="257">
        <v>95</v>
      </c>
      <c r="Q50" s="257">
        <v>95</v>
      </c>
      <c r="R50" s="257">
        <v>95</v>
      </c>
      <c r="S50" s="257">
        <v>95</v>
      </c>
      <c r="T50" s="90">
        <v>95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 s="728"/>
      <c r="AR50" s="728">
        <v>2</v>
      </c>
      <c r="AS50" s="51"/>
      <c r="AT50" s="332" t="str">
        <v>Pengendalian Penggunaan Anggaran Investasi sesuai RKAP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tr">
        <v>Pengendalian Penggunaan Anggaran Investasi sesuai RKAP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 s="728"/>
      <c r="AR51" s="728">
        <v>2</v>
      </c>
      <c r="AS51" s="51"/>
      <c r="AT51" s="333" t="str">
        <v>Usulan Penghapusan ATTB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1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tr">
        <v>Usulan Penghapusan ATTB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 s="728"/>
      <c r="AR52" s="728">
        <v>2</v>
      </c>
      <c r="AS52" s="51"/>
      <c r="AT52" s="334" t="str">
        <v>Usulan Penghapusan PRR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tr">
        <v>Usulan Penghapusan PRR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 s="728"/>
      <c r="AR53" s="728" t="e">
        <v>#VALUE!</v>
      </c>
      <c r="AS53" s="490">
        <v>13</v>
      </c>
      <c r="AT53" s="298" t="str">
        <v>Manajemen SDM, Komunikasi, dan TJSL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tr">
        <v>Manajemen SDM, Komunikasi, dan TJSL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 s="728"/>
      <c r="AR54" s="728">
        <v>2</v>
      </c>
      <c r="AS54" s="51"/>
      <c r="AT54" s="275" t="str">
        <v>HCR, OCR, dan Produktivitas Pegawai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tr">
        <v>HCR, OCR, dan Produktivitas Pegawai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 s="728"/>
      <c r="AR55" s="728">
        <v>2</v>
      </c>
      <c r="AS55" s="51"/>
      <c r="AT55" s="52" t="str">
        <v>Produktivitas Unit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tr">
        <v>Produktivitas Unit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 s="728"/>
      <c r="AR56" s="728">
        <v>2</v>
      </c>
      <c r="AS56" s="51"/>
      <c r="AT56" s="52" t="str">
        <v>Pengelolaan Komunikasi dan TJSL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tr">
        <v>Pengelolaan Komunikasi dan TJSL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 s="728"/>
      <c r="AR57" s="728">
        <v>2</v>
      </c>
      <c r="AS57" s="51"/>
      <c r="AT57" s="275" t="str">
        <v>Peningkatan Layanan dan Budaya K3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tr">
        <v>Peningkatan Layanan dan Budaya K3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 s="728"/>
      <c r="AR58" s="728" t="e">
        <v>#VALUE!</v>
      </c>
      <c r="AS58" s="490">
        <v>14</v>
      </c>
      <c r="AT58" s="271" t="str">
        <v>Perbaikan Proses Bisnis dan Keberlanjutan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tr">
        <v>Perbaikan Proses Bisnis dan Keberlanjutan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 s="728"/>
      <c r="AR59" s="728">
        <v>2</v>
      </c>
      <c r="AS59" s="51"/>
      <c r="AT59" s="275" t="str">
        <v>Implementasi PLN Bisnis Ekselen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tr">
        <v>Implementasi PLN Bisnis Ekselen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 s="728"/>
      <c r="AR60" s="728">
        <v>2</v>
      </c>
      <c r="AS60" s="51"/>
      <c r="AT60" s="275" t="str">
        <v>Maturity Level Gudang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tr">
        <v>Maturity Level Gudang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 s="728"/>
      <c r="AR61" s="728">
        <v>2</v>
      </c>
      <c r="AS61" s="51"/>
      <c r="AT61" s="275" t="str">
        <v>Maturity Level Sustainbility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tr">
        <v>Maturity Level Sustainbility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 s="728"/>
      <c r="AR62" s="728">
        <v>2</v>
      </c>
      <c r="AS62" s="51"/>
      <c r="AT62" s="52" t="str">
        <v>Implementasi Roadmap Perbaikan Penerapan Manajemen Risiko dan Pencapaian Perlakuan Risiko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tr">
        <v>Implementasi Roadmap Perbaikan Penerapan Manajemen Risiko dan Pencapaian Perlakuan Risiko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 s="728"/>
      <c r="AR63" s="728" t="e">
        <v>#VALUE!</v>
      </c>
      <c r="AS63" s="490">
        <v>15</v>
      </c>
      <c r="AT63" s="267" t="str">
        <v>Kepatuhan :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tr">
        <v>Kepatuhan :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 s="728"/>
      <c r="AR64" s="728">
        <v>2</v>
      </c>
      <c r="AS64" s="51"/>
      <c r="AT64" s="52" t="str">
        <v>Pengelolaan K3, Keamanan dan Lingkungan Hidup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tr">
        <v>Pengelolaan K3, Keamanan dan Lingkungan Hidup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 s="728"/>
      <c r="AR65" s="728">
        <v>2</v>
      </c>
      <c r="AS65" s="51"/>
      <c r="AT65" s="52" t="str">
        <v>Maturity Level Implementasi Sistem Manajemen Anti Penyuapan (SMAP)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tr">
        <v>Maturity Level Implementasi Sistem Manajemen Anti Penyuapan (SMAP)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 s="728"/>
      <c r="AR66" s="728">
        <v>2</v>
      </c>
      <c r="AS66" s="51"/>
      <c r="AT66" s="275" t="str">
        <v>Ketepatan penyampaian pelaporan dan
Akurasi Data Kinerja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tr">
        <v>Ketepatan penyampaian pelaporan dan
Akurasi Data Kinerja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 s="728"/>
      <c r="AR67" s="728">
        <v>2</v>
      </c>
      <c r="AS67" s="51"/>
      <c r="AT67" s="275" t="str">
        <v>Tindak Lanjut Temuan Auditor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tr">
        <v>Tindak Lanjut Temuan Auditor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 s="728"/>
      <c r="AR68" s="728">
        <v>2</v>
      </c>
      <c r="AS68" s="51"/>
      <c r="AT68" s="275" t="str">
        <v>Pencapaian Beyond RKAP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tr">
        <v>Pencapaian Beyond RKAP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 s="728"/>
      <c r="AR69" s="728" t="e">
        <v>#VALUE!</v>
      </c>
      <c r="AS69" s="58"/>
      <c r="AT69" s="276" t="str">
        <v>TOTAL BOBOT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tr">
        <v>TOTAL BOBOT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9"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  <mergeCell ref="AQ4:AR6"/>
    <mergeCell ref="I4:T4"/>
    <mergeCell ref="A4:A5"/>
    <mergeCell ref="B4:C5"/>
    <mergeCell ref="D4:D5"/>
    <mergeCell ref="E4:E5"/>
    <mergeCell ref="F4:F5"/>
    <mergeCell ref="G4:H4"/>
    <mergeCell ref="BU4:BV4"/>
    <mergeCell ref="BW4:CH4"/>
    <mergeCell ref="BO4:BO5"/>
    <mergeCell ref="BP4:BQ5"/>
    <mergeCell ref="BR4:BR5"/>
    <mergeCell ref="BS4:BS5"/>
    <mergeCell ref="BT4:BT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9">
      <iconSet iconSet="3ArrowsGray" showValue="0">
        <cfvo type="percent" val="0"/>
        <cfvo type="num" val="2"/>
        <cfvo type="num" val="3"/>
      </iconSet>
    </cfRule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7">
      <iconSet iconSet="3ArrowsGray" showValue="0">
        <cfvo type="percent" val="0"/>
        <cfvo type="num" val="2"/>
        <cfvo type="num" val="3"/>
      </iconSet>
    </cfRule>
    <cfRule type="iconSet" priority="48378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64">
      <iconSet iconSet="3ArrowsGray" showValue="0">
        <cfvo type="percent" val="0"/>
        <cfvo type="num" val="2"/>
        <cfvo type="num" val="3"/>
      </iconSet>
    </cfRule>
    <cfRule type="iconSet" priority="76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5">
      <iconSet iconSet="3ArrowsGray" showValue="0">
        <cfvo type="percent" val="0"/>
        <cfvo type="num" val="2"/>
        <cfvo type="num" val="3"/>
      </iconSet>
    </cfRule>
    <cfRule type="iconSet" priority="66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6">
      <iconSet iconSet="3ArrowsGray" showValue="0">
        <cfvo type="percent" val="0"/>
        <cfvo type="num" val="2"/>
        <cfvo type="num" val="3"/>
      </iconSet>
    </cfRule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1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zoomScale="55" zoomScaleNormal="55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21" t="s">
        <v>8</v>
      </c>
      <c r="B4" s="823" t="s">
        <v>451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/>
      <c r="W4" s="813" t="s">
        <v>8</v>
      </c>
      <c r="X4" s="815" t="s">
        <v>451</v>
      </c>
      <c r="Y4" s="816"/>
      <c r="Z4" s="793" t="s">
        <v>93</v>
      </c>
      <c r="AA4" s="795" t="s">
        <v>271</v>
      </c>
      <c r="AB4" s="793" t="s">
        <v>99</v>
      </c>
      <c r="AC4" s="793" t="s">
        <v>486</v>
      </c>
      <c r="AD4" s="793" t="s">
        <v>487</v>
      </c>
      <c r="AE4" s="808" t="s">
        <v>494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AZ4:AZ5"/>
    <mergeCell ref="BA4:BL4"/>
    <mergeCell ref="AT6:AU6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1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3">
      <iconSet iconSet="3ArrowsGray" showValue="0">
        <cfvo type="percent" val="0"/>
        <cfvo type="num" val="2"/>
        <cfvo type="num" val="3"/>
      </iconSet>
    </cfRule>
    <cfRule type="iconSet" priority="48394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BA7" zoomScale="55" zoomScaleNormal="55" workbookViewId="0">
      <selection activeCell="CA61" sqref="CA61"/>
    </sheetView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375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M4"/>
      <c r="BN4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102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33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0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8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zoomScale="55" zoomScaleNormal="55" workbookViewId="0">
      <selection activeCell="A7" sqref="A7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">
        <v>104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5">
      <iconSet iconSet="3ArrowsGray" showValue="0">
        <cfvo type="percent" val="0"/>
        <cfvo type="num" val="2"/>
        <cfvo type="num" val="3"/>
      </iconSet>
    </cfRule>
    <cfRule type="iconSet" priority="48426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4">
      <iconSet iconSet="3ArrowsGray" showValue="0">
        <cfvo type="percent" val="0"/>
        <cfvo type="num" val="2"/>
        <cfvo type="num" val="3"/>
      </iconSet>
    </cfRule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496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4">
      <iconSet iconSet="3ArrowsGray" showValue="0">
        <cfvo type="percent" val="0"/>
        <cfvo type="num" val="2"/>
        <cfvo type="num" val="3"/>
      </iconSet>
    </cfRule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39">
      <iconSet iconSet="3ArrowsGray" showValue="0">
        <cfvo type="percent" val="0"/>
        <cfvo type="num" val="2"/>
        <cfvo type="num" val="3"/>
      </iconSet>
    </cfRule>
    <cfRule type="iconSet" priority="4844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zoomScale="55" zoomScaleNormal="55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21" t="s">
        <v>8</v>
      </c>
      <c r="X4" s="815" t="s">
        <v>9</v>
      </c>
      <c r="Y4" s="816"/>
      <c r="Z4" s="821" t="s">
        <v>93</v>
      </c>
      <c r="AA4" s="821" t="s">
        <v>271</v>
      </c>
      <c r="AB4" s="821" t="s">
        <v>99</v>
      </c>
      <c r="AC4" s="793" t="s">
        <v>373</v>
      </c>
      <c r="AD4" s="793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93" s="33" customForma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22"/>
      <c r="X5" s="817"/>
      <c r="Y5" s="818"/>
      <c r="Z5" s="822"/>
      <c r="AA5" s="822"/>
      <c r="AB5" s="822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811">
        <v>2</v>
      </c>
      <c r="Y6" s="812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4">
      <iconSet iconSet="3ArrowsGray" showValue="0">
        <cfvo type="percent" val="0"/>
        <cfvo type="num" val="2"/>
        <cfvo type="num" val="3"/>
      </iconSet>
    </cfRule>
    <cfRule type="iconSet" priority="4845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9">
      <iconSet iconSet="3ArrowsGray" showValue="0">
        <cfvo type="percent" val="0"/>
        <cfvo type="num" val="2"/>
        <cfvo type="num" val="3"/>
      </iconSet>
    </cfRule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9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>
      <selection activeCell="B14" sqref="B14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834" t="s">
        <v>446</v>
      </c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4"/>
      <c r="BA1" s="834" t="s">
        <v>446</v>
      </c>
      <c r="BB1" s="834"/>
      <c r="BC1" s="834"/>
      <c r="BD1" s="834"/>
      <c r="BE1" s="834"/>
      <c r="BF1" s="834"/>
      <c r="BG1" s="834"/>
      <c r="BH1" s="834"/>
      <c r="BI1" s="834"/>
      <c r="BJ1" s="834"/>
      <c r="BK1" s="834"/>
      <c r="BL1" s="834"/>
      <c r="BM1" s="834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832" t="s">
        <v>472</v>
      </c>
      <c r="BQ2" s="832"/>
      <c r="BR2" s="832"/>
      <c r="BS2" s="832"/>
      <c r="BT2" s="832"/>
      <c r="BU2" s="832"/>
      <c r="BV2" s="832"/>
      <c r="BW2" s="832"/>
      <c r="BX2" s="832"/>
      <c r="BY2" s="832"/>
      <c r="BZ2" s="832"/>
      <c r="CA2" s="832"/>
      <c r="CB2" s="832"/>
      <c r="CC2" s="832"/>
      <c r="CF2" s="832" t="s">
        <v>473</v>
      </c>
      <c r="CG2" s="832"/>
      <c r="CH2" s="832"/>
      <c r="CI2" s="832"/>
      <c r="CJ2" s="832"/>
      <c r="CK2" s="832"/>
      <c r="CL2" s="832"/>
      <c r="CM2" s="832"/>
      <c r="CN2" s="832"/>
      <c r="CO2" s="832"/>
      <c r="CP2" s="832"/>
      <c r="CQ2" s="832"/>
      <c r="CR2" s="832"/>
      <c r="CS2" s="832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45688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35" t="s">
        <v>453</v>
      </c>
      <c r="BY3" s="105" t="s">
        <v>9</v>
      </c>
      <c r="BZ3">
        <f>COUNT(BS4:BS10)</f>
        <v>5</v>
      </c>
      <c r="CB3" t="s">
        <v>453</v>
      </c>
      <c r="CC3">
        <f>SUM(BZ3:BZ4)</f>
        <v>30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443" cm="1">
        <f t="array" ref="BS4:BS44">IF(BQ4:BQ44&gt;=100,BQ4:BQ44,"")</f>
        <v>110</v>
      </c>
      <c r="BT4" s="443" t="str">
        <f t="shared" ref="BT4:BT44" si="48">IF(BQ4&lt;100,IF(BQ4&gt;=95,BQ4,""),"")</f>
        <v/>
      </c>
      <c r="BU4" s="443" t="str" cm="1">
        <f t="array" ref="BU4:BU42">IF(BQ4:BQ42&lt;95,BQ4:BQ42,"")</f>
        <v/>
      </c>
      <c r="BV4" s="440">
        <f>BQ4/100</f>
        <v>1.1000000000000001</v>
      </c>
      <c r="BX4" s="835"/>
      <c r="BY4" s="105" t="s">
        <v>457</v>
      </c>
      <c r="BZ4">
        <f>COUNT(BS11:BS42)</f>
        <v>25</v>
      </c>
      <c r="CB4" t="s">
        <v>454</v>
      </c>
      <c r="CC4">
        <f>SUM(BZ5:BZ6)</f>
        <v>1</v>
      </c>
      <c r="CF4" s="475" t="s">
        <v>468</v>
      </c>
      <c r="CG4" s="471" t="s">
        <v>452</v>
      </c>
      <c r="CH4" s="472" t="str">
        <f>DBRD!$R$61</f>
        <v>Pengendalian Penggunaan Anggaran Investasi sesuai RKAP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835" t="s">
        <v>454</v>
      </c>
      <c r="BY5" s="105" t="s">
        <v>9</v>
      </c>
      <c r="BZ5">
        <f>COUNT(BT4:BT10)</f>
        <v>0</v>
      </c>
      <c r="CB5" t="s">
        <v>455</v>
      </c>
      <c r="CC5">
        <f>SUM(BZ7:BZ8)</f>
        <v>8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835"/>
      <c r="BY6" s="105" t="s">
        <v>457</v>
      </c>
      <c r="BZ6">
        <f>COUNT(BT11:BT42)</f>
        <v>1</v>
      </c>
      <c r="CF6" s="830" t="s">
        <v>7</v>
      </c>
      <c r="CG6" t="s">
        <v>100</v>
      </c>
      <c r="CH6" s="465">
        <f>INDEX(_xlfn.ANCHORARRAY(G$4),MATCH($CH$4,_xlfn.ANCHORARRAY($E$4),0))</f>
        <v>95</v>
      </c>
      <c r="CI6" s="465">
        <f t="shared" ref="CI6:CS6" si="55">INDEX(_xlfn.ANCHORARRAY(H$4),MATCH($CH$4,_xlfn.ANCHORARRAY($E$4),0))</f>
        <v>95</v>
      </c>
      <c r="CJ6" s="465">
        <f t="shared" si="55"/>
        <v>95</v>
      </c>
      <c r="CK6" s="465">
        <f t="shared" si="55"/>
        <v>95</v>
      </c>
      <c r="CL6" s="465">
        <f t="shared" si="55"/>
        <v>95</v>
      </c>
      <c r="CM6" s="465">
        <f t="shared" si="55"/>
        <v>95</v>
      </c>
      <c r="CN6" s="465">
        <f t="shared" si="55"/>
        <v>95</v>
      </c>
      <c r="CO6" s="465">
        <f t="shared" si="55"/>
        <v>95</v>
      </c>
      <c r="CP6" s="465">
        <f t="shared" si="55"/>
        <v>95</v>
      </c>
      <c r="CQ6" s="465">
        <f t="shared" si="55"/>
        <v>95</v>
      </c>
      <c r="CR6" s="465">
        <f t="shared" si="55"/>
        <v>95</v>
      </c>
      <c r="CS6" s="466">
        <f t="shared" si="55"/>
        <v>95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835" t="s">
        <v>455</v>
      </c>
      <c r="BY7" s="105" t="s">
        <v>9</v>
      </c>
      <c r="BZ7">
        <f>COUNT(BU4:BU10)</f>
        <v>2</v>
      </c>
      <c r="CF7" s="830"/>
      <c r="CG7" t="s">
        <v>254</v>
      </c>
      <c r="CH7" s="465">
        <f>INDEX(_xlfn.ANCHORARRAY(V$4),MATCH($CH$4,_xlfn.ANCHORARRAY($T$4),0))</f>
        <v>100</v>
      </c>
      <c r="CI7" s="465">
        <f t="shared" ref="CI7:CS7" si="57">INDEX(_xlfn.ANCHORARRAY(W$4),MATCH($CH$4,_xlfn.ANCHORARRAY($T$4),0))</f>
        <v>100</v>
      </c>
      <c r="CJ7" s="465">
        <f t="shared" si="57"/>
        <v>39.549999999999997</v>
      </c>
      <c r="CK7" s="465">
        <f t="shared" si="57"/>
        <v>58.86</v>
      </c>
      <c r="CL7" s="465">
        <f t="shared" si="57"/>
        <v>71.11</v>
      </c>
      <c r="CM7" s="465">
        <f t="shared" si="57"/>
        <v>99.43</v>
      </c>
      <c r="CN7" s="465">
        <f t="shared" si="57"/>
        <v>100</v>
      </c>
      <c r="CO7" s="465">
        <f t="shared" si="57"/>
        <v>93.28</v>
      </c>
      <c r="CP7" s="465">
        <f t="shared" si="57"/>
        <v>96</v>
      </c>
      <c r="CQ7" s="465">
        <f t="shared" si="57"/>
        <v>90.3</v>
      </c>
      <c r="CR7" s="465">
        <f t="shared" si="57"/>
        <v>0</v>
      </c>
      <c r="CS7" s="465">
        <f t="shared" si="57"/>
        <v>0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110</v>
      </c>
      <c r="BR8" t="str">
        <v>Susut Distribusi Tanpa E-min (sesuai kewenangan)</v>
      </c>
      <c r="BS8" s="443">
        <v>110</v>
      </c>
      <c r="BT8" s="443" t="str">
        <f t="shared" si="48"/>
        <v/>
      </c>
      <c r="BU8" s="443" t="str">
        <v/>
      </c>
      <c r="BV8" s="440">
        <f t="shared" si="51"/>
        <v>1.1000000000000001</v>
      </c>
      <c r="BX8" s="835"/>
      <c r="BY8" s="105" t="s">
        <v>457</v>
      </c>
      <c r="BZ8">
        <f>COUNT(BU11:BU42)</f>
        <v>6</v>
      </c>
      <c r="CF8" s="831"/>
      <c r="CG8" s="436" t="s">
        <v>102</v>
      </c>
      <c r="CH8" s="467">
        <f>INDEX(AK$4:AK$44,MATCH($CH$4,$AI$4:$AI$44,0))</f>
        <v>110.00000000000001</v>
      </c>
      <c r="CI8" s="467">
        <f t="shared" ref="CI8:CS8" si="70">INDEX(AL$4:AL$44,MATCH($CH$4,$AI$4:$AI$44,0))</f>
        <v>110.00000000000001</v>
      </c>
      <c r="CJ8" s="467">
        <f t="shared" si="70"/>
        <v>41.631578947368418</v>
      </c>
      <c r="CK8" s="467">
        <f t="shared" si="70"/>
        <v>61.9578947368421</v>
      </c>
      <c r="CL8" s="467">
        <f t="shared" si="70"/>
        <v>74.852631578947367</v>
      </c>
      <c r="CM8" s="467">
        <f t="shared" si="70"/>
        <v>108.86000000000003</v>
      </c>
      <c r="CN8" s="467">
        <f t="shared" si="70"/>
        <v>110.00000000000001</v>
      </c>
      <c r="CO8" s="467">
        <f t="shared" si="70"/>
        <v>98.189473684210526</v>
      </c>
      <c r="CP8" s="467">
        <f t="shared" si="70"/>
        <v>102</v>
      </c>
      <c r="CQ8" s="467">
        <f t="shared" si="70"/>
        <v>95.05263157894737</v>
      </c>
      <c r="CR8" s="467">
        <f t="shared" si="70"/>
        <v>0</v>
      </c>
      <c r="CS8" s="467">
        <f t="shared" si="70"/>
        <v>0</v>
      </c>
      <c r="CT8" s="478" t="str">
        <f>CF6</f>
        <v>UP3 TOLITOLI</v>
      </c>
      <c r="CU8" s="480" cm="1">
        <f t="array" ref="CU8">INDEX(CH8:CS8,MATCH(MONTH($CT$7),MONTH($CH$5:$CS$5)))</f>
        <v>108.86000000000003</v>
      </c>
      <c r="CV8" s="482">
        <f>IF(CU8&gt;=100,CU8,0)</f>
        <v>108.86000000000003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1.1399999999999721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87.045070107538209</v>
      </c>
      <c r="BR9" t="str">
        <v>Penyelesaian Temuan P2TL</v>
      </c>
      <c r="BS9" s="443" t="str">
        <v/>
      </c>
      <c r="BT9" s="443" t="str">
        <f t="shared" si="48"/>
        <v/>
      </c>
      <c r="BU9" s="443">
        <v>87.045070107538209</v>
      </c>
      <c r="BV9" s="440">
        <f t="shared" si="51"/>
        <v>0.87045070107538214</v>
      </c>
      <c r="CF9" s="829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5.2631578947368416</v>
      </c>
      <c r="BR10" t="str">
        <v>Penyelesaian Ganti Meter</v>
      </c>
      <c r="BS10" s="443" t="str">
        <v/>
      </c>
      <c r="BT10" s="443" t="str">
        <f t="shared" si="48"/>
        <v/>
      </c>
      <c r="BU10" s="443">
        <v>5.2631578947368416</v>
      </c>
      <c r="BV10" s="440">
        <f t="shared" si="51"/>
        <v>5.2631578947368418E-2</v>
      </c>
      <c r="CF10" s="830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832" t="s">
        <v>458</v>
      </c>
      <c r="BY11" s="832"/>
      <c r="BZ11" s="832"/>
      <c r="CA11" s="832"/>
      <c r="CB11" s="832"/>
      <c r="CC11" s="832"/>
      <c r="CD11" s="832"/>
      <c r="CF11" s="830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30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100</v>
      </c>
      <c r="BR13" t="str">
        <v>Kerusakan Peralatan Distribusi (PHB TM dan Trafo) Sesuai Kewenangan</v>
      </c>
      <c r="BS13" s="443">
        <v>100</v>
      </c>
      <c r="BT13" s="443" t="str">
        <f t="shared" si="48"/>
        <v/>
      </c>
      <c r="BU13" s="443" t="str">
        <v/>
      </c>
      <c r="BV13" s="440">
        <f t="shared" si="51"/>
        <v>1</v>
      </c>
      <c r="BX13" s="181" t="str" cm="1">
        <f t="array" ref="BX13:BX21">_xlfn._xlws.FILTER($BR$4:$BR$42,$BQ$4:$BQ$42&lt;100)</f>
        <v>Penyelesaian Temuan P2TL</v>
      </c>
      <c r="BY13" s="440" t="e">
        <f>IFERROR(IF(ISNUMBER(INDEX($BT$4:$BT$42,MATCH(BX13,$BR$4:$BR$42,0))) = FALSE, NA(),INDEX($BT$4:$BT$42,MATCH(BX13,$BR$4:$BR$42,0))),NA())</f>
        <v>#N/A</v>
      </c>
      <c r="BZ13" s="440">
        <f>IFERROR(IF(ISNUMBER(INDEX(_xlfn.ANCHORARRAY($BU$4),MATCH(BX13,$BR$4:$BR$42,0))) = FALSE, NA(),INDEX(_xlfn.ANCHORARRAY($BU$4),MATCH(BX13,$BR$4:$BR$42,0))),NA())</f>
        <v>87.045070107538209</v>
      </c>
      <c r="CA13" s="447">
        <f>IF(ISERROR(BY13),BZ13,BY13)</f>
        <v>87.045070107538209</v>
      </c>
      <c r="CB13" s="448">
        <f>IFERROR(100-CA13,NA())</f>
        <v>12.954929892461791</v>
      </c>
      <c r="CC13" s="105">
        <f>IFERROR(INDEX($AZ$4:$AZ$44,MATCH(BX13,$AX$4:$AX$44,0)),NA())</f>
        <v>4</v>
      </c>
      <c r="CD13" s="448">
        <f>IFERROR((100-CA13)/100*CC13,NA())</f>
        <v>0.51819719569847167</v>
      </c>
      <c r="CF13" s="831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Penyelesaian Ganti Meter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5.2631578947368416</v>
      </c>
      <c r="CA14" s="447">
        <f t="shared" ref="CA14:CA41" si="116">IF(ISERROR(BY14),BZ14,BY14)</f>
        <v>5.2631578947368416</v>
      </c>
      <c r="CB14" s="448">
        <f t="shared" ref="CB14:CB41" si="117">IFERROR(100-CA14,NA())</f>
        <v>94.736842105263165</v>
      </c>
      <c r="CC14" s="105">
        <f t="shared" ref="CC14:CC41" si="118">IFERROR(INDEX($AZ$4:$AZ$44,MATCH(BX14,$AX$4:$AX$44,0)),NA())</f>
        <v>4</v>
      </c>
      <c r="CD14" s="448">
        <f t="shared" ref="CD14:CD41" si="119">IFERROR((100-CA14)/100*CC14,NA())</f>
        <v>3.7894736842105265</v>
      </c>
      <c r="CF14" s="829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626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Jumlah Kali Transaksi Keuangan melalui PLN Mobile</v>
      </c>
      <c r="BY15" s="440" t="e">
        <f t="shared" si="114"/>
        <v>#N/A</v>
      </c>
      <c r="BZ15" s="440">
        <f t="shared" si="115"/>
        <v>51.633865577422945</v>
      </c>
      <c r="CA15" s="447">
        <f t="shared" si="116"/>
        <v>51.633865577422945</v>
      </c>
      <c r="CB15" s="448">
        <f t="shared" si="117"/>
        <v>48.366134422577055</v>
      </c>
      <c r="CC15" s="105">
        <f t="shared" si="118"/>
        <v>1.5</v>
      </c>
      <c r="CD15" s="448">
        <f t="shared" si="119"/>
        <v>0.72549201633865579</v>
      </c>
      <c r="CF15" s="830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626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100.20408163265306</v>
      </c>
      <c r="BR16" t="str">
        <v>Rating PLN Mobile</v>
      </c>
      <c r="BS16" s="443">
        <v>100.20408163265306</v>
      </c>
      <c r="BT16" s="443" t="str">
        <f t="shared" si="48"/>
        <v/>
      </c>
      <c r="BU16" s="443" t="str">
        <v/>
      </c>
      <c r="BV16" s="440">
        <f t="shared" si="51"/>
        <v>1.0020408163265306</v>
      </c>
      <c r="BX16" s="181" t="str">
        <v>Recovery Time Gangguan Meluas TM</v>
      </c>
      <c r="BY16" s="440" t="e">
        <f t="shared" si="114"/>
        <v>#N/A</v>
      </c>
      <c r="BZ16" s="440">
        <f t="shared" si="115"/>
        <v>92.25</v>
      </c>
      <c r="CA16" s="447">
        <f t="shared" si="116"/>
        <v>92.25</v>
      </c>
      <c r="CB16" s="448">
        <f t="shared" si="117"/>
        <v>7.75</v>
      </c>
      <c r="CC16" s="105">
        <f t="shared" si="118"/>
        <v>2</v>
      </c>
      <c r="CD16" s="448">
        <f t="shared" si="119"/>
        <v>0.155</v>
      </c>
      <c r="CF16" s="830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626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51.633865577422945</v>
      </c>
      <c r="BR17" t="str">
        <v>Jumlah Kali Transaksi Keuangan melalui PLN Mobile</v>
      </c>
      <c r="BS17" s="443" t="str">
        <v/>
      </c>
      <c r="BT17" s="443" t="str">
        <f t="shared" si="48"/>
        <v/>
      </c>
      <c r="BU17" s="443">
        <v>51.633865577422945</v>
      </c>
      <c r="BV17" s="440">
        <f t="shared" si="51"/>
        <v>0.51633865577422944</v>
      </c>
      <c r="BX17" s="181" t="str">
        <v>Pengembangan EAM Distribusi</v>
      </c>
      <c r="BY17" s="440">
        <f t="shared" si="114"/>
        <v>99.06</v>
      </c>
      <c r="BZ17" s="440" t="e">
        <f t="shared" si="115"/>
        <v>#N/A</v>
      </c>
      <c r="CA17" s="447">
        <f t="shared" si="116"/>
        <v>99.06</v>
      </c>
      <c r="CB17" s="448">
        <f t="shared" si="117"/>
        <v>0.93999999999999773</v>
      </c>
      <c r="CC17" s="105">
        <f t="shared" si="118"/>
        <v>6</v>
      </c>
      <c r="CD17" s="448">
        <f t="shared" si="119"/>
        <v>5.6399999999999867E-2</v>
      </c>
      <c r="CF17" s="830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626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Penambahan Jumlah Pelanggan</v>
      </c>
      <c r="BY18" s="440" t="e">
        <f t="shared" si="114"/>
        <v>#N/A</v>
      </c>
      <c r="BZ18" s="440">
        <f t="shared" si="115"/>
        <v>78.922345483359749</v>
      </c>
      <c r="CA18" s="447">
        <f t="shared" si="116"/>
        <v>78.922345483359749</v>
      </c>
      <c r="CB18" s="448">
        <f t="shared" si="117"/>
        <v>21.077654516640251</v>
      </c>
      <c r="CC18" s="105">
        <f t="shared" si="118"/>
        <v>2</v>
      </c>
      <c r="CD18" s="448">
        <f t="shared" si="119"/>
        <v>0.42155309033280502</v>
      </c>
      <c r="CF18" s="831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560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X19" t="str">
        <v>Pencapaian Rata-Rata Saldo Tanggal 20 diluar Konsumen Instansi (Kementerian &amp; Lembaga)</v>
      </c>
      <c r="BY19" s="440" t="e">
        <f t="shared" si="114"/>
        <v>#N/A</v>
      </c>
      <c r="BZ19" s="440">
        <f t="shared" si="115"/>
        <v>90.903994893617025</v>
      </c>
      <c r="CA19" s="447">
        <f t="shared" si="116"/>
        <v>90.903994893617025</v>
      </c>
      <c r="CB19" s="448">
        <f t="shared" si="117"/>
        <v>9.0960051063829752</v>
      </c>
      <c r="CC19" s="105">
        <f t="shared" si="118"/>
        <v>2</v>
      </c>
      <c r="CD19" s="448">
        <f t="shared" si="119"/>
        <v>0.18192010212765949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92.25</v>
      </c>
      <c r="BR20" t="str">
        <v>Recovery Time Gangguan Meluas TM</v>
      </c>
      <c r="BS20" s="443" t="str">
        <v/>
      </c>
      <c r="BT20" s="443" t="str">
        <f t="shared" si="48"/>
        <v/>
      </c>
      <c r="BU20" s="443">
        <v>92.25</v>
      </c>
      <c r="BV20" s="440">
        <f t="shared" si="51"/>
        <v>0.92249999999999999</v>
      </c>
      <c r="BX20" t="str">
        <v>Pencapaian Saldo Rata-Rata Akhir Bulan diluar Konsumen Instansi (Kementerian &amp; Lembaga)</v>
      </c>
      <c r="BY20" s="440" t="e">
        <f t="shared" si="114"/>
        <v>#N/A</v>
      </c>
      <c r="BZ20" s="440">
        <f t="shared" si="115"/>
        <v>1.3229059978342006</v>
      </c>
      <c r="CA20" s="447">
        <f t="shared" si="116"/>
        <v>1.3229059978342006</v>
      </c>
      <c r="CB20" s="448">
        <f t="shared" si="117"/>
        <v>98.677094002165802</v>
      </c>
      <c r="CC20" s="105">
        <f t="shared" si="118"/>
        <v>2</v>
      </c>
      <c r="CD20" s="448">
        <f t="shared" si="119"/>
        <v>1.973541880043316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X21" t="str">
        <v>Pencapaian Pelunasan PRR</v>
      </c>
      <c r="BY21" s="440" t="e">
        <f t="shared" si="114"/>
        <v>#N/A</v>
      </c>
      <c r="BZ21" s="440">
        <f t="shared" si="115"/>
        <v>0</v>
      </c>
      <c r="CA21" s="447">
        <f t="shared" si="116"/>
        <v>0</v>
      </c>
      <c r="CB21" s="448">
        <f t="shared" si="117"/>
        <v>100</v>
      </c>
      <c r="CC21" s="105">
        <f t="shared" si="118"/>
        <v>2</v>
      </c>
      <c r="CD21" s="448">
        <f t="shared" si="119"/>
        <v>2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99.06</v>
      </c>
      <c r="BR22" t="str">
        <v>Pengembangan EAM Distribusi</v>
      </c>
      <c r="BS22" s="443" t="str">
        <v/>
      </c>
      <c r="BT22" s="443">
        <f t="shared" si="48"/>
        <v>99.06</v>
      </c>
      <c r="BU22" s="443" t="str">
        <v/>
      </c>
      <c r="BV22" s="440">
        <f t="shared" si="51"/>
        <v>0.99060000000000004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104.77777777777779</v>
      </c>
      <c r="BR23" t="str">
        <v>Penambahan Daya Tersambung</v>
      </c>
      <c r="BS23" s="443">
        <v>104.77777777777779</v>
      </c>
      <c r="BT23" s="443" t="str">
        <f t="shared" si="48"/>
        <v/>
      </c>
      <c r="BU23" s="443" t="str">
        <v/>
      </c>
      <c r="BV23" s="440">
        <f t="shared" si="51"/>
        <v>1.0477777777777779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78.922345483359749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78.922345483359749</v>
      </c>
      <c r="BV24" s="440">
        <f t="shared" si="51"/>
        <v>0.78922345483359746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110</v>
      </c>
      <c r="BR25" t="str">
        <v>Jumlah Penambahan Pelanggan Produk Tematik</v>
      </c>
      <c r="BS25" s="443">
        <v>110</v>
      </c>
      <c r="BT25" s="443" t="str">
        <f t="shared" si="48"/>
        <v/>
      </c>
      <c r="BU25" s="443" t="str">
        <v/>
      </c>
      <c r="BV25" s="440">
        <f t="shared" si="51"/>
        <v>1.1000000000000001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443" t="str">
        <v/>
      </c>
      <c r="BT31" s="443" t="str">
        <f t="shared" si="48"/>
        <v/>
      </c>
      <c r="BU31" s="443">
        <v>90.903994893617025</v>
      </c>
      <c r="BV31" s="440">
        <f t="shared" si="51"/>
        <v>0.90903994893617024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443" t="str">
        <v/>
      </c>
      <c r="BT32" s="443" t="str">
        <f t="shared" si="48"/>
        <v/>
      </c>
      <c r="BU32" s="443">
        <v>1.3229059978342006</v>
      </c>
      <c r="BV32" s="440">
        <f t="shared" si="51"/>
        <v>1.3229059978342006E-2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0</v>
      </c>
      <c r="BR33" t="str">
        <v>Pencapaian Pelunasan PRR</v>
      </c>
      <c r="BS33" s="443" t="str">
        <v/>
      </c>
      <c r="BT33" s="443" t="str">
        <f t="shared" si="48"/>
        <v/>
      </c>
      <c r="BU33" s="443">
        <v>0</v>
      </c>
      <c r="BV33" s="440">
        <f t="shared" si="51"/>
        <v>0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>
        <v>95</v>
      </c>
      <c r="H34">
        <v>95</v>
      </c>
      <c r="I34">
        <v>95</v>
      </c>
      <c r="J34">
        <v>95</v>
      </c>
      <c r="K34">
        <v>95</v>
      </c>
      <c r="L34">
        <v>95</v>
      </c>
      <c r="M34">
        <v>95</v>
      </c>
      <c r="N34">
        <v>95</v>
      </c>
      <c r="O34">
        <v>95</v>
      </c>
      <c r="P34">
        <v>95</v>
      </c>
      <c r="Q34">
        <v>95</v>
      </c>
      <c r="R34">
        <v>95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110.00000000000001</v>
      </c>
      <c r="BR34" t="str">
        <v>Pengendalian Penggunaan Anggaran Investasi sesuai RKAP</v>
      </c>
      <c r="BS34" s="443">
        <v>110.00000000000001</v>
      </c>
      <c r="BT34" s="443" t="str">
        <f t="shared" si="48"/>
        <v/>
      </c>
      <c r="BU34" s="443" t="str">
        <v/>
      </c>
      <c r="BV34" s="440">
        <f t="shared" si="51"/>
        <v>1.1000000000000001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100</v>
      </c>
      <c r="BR38" t="str">
        <v>Produktivitas Unit</v>
      </c>
      <c r="BS38" s="443">
        <v>100</v>
      </c>
      <c r="BT38" s="443" t="str">
        <f t="shared" si="48"/>
        <v/>
      </c>
      <c r="BU38" s="443" t="str">
        <v/>
      </c>
      <c r="BV38" s="440">
        <f t="shared" si="51"/>
        <v>1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100</v>
      </c>
      <c r="BR39" t="str">
        <v>Pengelolaan Komunikasi dan TJSL</v>
      </c>
      <c r="BS39" s="443">
        <v>100</v>
      </c>
      <c r="BT39" s="443" t="str">
        <f t="shared" si="48"/>
        <v/>
      </c>
      <c r="BU39" s="443" t="str">
        <v/>
      </c>
      <c r="BV39" s="440">
        <f t="shared" si="51"/>
        <v>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100</v>
      </c>
      <c r="BR42" t="str">
        <v>Maturity Level Gudang</v>
      </c>
      <c r="BS42" s="443">
        <v>100</v>
      </c>
      <c r="BT42" s="443" t="str">
        <f t="shared" si="48"/>
        <v/>
      </c>
      <c r="BU42" s="443" t="str">
        <v/>
      </c>
      <c r="BV42" s="440">
        <f t="shared" si="51"/>
        <v>1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100</v>
      </c>
      <c r="BR43" t="str">
        <v>Maturity Level Sustainbility</v>
      </c>
      <c r="BS43" s="443">
        <v>100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766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833" t="s">
        <v>107</v>
      </c>
      <c r="BQ46" s="833"/>
      <c r="BR46" s="833"/>
    </row>
    <row r="47" spans="1:82">
      <c r="AX47" s="766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95.520000000000024</v>
      </c>
    </row>
    <row r="48" spans="1:82">
      <c r="AX48" s="766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766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836" t="s">
        <v>462</v>
      </c>
      <c r="B62" s="836"/>
      <c r="C62" s="836"/>
      <c r="D62" s="836"/>
    </row>
    <row r="63" spans="1:64" ht="15" customHeight="1">
      <c r="A63" s="836"/>
      <c r="B63" s="836"/>
      <c r="C63" s="836"/>
      <c r="D63" s="836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836"/>
      <c r="B64" s="836"/>
      <c r="C64" s="836"/>
      <c r="D64" s="836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36" t="s">
        <v>4</v>
      </c>
      <c r="B110" s="836"/>
      <c r="C110" s="836"/>
      <c r="D110" s="836"/>
    </row>
    <row r="111" spans="1:64">
      <c r="A111" s="836"/>
      <c r="B111" s="836"/>
      <c r="C111" s="836"/>
      <c r="D111" s="836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836"/>
      <c r="B112" s="836"/>
      <c r="C112" s="836"/>
      <c r="D112" s="836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836" t="s">
        <v>3</v>
      </c>
      <c r="B155" s="836"/>
      <c r="C155" s="836"/>
      <c r="D155" s="836"/>
    </row>
    <row r="156" spans="1:64">
      <c r="A156" s="836"/>
      <c r="B156" s="836"/>
      <c r="C156" s="836"/>
      <c r="D156" s="836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836"/>
      <c r="B157" s="836"/>
      <c r="C157" s="836"/>
      <c r="D157" s="836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836" t="s">
        <v>6</v>
      </c>
      <c r="B200" s="836"/>
      <c r="C200" s="836"/>
      <c r="D200" s="836"/>
    </row>
    <row r="201" spans="1:64">
      <c r="A201" s="836"/>
      <c r="B201" s="836"/>
      <c r="C201" s="836"/>
      <c r="D201" s="836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836"/>
      <c r="B202" s="836"/>
      <c r="C202" s="836"/>
      <c r="D202" s="836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836" t="s">
        <v>5</v>
      </c>
      <c r="B245" s="836"/>
      <c r="C245" s="836"/>
      <c r="D245" s="836"/>
    </row>
    <row r="246" spans="1:64">
      <c r="A246" s="836"/>
      <c r="B246" s="836"/>
      <c r="C246" s="836"/>
      <c r="D246" s="836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836"/>
      <c r="B247" s="836"/>
      <c r="C247" s="836"/>
      <c r="D247" s="836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A245:D247"/>
    <mergeCell ref="A62:D64"/>
    <mergeCell ref="A110:D112"/>
    <mergeCell ref="A155:D157"/>
    <mergeCell ref="A200:D202"/>
    <mergeCell ref="AJ1:AV1"/>
    <mergeCell ref="BA1:BM1"/>
    <mergeCell ref="BX3:BX4"/>
    <mergeCell ref="BX5:BX6"/>
    <mergeCell ref="BX7:BX8"/>
    <mergeCell ref="CF14:CF18"/>
    <mergeCell ref="CF2:CS2"/>
    <mergeCell ref="CF6:CF8"/>
    <mergeCell ref="CF9:CF13"/>
    <mergeCell ref="AX46:AX49"/>
    <mergeCell ref="BP2:CC2"/>
    <mergeCell ref="BX11:CD11"/>
    <mergeCell ref="BP46:BR4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topLeftCell="A55" zoomScale="55" zoomScaleNormal="55" workbookViewId="0">
      <selection activeCell="AN104" sqref="AN104"/>
    </sheetView>
  </sheetViews>
  <sheetFormatPr defaultRowHeight="15"/>
  <cols>
    <col min="9" max="35" width="8.85546875" customWidth="1"/>
    <col min="40" max="40" width="11.85546875" bestFit="1" customWidth="1"/>
    <col min="44" max="44" width="5.140625" bestFit="1" customWidth="1"/>
    <col min="58" max="58" width="13.42578125" customWidth="1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839" t="s">
        <v>11</v>
      </c>
      <c r="P2" s="840"/>
      <c r="Q2" s="458"/>
      <c r="R2" s="843"/>
      <c r="S2" s="844"/>
      <c r="T2" s="839" t="s">
        <v>12</v>
      </c>
      <c r="U2" s="840"/>
      <c r="V2" s="458"/>
      <c r="W2" s="843"/>
      <c r="X2" s="844"/>
      <c r="Y2" s="839" t="s">
        <v>5</v>
      </c>
      <c r="Z2" s="847"/>
      <c r="AA2" s="458"/>
      <c r="AB2" s="458"/>
      <c r="AC2" s="459"/>
      <c r="AD2" s="839" t="s">
        <v>14</v>
      </c>
      <c r="AE2" s="840"/>
      <c r="AF2" s="431"/>
      <c r="AG2" s="843"/>
      <c r="AH2" s="844"/>
      <c r="AI2" s="434"/>
      <c r="AN2">
        <v>2025</v>
      </c>
    </row>
    <row r="3" spans="1:40">
      <c r="A3" s="433"/>
      <c r="O3" s="841"/>
      <c r="P3" s="842"/>
      <c r="Q3" s="263"/>
      <c r="R3" s="845"/>
      <c r="S3" s="846"/>
      <c r="T3" s="841"/>
      <c r="U3" s="842"/>
      <c r="V3" s="263"/>
      <c r="W3" s="845"/>
      <c r="X3" s="846"/>
      <c r="Y3" s="848"/>
      <c r="Z3" s="849"/>
      <c r="AA3" s="263"/>
      <c r="AB3" s="263"/>
      <c r="AC3" s="460"/>
      <c r="AD3" s="841"/>
      <c r="AE3" s="842"/>
      <c r="AG3" s="845"/>
      <c r="AH3" s="846"/>
      <c r="AI3" s="434"/>
      <c r="AM3">
        <v>1</v>
      </c>
      <c r="AN3" s="438">
        <f>DATE(2025,AM3+1,0)</f>
        <v>45688</v>
      </c>
    </row>
    <row r="4" spans="1:40">
      <c r="A4" s="433"/>
      <c r="O4" s="841"/>
      <c r="P4" s="842"/>
      <c r="Q4" s="263"/>
      <c r="R4" s="845"/>
      <c r="S4" s="846"/>
      <c r="T4" s="841"/>
      <c r="U4" s="842"/>
      <c r="V4" s="263"/>
      <c r="W4" s="845"/>
      <c r="X4" s="846"/>
      <c r="Y4" s="848"/>
      <c r="Z4" s="849"/>
      <c r="AA4" s="263"/>
      <c r="AB4" s="263"/>
      <c r="AC4" s="460"/>
      <c r="AD4" s="841"/>
      <c r="AE4" s="842"/>
      <c r="AG4" s="845"/>
      <c r="AH4" s="846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839"/>
      <c r="AE9" s="840"/>
      <c r="AF9" s="431"/>
      <c r="AG9" s="843"/>
      <c r="AH9" s="844"/>
      <c r="AI9" s="434"/>
      <c r="AM9">
        <v>7</v>
      </c>
      <c r="AN9" s="438">
        <f t="shared" si="0"/>
        <v>45869</v>
      </c>
    </row>
    <row r="10" spans="1:40">
      <c r="A10" s="433"/>
      <c r="AD10" s="841"/>
      <c r="AE10" s="842"/>
      <c r="AG10" s="845"/>
      <c r="AH10" s="846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837" t="s">
        <v>467</v>
      </c>
      <c r="P11" s="837"/>
      <c r="Q11" s="837" t="s">
        <v>452</v>
      </c>
      <c r="R11" s="850">
        <v>45688</v>
      </c>
      <c r="S11" s="850"/>
      <c r="T11" s="850"/>
      <c r="AD11" s="841"/>
      <c r="AE11" s="842"/>
      <c r="AG11" s="845"/>
      <c r="AH11" s="846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837"/>
      <c r="P12" s="837"/>
      <c r="Q12" s="837"/>
      <c r="R12" s="850"/>
      <c r="S12" s="850"/>
      <c r="T12" s="850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851"/>
      <c r="P15" s="852"/>
      <c r="Q15" s="857" t="s">
        <v>9</v>
      </c>
      <c r="R15" s="857"/>
      <c r="S15" s="857">
        <f>STRG!BZ3</f>
        <v>5</v>
      </c>
      <c r="T15" s="860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853"/>
      <c r="P16" s="854"/>
      <c r="Q16" s="858"/>
      <c r="R16" s="858"/>
      <c r="S16" s="858"/>
      <c r="T16" s="861"/>
      <c r="AI16" s="434"/>
    </row>
    <row r="17" spans="1:38">
      <c r="A17" s="433"/>
      <c r="O17" s="853"/>
      <c r="P17" s="854"/>
      <c r="Q17" s="857" t="s">
        <v>457</v>
      </c>
      <c r="R17" s="857"/>
      <c r="S17" s="858">
        <f>STRG!BZ4</f>
        <v>25</v>
      </c>
      <c r="T17" s="861"/>
      <c r="AI17" s="434"/>
    </row>
    <row r="18" spans="1:38" ht="15" customHeight="1" thickBot="1">
      <c r="A18" s="433"/>
      <c r="O18" s="855"/>
      <c r="P18" s="856"/>
      <c r="Q18" s="859"/>
      <c r="R18" s="859"/>
      <c r="S18" s="859"/>
      <c r="T18" s="862"/>
      <c r="AE18" s="449"/>
      <c r="AF18" s="449"/>
      <c r="AI18" s="434"/>
    </row>
    <row r="19" spans="1:38" ht="14.45" customHeight="1">
      <c r="A19" s="433"/>
      <c r="O19" s="851"/>
      <c r="P19" s="852"/>
      <c r="Q19" s="857" t="s">
        <v>9</v>
      </c>
      <c r="R19" s="857"/>
      <c r="S19" s="857">
        <f>STRG!BZ5</f>
        <v>0</v>
      </c>
      <c r="T19" s="860"/>
      <c r="AE19" s="449"/>
      <c r="AF19" s="449"/>
      <c r="AI19" s="434"/>
    </row>
    <row r="20" spans="1:38" ht="14.45" customHeight="1">
      <c r="A20" s="433"/>
      <c r="O20" s="853"/>
      <c r="P20" s="854"/>
      <c r="Q20" s="858"/>
      <c r="R20" s="858"/>
      <c r="S20" s="858"/>
      <c r="T20" s="861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853"/>
      <c r="P21" s="854"/>
      <c r="Q21" s="858" t="s">
        <v>457</v>
      </c>
      <c r="R21" s="858"/>
      <c r="S21" s="858">
        <f>STRG!BZ6</f>
        <v>1</v>
      </c>
      <c r="T21" s="861"/>
      <c r="AD21" s="449"/>
      <c r="AE21" s="449"/>
      <c r="AF21" s="449"/>
      <c r="AI21" s="434"/>
    </row>
    <row r="22" spans="1:38" ht="15" customHeight="1" thickBot="1">
      <c r="A22" s="433"/>
      <c r="O22" s="855"/>
      <c r="P22" s="856"/>
      <c r="Q22" s="859"/>
      <c r="R22" s="859"/>
      <c r="S22" s="859"/>
      <c r="T22" s="862"/>
      <c r="AD22" s="449"/>
      <c r="AE22" s="449"/>
      <c r="AF22" s="449"/>
      <c r="AI22" s="434"/>
    </row>
    <row r="23" spans="1:38" ht="14.45" customHeight="1">
      <c r="A23" s="433"/>
      <c r="O23" s="853"/>
      <c r="P23" s="854"/>
      <c r="Q23" s="858" t="s">
        <v>9</v>
      </c>
      <c r="R23" s="858"/>
      <c r="S23" s="857">
        <f>STRG!BZ7</f>
        <v>2</v>
      </c>
      <c r="T23" s="860"/>
      <c r="AD23" s="449"/>
      <c r="AE23" s="449"/>
      <c r="AF23" s="449"/>
      <c r="AI23" s="434"/>
    </row>
    <row r="24" spans="1:38" ht="15.75" thickBot="1">
      <c r="A24" s="433"/>
      <c r="O24" s="853"/>
      <c r="P24" s="854"/>
      <c r="Q24" s="858"/>
      <c r="R24" s="858"/>
      <c r="S24" s="858"/>
      <c r="T24" s="861"/>
      <c r="AI24" s="434"/>
    </row>
    <row r="25" spans="1:38">
      <c r="A25" s="433"/>
      <c r="O25" s="853"/>
      <c r="P25" s="854"/>
      <c r="Q25" s="857" t="s">
        <v>457</v>
      </c>
      <c r="R25" s="857"/>
      <c r="S25" s="858">
        <f>STRG!BZ8</f>
        <v>6</v>
      </c>
      <c r="T25" s="861"/>
      <c r="AI25" s="434"/>
    </row>
    <row r="26" spans="1:38" ht="15" customHeight="1" thickBot="1">
      <c r="A26" s="433"/>
      <c r="O26" s="855"/>
      <c r="P26" s="856"/>
      <c r="Q26" s="859"/>
      <c r="R26" s="859"/>
      <c r="S26" s="859"/>
      <c r="T26" s="862"/>
      <c r="AB26" s="864">
        <f>SUM(STRG!CC3:CC5)</f>
        <v>39</v>
      </c>
      <c r="AC26" s="865" t="s">
        <v>468</v>
      </c>
      <c r="AD26" s="865"/>
      <c r="AI26" s="434"/>
    </row>
    <row r="27" spans="1:38" ht="14.45" customHeight="1">
      <c r="A27" s="433"/>
      <c r="AB27" s="864"/>
      <c r="AC27" s="865"/>
      <c r="AD27" s="865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863" t="s">
        <v>470</v>
      </c>
      <c r="AC30" s="863"/>
      <c r="AD30" s="863"/>
      <c r="AE30" s="863"/>
      <c r="AF30" s="863"/>
      <c r="AG30" s="863"/>
      <c r="AH30" s="863"/>
      <c r="AI30" s="434"/>
    </row>
    <row r="31" spans="1:38">
      <c r="A31" s="433"/>
      <c r="AB31" s="863"/>
      <c r="AC31" s="863"/>
      <c r="AD31" s="863"/>
      <c r="AE31" s="863"/>
      <c r="AF31" s="863"/>
      <c r="AG31" s="863"/>
      <c r="AH31" s="863"/>
      <c r="AI31" s="434"/>
    </row>
    <row r="32" spans="1:38" ht="14.45" customHeight="1">
      <c r="A32" s="433"/>
      <c r="AB32" s="863"/>
      <c r="AC32" s="863"/>
      <c r="AD32" s="863"/>
      <c r="AE32" s="863"/>
      <c r="AF32" s="863"/>
      <c r="AG32" s="863"/>
      <c r="AH32" s="863"/>
      <c r="AI32" s="434"/>
    </row>
    <row r="33" spans="1:35" ht="14.45" customHeight="1">
      <c r="A33" s="433"/>
      <c r="AI33" s="434"/>
    </row>
    <row r="34" spans="1:35">
      <c r="A34" s="433"/>
      <c r="O34" s="863" t="s">
        <v>469</v>
      </c>
      <c r="P34" s="863"/>
      <c r="Q34" s="863"/>
      <c r="R34" s="863"/>
      <c r="S34" s="863"/>
      <c r="T34" s="863"/>
      <c r="U34" s="863"/>
      <c r="V34" s="863"/>
      <c r="W34" s="863"/>
      <c r="X34" s="863"/>
      <c r="Y34" s="863"/>
      <c r="Z34" s="863"/>
      <c r="AI34" s="434"/>
    </row>
    <row r="35" spans="1:35">
      <c r="A35" s="433"/>
      <c r="O35" s="863"/>
      <c r="P35" s="863"/>
      <c r="Q35" s="863"/>
      <c r="R35" s="863"/>
      <c r="S35" s="863"/>
      <c r="T35" s="863"/>
      <c r="U35" s="863"/>
      <c r="V35" s="863"/>
      <c r="W35" s="863"/>
      <c r="X35" s="863"/>
      <c r="Y35" s="863"/>
      <c r="Z35" s="863"/>
      <c r="AI35" s="434"/>
    </row>
    <row r="36" spans="1:35">
      <c r="A36" s="433"/>
      <c r="O36" s="863"/>
      <c r="P36" s="863"/>
      <c r="Q36" s="863"/>
      <c r="R36" s="863"/>
      <c r="S36" s="863"/>
      <c r="T36" s="863"/>
      <c r="U36" s="863"/>
      <c r="V36" s="863"/>
      <c r="W36" s="863"/>
      <c r="X36" s="863"/>
      <c r="Y36" s="863"/>
      <c r="Z36" s="863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837" t="s">
        <v>471</v>
      </c>
      <c r="P61" s="837"/>
      <c r="Q61" s="837" t="s">
        <v>452</v>
      </c>
      <c r="R61" s="838" t="s">
        <v>229</v>
      </c>
      <c r="S61" s="838"/>
      <c r="T61" s="838"/>
      <c r="U61" s="838"/>
      <c r="V61" s="838"/>
      <c r="W61" s="838"/>
      <c r="X61" s="838"/>
      <c r="Y61" s="838"/>
      <c r="Z61" s="838"/>
      <c r="AA61" s="838"/>
      <c r="AB61" s="838"/>
      <c r="AC61" s="838"/>
      <c r="AD61" s="838"/>
      <c r="AE61" s="838"/>
      <c r="AF61" s="838"/>
      <c r="AG61" s="838"/>
      <c r="AH61" s="838"/>
      <c r="AI61" s="434"/>
    </row>
    <row r="62" spans="1:35" ht="15" customHeight="1">
      <c r="A62" s="433"/>
      <c r="O62" s="837"/>
      <c r="P62" s="837"/>
      <c r="Q62" s="837"/>
      <c r="R62" s="838"/>
      <c r="S62" s="838"/>
      <c r="T62" s="838"/>
      <c r="U62" s="838"/>
      <c r="V62" s="838"/>
      <c r="W62" s="838"/>
      <c r="X62" s="838"/>
      <c r="Y62" s="838"/>
      <c r="Z62" s="838"/>
      <c r="AA62" s="838"/>
      <c r="AB62" s="838"/>
      <c r="AC62" s="838"/>
      <c r="AD62" s="838"/>
      <c r="AE62" s="838"/>
      <c r="AF62" s="838"/>
      <c r="AG62" s="838"/>
      <c r="AH62" s="838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837" t="s">
        <v>474</v>
      </c>
      <c r="P97" s="837"/>
      <c r="Q97" s="837" t="s">
        <v>452</v>
      </c>
      <c r="R97" s="838">
        <v>45838</v>
      </c>
      <c r="S97" s="838"/>
      <c r="T97" s="838"/>
      <c r="U97" s="838"/>
      <c r="V97" s="838"/>
      <c r="W97" s="838"/>
      <c r="X97" s="838"/>
      <c r="Y97" s="838"/>
      <c r="Z97" s="838"/>
      <c r="AA97" s="838"/>
      <c r="AB97" s="838"/>
      <c r="AC97" s="838"/>
      <c r="AD97" s="838"/>
      <c r="AE97" s="838"/>
      <c r="AF97" s="838"/>
      <c r="AG97" s="838"/>
      <c r="AH97" s="838"/>
      <c r="AI97" s="434"/>
    </row>
    <row r="98" spans="1:35">
      <c r="A98" s="433"/>
      <c r="O98" s="837"/>
      <c r="P98" s="837"/>
      <c r="Q98" s="837"/>
      <c r="R98" s="838"/>
      <c r="S98" s="838"/>
      <c r="T98" s="838"/>
      <c r="U98" s="838"/>
      <c r="V98" s="838"/>
      <c r="W98" s="838"/>
      <c r="X98" s="838"/>
      <c r="Y98" s="838"/>
      <c r="Z98" s="838"/>
      <c r="AA98" s="838"/>
      <c r="AB98" s="838"/>
      <c r="AC98" s="838"/>
      <c r="AD98" s="838"/>
      <c r="AE98" s="838"/>
      <c r="AF98" s="838"/>
      <c r="AG98" s="838"/>
      <c r="AH98" s="838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 t="shared" ref="AS119:BD119" si="1">DATE(2025,AS118+1,0)</f>
        <v>45688</v>
      </c>
      <c r="AT119" s="438">
        <f t="shared" si="1"/>
        <v>45716</v>
      </c>
      <c r="AU119" s="438">
        <f t="shared" si="1"/>
        <v>45747</v>
      </c>
      <c r="AV119" s="438">
        <f t="shared" si="1"/>
        <v>45777</v>
      </c>
      <c r="AW119" s="438">
        <f t="shared" si="1"/>
        <v>45808</v>
      </c>
      <c r="AX119" s="438">
        <f t="shared" si="1"/>
        <v>45838</v>
      </c>
      <c r="AY119" s="438">
        <f t="shared" si="1"/>
        <v>45869</v>
      </c>
      <c r="AZ119" s="438">
        <f t="shared" si="1"/>
        <v>45900</v>
      </c>
      <c r="BA119" s="438">
        <f t="shared" si="1"/>
        <v>45930</v>
      </c>
      <c r="BB119" s="438">
        <f t="shared" si="1"/>
        <v>45961</v>
      </c>
      <c r="BC119" s="438">
        <f t="shared" si="1"/>
        <v>45991</v>
      </c>
      <c r="BD119" s="438">
        <f t="shared" si="1"/>
        <v>46022</v>
      </c>
      <c r="BF119" t="s">
        <v>497</v>
      </c>
      <c r="BG119" t="s">
        <v>498</v>
      </c>
      <c r="BH119" t="s">
        <v>499</v>
      </c>
      <c r="BI11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5</v>
      </c>
      <c r="BU119" t="s">
        <v>453</v>
      </c>
      <c r="BV119">
        <f>SUM(BT119:BT120)</f>
        <v>23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105" t="s">
        <v>456</v>
      </c>
      <c r="BK120" s="442" cm="1">
        <f t="array" ref="BK120:BK149">INDEX(_xlfn.ANCHORARRAY($AS$120),MATCH(_xlfn.ANCHORARRAY($BF$120),_xlfn.ANCHORARRAY($AQ$120),0),MATCH($R$121,$AS$119:$BD$119,0))</f>
        <v>99.307270683016284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99.307270683016284</v>
      </c>
      <c r="BO120" s="440" cm="1">
        <f t="array" ref="BO120:BO149">IF(_xlfn.ANCHORARRAY($BK$120)&lt;95,_xlfn.ANCHORARRAY(BK120),0)</f>
        <v>0</v>
      </c>
      <c r="BP120" s="628">
        <f>IF(SUM(BM120:BO120)&lt;100,100-SUM(BM120:BO120),0)</f>
        <v>0.69272931698371565</v>
      </c>
      <c r="BQ120" s="440">
        <f>BK120*BI120/100</f>
        <v>13.903017895622279</v>
      </c>
      <c r="BS120" t="s">
        <v>457</v>
      </c>
      <c r="BT120" cm="1">
        <f t="array" ref="BT120">ROWS(_xlfn._xlws.FILTER(BM127:BM149,BM127:BM149&gt;0))</f>
        <v>18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99.307270683016284</v>
      </c>
      <c r="BX120" t="str" cm="1">
        <f t="array" ref="BX120:BX126">_xlfn._xlws.FILTER(_xlfn.ANCHORARRAY($BL$120),_xlfn.ANCHORARRAY($BK$120)&lt;100)</f>
        <v>Penjualan Tenaga Listrik</v>
      </c>
      <c r="BY120" s="440">
        <f>INDEX(_xlfn.ANCHORARRAY($BN$120),MATCH(BX120,_xlfn.ANCHORARRAY($BL$120),0))</f>
        <v>99.307270683016284</v>
      </c>
      <c r="BZ120" s="440">
        <f>INDEX(_xlfn.ANCHORARRAY($BO$120),MATCH(BX120,_xlfn.ANCHORARRAY($BL$120),0))</f>
        <v>0</v>
      </c>
      <c r="CA120" s="440">
        <f>100-SUM(BY120:BZ120)</f>
        <v>0.69272931698371565</v>
      </c>
    </row>
    <row r="121" spans="1:79">
      <c r="A121" s="433"/>
      <c r="O121" s="837" t="s">
        <v>474</v>
      </c>
      <c r="P121" s="837"/>
      <c r="Q121" s="837" t="s">
        <v>452</v>
      </c>
      <c r="R121" s="838">
        <v>45961</v>
      </c>
      <c r="S121" s="838"/>
      <c r="T121" s="838"/>
      <c r="U121" s="838"/>
      <c r="V121" s="838"/>
      <c r="W121" s="838"/>
      <c r="X121" s="838"/>
      <c r="Y121" s="838"/>
      <c r="Z121" s="838"/>
      <c r="AA121" s="838"/>
      <c r="AB121" s="838"/>
      <c r="AC121" s="838"/>
      <c r="AD121" s="838"/>
      <c r="AE121" s="838"/>
      <c r="AF121" s="838"/>
      <c r="AG121" s="838"/>
      <c r="AH121" s="838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105.50261321400779</v>
      </c>
      <c r="AV121" s="440">
        <v>100.47862567944253</v>
      </c>
      <c r="AW121" s="440">
        <v>98.727816626728114</v>
      </c>
      <c r="AX121" s="440">
        <v>99.101575034722217</v>
      </c>
      <c r="AY121" s="440">
        <v>99.339227026490079</v>
      </c>
      <c r="AZ121" s="440">
        <v>99.653571055523443</v>
      </c>
      <c r="BA121" s="440">
        <v>99.515906928992578</v>
      </c>
      <c r="BB121" s="440">
        <v>99.307270683016284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105" t="s">
        <v>456</v>
      </c>
      <c r="BK121" s="442">
        <v>110</v>
      </c>
      <c r="BL121" s="442" t="str">
        <v>SAIDI (sesuai kewenangan)</v>
      </c>
      <c r="BM121" s="442">
        <v>110</v>
      </c>
      <c r="BN121" s="440">
        <v>0</v>
      </c>
      <c r="BO121" s="440">
        <v>0</v>
      </c>
      <c r="BP121" s="628">
        <f t="shared" ref="BP121:BP149" si="2">IF(SUM(BM121:BO121)&lt;100,100-SUM(BM121:BO121),0)</f>
        <v>0</v>
      </c>
      <c r="BQ121" s="440">
        <f t="shared" ref="BQ121:BQ149" si="3">BK121*BI121/100</f>
        <v>5.1333333333333337</v>
      </c>
      <c r="BR121" t="s">
        <v>454</v>
      </c>
      <c r="BS121" t="s">
        <v>9</v>
      </c>
      <c r="BT121" cm="1">
        <f t="array" ref="BT121">ROWS(_xlfn._xlws.FILTER(BN120:BN126,BN120:BN126&gt;0))</f>
        <v>2</v>
      </c>
      <c r="BU121" t="s">
        <v>455</v>
      </c>
      <c r="BV121">
        <f>SUM(BT123:BT124)</f>
        <v>5</v>
      </c>
      <c r="BW121" s="440" t="e">
        <f t="shared" ref="BW121:BW137" si="4">INDEX(_xlfn.ANCHORARRAY(BK121),MATCH(BX121,_xlfn.ANCHORARRAY($BL$120),0))</f>
        <v>#REF!</v>
      </c>
      <c r="BX121" t="str">
        <v>Susut Distribusi Tanpa E-min (sesuai kewenangan)</v>
      </c>
      <c r="BY121" s="440">
        <f t="shared" ref="BY121:BY137" si="5">INDEX(_xlfn.ANCHORARRAY($BN$120),MATCH(BX121,_xlfn.ANCHORARRAY($BL$120),0))</f>
        <v>95.108297790199245</v>
      </c>
      <c r="BZ121" s="440">
        <f t="shared" ref="BZ121:BZ137" si="6">INDEX(_xlfn.ANCHORARRAY($BO$120),MATCH(BX121,_xlfn.ANCHORARRAY($BL$120),0))</f>
        <v>0</v>
      </c>
      <c r="CA121" s="440">
        <f t="shared" ref="CA121:CA137" si="7">100-SUM(BY121:BZ121)</f>
        <v>4.891702209800755</v>
      </c>
    </row>
    <row r="122" spans="1:79">
      <c r="A122" s="433"/>
      <c r="O122" s="837"/>
      <c r="P122" s="837"/>
      <c r="Q122" s="837"/>
      <c r="R122" s="838"/>
      <c r="S122" s="838"/>
      <c r="T122" s="838"/>
      <c r="U122" s="838"/>
      <c r="V122" s="838"/>
      <c r="W122" s="838"/>
      <c r="X122" s="838"/>
      <c r="Y122" s="838"/>
      <c r="Z122" s="838"/>
      <c r="AA122" s="838"/>
      <c r="AB122" s="838"/>
      <c r="AC122" s="838"/>
      <c r="AD122" s="838"/>
      <c r="AE122" s="838"/>
      <c r="AF122" s="838"/>
      <c r="AG122" s="838"/>
      <c r="AH122" s="838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105" t="s">
        <v>456</v>
      </c>
      <c r="BK122" s="442">
        <v>110</v>
      </c>
      <c r="BL122" s="442" t="str">
        <v>SAIFI (sesuai kewenangan)</v>
      </c>
      <c r="BM122" s="442">
        <v>110</v>
      </c>
      <c r="BN122" s="440">
        <v>0</v>
      </c>
      <c r="BO122" s="440">
        <v>0</v>
      </c>
      <c r="BP122" s="628">
        <f t="shared" si="2"/>
        <v>0</v>
      </c>
      <c r="BQ122" s="440">
        <f t="shared" si="3"/>
        <v>5.1333333333333337</v>
      </c>
      <c r="BS122" t="s">
        <v>457</v>
      </c>
      <c r="BT122" cm="1">
        <f t="array" ref="BT122">IFERROR(ROWS(_xlfn._xlws.FILTER(BN127:BN149,BN127:BN149&gt;0)),0)</f>
        <v>0</v>
      </c>
      <c r="BV122">
        <f>SUM(BV119:BV121)</f>
        <v>30</v>
      </c>
      <c r="BW122" s="440" t="e">
        <f t="shared" si="4"/>
        <v>#REF!</v>
      </c>
      <c r="BX122" t="str">
        <v>Penambahan Daya Tersambung</v>
      </c>
      <c r="BY122" s="440">
        <f t="shared" si="5"/>
        <v>0</v>
      </c>
      <c r="BZ122" s="440">
        <f t="shared" si="6"/>
        <v>54.007078507078511</v>
      </c>
      <c r="CA122" s="440">
        <f t="shared" si="7"/>
        <v>45.992921492921489</v>
      </c>
    </row>
    <row r="123" spans="1:79">
      <c r="A123" s="433"/>
      <c r="AI123" s="434"/>
      <c r="AN123" t="s">
        <v>6</v>
      </c>
      <c r="AQ123" t="str">
        <v>a. SAIDI (sesuai kewenangan)</v>
      </c>
      <c r="AR123" s="440" t="str">
        <v>ò</v>
      </c>
      <c r="AS123" s="440">
        <v>95.376486832044009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110</v>
      </c>
      <c r="AY123" s="440">
        <v>110</v>
      </c>
      <c r="AZ123" s="440">
        <v>110</v>
      </c>
      <c r="BA123" s="440">
        <v>110</v>
      </c>
      <c r="BB123" s="440">
        <v>110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10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628">
        <f t="shared" si="2"/>
        <v>0</v>
      </c>
      <c r="BQ123" s="440">
        <f t="shared" si="3"/>
        <v>5.1333333333333337</v>
      </c>
      <c r="BR123" t="s">
        <v>455</v>
      </c>
      <c r="BS123" t="s">
        <v>9</v>
      </c>
      <c r="BT123" cm="1">
        <f t="array" ref="BT123">IFERROR(ROWS(_xlfn._xlws.FILTER(BO120:BO126,BO120:BO126&gt;0)),0)</f>
        <v>0</v>
      </c>
      <c r="BW123" s="440" t="e">
        <f t="shared" si="4"/>
        <v>#REF!</v>
      </c>
      <c r="BX123" t="str">
        <v>Penambahan Jumlah Pelanggan</v>
      </c>
      <c r="BY123" s="440">
        <f t="shared" si="5"/>
        <v>0</v>
      </c>
      <c r="BZ123" s="440">
        <f t="shared" si="6"/>
        <v>50.308495491219738</v>
      </c>
      <c r="CA123" s="440">
        <f t="shared" si="7"/>
        <v>49.691504508780262</v>
      </c>
    </row>
    <row r="124" spans="1:79">
      <c r="A124" s="433"/>
      <c r="O124" s="837" t="s">
        <v>106</v>
      </c>
      <c r="P124" s="837"/>
      <c r="Q124" s="837" t="s">
        <v>452</v>
      </c>
      <c r="R124" s="838" t="s">
        <v>3</v>
      </c>
      <c r="S124" s="838"/>
      <c r="T124" s="838"/>
      <c r="U124" s="838"/>
      <c r="V124" s="838"/>
      <c r="W124" s="838"/>
      <c r="X124" s="838"/>
      <c r="Y124" s="838"/>
      <c r="Z124" s="838"/>
      <c r="AA124" s="838"/>
      <c r="AB124" s="838"/>
      <c r="AC124" s="838"/>
      <c r="AD124" s="838"/>
      <c r="AE124" s="838"/>
      <c r="AF124" s="838"/>
      <c r="AG124" s="838"/>
      <c r="AH124" s="838"/>
      <c r="AI124" s="434"/>
      <c r="AN124" t="s">
        <v>3</v>
      </c>
      <c r="AQ124" t="str">
        <v>b. SAIFI (sesuai kewenangan)</v>
      </c>
      <c r="AR124" s="440" t="str">
        <v>ò</v>
      </c>
      <c r="AS124" s="440">
        <v>78.461387194096432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110</v>
      </c>
      <c r="AY124" s="440">
        <v>110</v>
      </c>
      <c r="AZ124" s="440">
        <v>110</v>
      </c>
      <c r="BA124" s="440">
        <v>110</v>
      </c>
      <c r="BB124" s="440">
        <v>110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105" t="s">
        <v>456</v>
      </c>
      <c r="BK124" s="442">
        <v>95.108297790199245</v>
      </c>
      <c r="BL124" s="442" t="str">
        <v>Susut Distribusi Tanpa E-min (sesuai kewenangan)</v>
      </c>
      <c r="BM124" s="442">
        <v>0</v>
      </c>
      <c r="BN124" s="440">
        <v>95.108297790199245</v>
      </c>
      <c r="BO124" s="440">
        <v>0</v>
      </c>
      <c r="BP124" s="628">
        <f t="shared" si="2"/>
        <v>4.891702209800755</v>
      </c>
      <c r="BQ124" s="440">
        <f t="shared" si="3"/>
        <v>3.8043319116079699</v>
      </c>
      <c r="BS124" t="s">
        <v>457</v>
      </c>
      <c r="BT124" cm="1">
        <f t="array" ref="BT124">ROWS(_xlfn._xlws.FILTER(BO127:BO149,BO127:BO149&gt;0))</f>
        <v>5</v>
      </c>
      <c r="BW124" s="440" t="e">
        <f t="shared" si="4"/>
        <v>#REF!</v>
      </c>
      <c r="BX124" t="str">
        <v>Jumlah Penambahan Pelanggan Produk Tematik</v>
      </c>
      <c r="BY124" s="440">
        <f t="shared" si="5"/>
        <v>0</v>
      </c>
      <c r="BZ124" s="440">
        <f t="shared" si="6"/>
        <v>74.479166666666657</v>
      </c>
      <c r="CA124" s="440">
        <f t="shared" si="7"/>
        <v>25.520833333333343</v>
      </c>
    </row>
    <row r="125" spans="1:79">
      <c r="A125" s="433"/>
      <c r="O125" s="837"/>
      <c r="P125" s="837"/>
      <c r="Q125" s="837"/>
      <c r="R125" s="838"/>
      <c r="S125" s="838"/>
      <c r="T125" s="838"/>
      <c r="U125" s="838"/>
      <c r="V125" s="838"/>
      <c r="W125" s="838"/>
      <c r="X125" s="838"/>
      <c r="Y125" s="838"/>
      <c r="Z125" s="838"/>
      <c r="AA125" s="838"/>
      <c r="AB125" s="838"/>
      <c r="AC125" s="838"/>
      <c r="AD125" s="838"/>
      <c r="AE125" s="838"/>
      <c r="AF125" s="838"/>
      <c r="AG125" s="838"/>
      <c r="AH125" s="838"/>
      <c r="AI125" s="434"/>
      <c r="AN125" t="s">
        <v>5</v>
      </c>
      <c r="AQ125" t="str">
        <v>c. ENS (sesuai kewenangan)</v>
      </c>
      <c r="AR125" s="440" t="str">
        <v>ò</v>
      </c>
      <c r="AS125" s="440">
        <v>89.673469387755105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105" t="s">
        <v>456</v>
      </c>
      <c r="BK125" s="442">
        <v>107.50008333333334</v>
      </c>
      <c r="BL125" s="442" t="str">
        <v>Penyelesaian Temuan P2TL</v>
      </c>
      <c r="BM125" s="442">
        <v>107.50008333333334</v>
      </c>
      <c r="BN125" s="440">
        <v>0</v>
      </c>
      <c r="BO125" s="440">
        <v>0</v>
      </c>
      <c r="BP125" s="628">
        <f t="shared" si="2"/>
        <v>0</v>
      </c>
      <c r="BQ125" s="440">
        <f t="shared" si="3"/>
        <v>4.3000033333333336</v>
      </c>
      <c r="BW125" s="440" t="e">
        <f t="shared" si="4"/>
        <v>#REF!</v>
      </c>
      <c r="BX125" t="str">
        <v>Penambahan Jumlah Pelanggan Rumah Tangga Lisdes</v>
      </c>
      <c r="BY125" s="440">
        <f t="shared" si="5"/>
        <v>0</v>
      </c>
      <c r="BZ125" s="440">
        <f t="shared" si="6"/>
        <v>50</v>
      </c>
      <c r="CA125" s="440">
        <f t="shared" si="7"/>
        <v>50</v>
      </c>
    </row>
    <row r="126" spans="1:79">
      <c r="A126" s="433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105" t="s">
        <v>456</v>
      </c>
      <c r="BK126" s="442">
        <v>101.64986251145737</v>
      </c>
      <c r="BL126" s="442" t="str">
        <v>Penyelesaian Ganti Meter</v>
      </c>
      <c r="BM126" s="442">
        <v>101.64986251145737</v>
      </c>
      <c r="BN126" s="440">
        <v>0</v>
      </c>
      <c r="BO126" s="440">
        <v>0</v>
      </c>
      <c r="BP126" s="628">
        <f t="shared" si="2"/>
        <v>0</v>
      </c>
      <c r="BQ126" s="440">
        <f t="shared" si="3"/>
        <v>4.0659945004582951</v>
      </c>
      <c r="BR126" s="627"/>
      <c r="BW126" s="440" t="e">
        <f t="shared" si="4"/>
        <v>#REF!</v>
      </c>
      <c r="BX126" t="str">
        <v>Peningkatan kWh Penjualan dari Pelanggan Rumah Tangga Lisdes</v>
      </c>
      <c r="BY126" s="440">
        <f t="shared" si="5"/>
        <v>0</v>
      </c>
      <c r="BZ126" s="440">
        <f t="shared" si="6"/>
        <v>91.496459694989127</v>
      </c>
      <c r="CA126" s="440">
        <f t="shared" si="7"/>
        <v>8.5035403050108727</v>
      </c>
    </row>
    <row r="127" spans="1:79" ht="15.75" thickBot="1">
      <c r="A127" s="433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109.36356619751541</v>
      </c>
      <c r="AY127" s="440">
        <v>100.46134209606063</v>
      </c>
      <c r="AZ127" s="440">
        <v>98.73447490582079</v>
      </c>
      <c r="BA127" s="440">
        <v>95.250691699448709</v>
      </c>
      <c r="BB127" s="440">
        <v>95.108297790199245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105" t="s">
        <v>456</v>
      </c>
      <c r="BK127" s="442">
        <v>110</v>
      </c>
      <c r="BL127" s="442" t="str">
        <v>Gangguan TM &gt; 5 Menit</v>
      </c>
      <c r="BM127" s="442">
        <v>110</v>
      </c>
      <c r="BN127" s="440">
        <v>0</v>
      </c>
      <c r="BO127" s="440">
        <v>0</v>
      </c>
      <c r="BP127" s="628">
        <f t="shared" si="2"/>
        <v>0</v>
      </c>
      <c r="BQ127" s="440">
        <f t="shared" si="3"/>
        <v>3.3</v>
      </c>
      <c r="BW127" s="440" t="e">
        <f t="shared" si="4"/>
        <v>#REF!</v>
      </c>
      <c r="BY127" s="440" t="e">
        <f t="shared" si="5"/>
        <v>#N/A</v>
      </c>
      <c r="BZ127" s="440" t="e">
        <f t="shared" si="6"/>
        <v>#N/A</v>
      </c>
      <c r="CA127" s="440" t="e">
        <f t="shared" si="7"/>
        <v>#N/A</v>
      </c>
    </row>
    <row r="128" spans="1:79">
      <c r="A128" s="433"/>
      <c r="O128" s="851"/>
      <c r="P128" s="852"/>
      <c r="Q128" s="857" t="s">
        <v>9</v>
      </c>
      <c r="R128" s="857"/>
      <c r="S128" s="857">
        <f>BT119</f>
        <v>5</v>
      </c>
      <c r="T128" s="860"/>
      <c r="AI128" s="434"/>
      <c r="AQ128" t="str">
        <v>b. Penyelesaian Temuan P2TL</v>
      </c>
      <c r="AR128" s="440" t="str">
        <v>ñ</v>
      </c>
      <c r="AS128" s="440">
        <v>110</v>
      </c>
      <c r="AT128" s="440">
        <v>72.77819454863716</v>
      </c>
      <c r="AU128" s="440">
        <v>84.09933333333332</v>
      </c>
      <c r="AV128" s="440">
        <v>90.377452818397686</v>
      </c>
      <c r="AW128" s="440">
        <v>94.612261226122612</v>
      </c>
      <c r="AX128" s="440">
        <v>110</v>
      </c>
      <c r="AY128" s="440">
        <v>107.06493333333333</v>
      </c>
      <c r="AZ128" s="440">
        <v>110</v>
      </c>
      <c r="BA128" s="440">
        <v>110</v>
      </c>
      <c r="BB128" s="440">
        <v>107.50008333333334</v>
      </c>
      <c r="BC128" s="440">
        <v>95.555629629629635</v>
      </c>
      <c r="BD128" s="440">
        <v>86.000066666666669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105" t="s">
        <v>456</v>
      </c>
      <c r="BK128" s="442">
        <v>110</v>
      </c>
      <c r="BL128" s="442" t="str">
        <v>Gangguan TM ≤ 5 Menit</v>
      </c>
      <c r="BM128" s="442">
        <v>110</v>
      </c>
      <c r="BN128" s="440">
        <v>0</v>
      </c>
      <c r="BO128" s="440">
        <v>0</v>
      </c>
      <c r="BP128" s="628">
        <f t="shared" si="2"/>
        <v>0</v>
      </c>
      <c r="BQ128" s="440">
        <f t="shared" si="3"/>
        <v>3.3</v>
      </c>
      <c r="BW128" s="440" t="e">
        <f t="shared" si="4"/>
        <v>#REF!</v>
      </c>
      <c r="BY128" s="440" t="e">
        <f t="shared" si="5"/>
        <v>#N/A</v>
      </c>
      <c r="BZ128" s="440" t="e">
        <f t="shared" si="6"/>
        <v>#N/A</v>
      </c>
      <c r="CA128" s="440" t="e">
        <f t="shared" si="7"/>
        <v>#N/A</v>
      </c>
    </row>
    <row r="129" spans="1:79" ht="15.75" thickBot="1">
      <c r="A129" s="433"/>
      <c r="O129" s="853"/>
      <c r="P129" s="854"/>
      <c r="Q129" s="858"/>
      <c r="R129" s="858"/>
      <c r="S129" s="858"/>
      <c r="T129" s="861"/>
      <c r="AI129" s="434"/>
      <c r="AQ129" t="str">
        <v>c. Penyelesaian Ganti Meter</v>
      </c>
      <c r="AR129" s="440" t="str">
        <v>ñ</v>
      </c>
      <c r="AS129" s="440">
        <v>0</v>
      </c>
      <c r="AT129" s="440">
        <v>32.19178082191781</v>
      </c>
      <c r="AU129" s="440">
        <v>69.794050343249424</v>
      </c>
      <c r="AV129" s="440">
        <v>67.581475128644939</v>
      </c>
      <c r="AW129" s="440">
        <v>86.752827140549272</v>
      </c>
      <c r="AX129" s="440">
        <v>91.628614916286139</v>
      </c>
      <c r="AY129" s="440">
        <v>95.561357702349866</v>
      </c>
      <c r="AZ129" s="440">
        <v>83.657142857142858</v>
      </c>
      <c r="BA129" s="440">
        <v>110</v>
      </c>
      <c r="BB129" s="440">
        <v>101.64986251145737</v>
      </c>
      <c r="BC129" s="440">
        <v>101.64986251145737</v>
      </c>
      <c r="BD129" s="440">
        <v>101.64986251145737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105" t="s">
        <v>456</v>
      </c>
      <c r="BK129" s="442">
        <v>110</v>
      </c>
      <c r="BL129" s="442" t="str">
        <v>Kerusakan Peralatan Distribusi (PHB TM dan Trafo) Sesuai Kewenangan</v>
      </c>
      <c r="BM129" s="442">
        <v>110</v>
      </c>
      <c r="BN129" s="440">
        <v>0</v>
      </c>
      <c r="BO129" s="440">
        <v>0</v>
      </c>
      <c r="BP129" s="628">
        <f t="shared" si="2"/>
        <v>0</v>
      </c>
      <c r="BQ129" s="440">
        <f t="shared" si="3"/>
        <v>3.3</v>
      </c>
      <c r="BW129" s="440" t="e">
        <f t="shared" si="4"/>
        <v>#REF!</v>
      </c>
      <c r="BY129" s="440" t="e">
        <f t="shared" si="5"/>
        <v>#N/A</v>
      </c>
      <c r="BZ129" s="440" t="e">
        <f t="shared" si="6"/>
        <v>#N/A</v>
      </c>
      <c r="CA129" s="440" t="e">
        <f t="shared" si="7"/>
        <v>#N/A</v>
      </c>
    </row>
    <row r="130" spans="1:79" ht="15" customHeight="1">
      <c r="A130" s="433"/>
      <c r="O130" s="853"/>
      <c r="P130" s="854"/>
      <c r="Q130" s="857" t="s">
        <v>457</v>
      </c>
      <c r="R130" s="857"/>
      <c r="S130" s="857">
        <f>BT120</f>
        <v>18</v>
      </c>
      <c r="T130" s="860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10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628">
        <f t="shared" si="2"/>
        <v>0</v>
      </c>
      <c r="BQ130" s="440">
        <f t="shared" si="3"/>
        <v>2.2000000000000002</v>
      </c>
      <c r="BW130" s="440" t="e">
        <f t="shared" si="4"/>
        <v>#REF!</v>
      </c>
      <c r="BY130" s="440" t="e">
        <f t="shared" si="5"/>
        <v>#N/A</v>
      </c>
      <c r="BZ130" s="440" t="e">
        <f t="shared" si="6"/>
        <v>#N/A</v>
      </c>
      <c r="CA130" s="440" t="e">
        <f t="shared" si="7"/>
        <v>#N/A</v>
      </c>
    </row>
    <row r="131" spans="1:79" ht="15.75" customHeight="1" thickBot="1">
      <c r="A131" s="433"/>
      <c r="O131" s="855"/>
      <c r="P131" s="856"/>
      <c r="Q131" s="859"/>
      <c r="R131" s="859"/>
      <c r="S131" s="858"/>
      <c r="T131" s="861"/>
      <c r="V131" s="866">
        <f>BQ150</f>
        <v>100.52314535154579</v>
      </c>
      <c r="W131" s="866"/>
      <c r="Y131" s="869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10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628">
        <f t="shared" si="2"/>
        <v>0</v>
      </c>
      <c r="BQ131" s="440">
        <f t="shared" si="3"/>
        <v>2.2000000000000002</v>
      </c>
      <c r="BW131" s="440" t="e">
        <f t="shared" si="4"/>
        <v>#REF!</v>
      </c>
      <c r="BY131" s="440" t="e">
        <f t="shared" si="5"/>
        <v>#N/A</v>
      </c>
      <c r="BZ131" s="440" t="e">
        <f t="shared" si="6"/>
        <v>#N/A</v>
      </c>
      <c r="CA131" s="440" t="e">
        <f t="shared" si="7"/>
        <v>#N/A</v>
      </c>
    </row>
    <row r="132" spans="1:79" ht="15" customHeight="1">
      <c r="A132" s="433"/>
      <c r="O132" s="851"/>
      <c r="P132" s="852"/>
      <c r="Q132" s="857" t="s">
        <v>9</v>
      </c>
      <c r="R132" s="857"/>
      <c r="S132" s="857">
        <f>BT121</f>
        <v>2</v>
      </c>
      <c r="T132" s="860"/>
      <c r="V132" s="866"/>
      <c r="W132" s="866"/>
      <c r="X132" s="869"/>
      <c r="Y132" s="869"/>
      <c r="AI132" s="434"/>
      <c r="AQ132" t="str">
        <v>a. Gangguan TM &gt; 5 Menit</v>
      </c>
      <c r="AR132" s="440" t="str">
        <v>ò</v>
      </c>
      <c r="AS132" s="440">
        <v>110</v>
      </c>
      <c r="AT132" s="440">
        <v>100</v>
      </c>
      <c r="AU132" s="440">
        <v>100</v>
      </c>
      <c r="AV132" s="440">
        <v>109.09090909090908</v>
      </c>
      <c r="AW132" s="440">
        <v>100</v>
      </c>
      <c r="AX132" s="440">
        <v>110</v>
      </c>
      <c r="AY132" s="440">
        <v>110</v>
      </c>
      <c r="AZ132" s="440">
        <v>110</v>
      </c>
      <c r="BA132" s="440">
        <v>110</v>
      </c>
      <c r="BB132" s="440">
        <v>110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10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628">
        <f t="shared" si="2"/>
        <v>0</v>
      </c>
      <c r="BQ132" s="440">
        <f t="shared" si="3"/>
        <v>2</v>
      </c>
      <c r="BW132" s="440" t="e">
        <f t="shared" si="4"/>
        <v>#REF!</v>
      </c>
      <c r="BY132" s="440" t="e">
        <f t="shared" si="5"/>
        <v>#N/A</v>
      </c>
      <c r="BZ132" s="440" t="e">
        <f t="shared" si="6"/>
        <v>#N/A</v>
      </c>
      <c r="CA132" s="440" t="e">
        <f t="shared" si="7"/>
        <v>#N/A</v>
      </c>
    </row>
    <row r="133" spans="1:79" ht="15" customHeight="1" thickBot="1">
      <c r="A133" s="433"/>
      <c r="O133" s="853"/>
      <c r="P133" s="854"/>
      <c r="Q133" s="867"/>
      <c r="R133" s="867"/>
      <c r="S133" s="858"/>
      <c r="T133" s="861"/>
      <c r="V133" s="866"/>
      <c r="W133" s="866"/>
      <c r="X133" s="869"/>
      <c r="Y133" s="869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110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10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628">
        <f t="shared" si="2"/>
        <v>0</v>
      </c>
      <c r="BQ133" s="440">
        <f t="shared" si="3"/>
        <v>2.2000000000000002</v>
      </c>
      <c r="BW133" s="440" t="e">
        <f t="shared" si="4"/>
        <v>#REF!</v>
      </c>
      <c r="BY133" s="440" t="e">
        <f t="shared" si="5"/>
        <v>#N/A</v>
      </c>
      <c r="BZ133" s="440" t="e">
        <f t="shared" si="6"/>
        <v>#N/A</v>
      </c>
      <c r="CA133" s="440" t="e">
        <f t="shared" si="7"/>
        <v>#N/A</v>
      </c>
    </row>
    <row r="134" spans="1:79" ht="15" customHeight="1">
      <c r="A134" s="433"/>
      <c r="O134" s="853"/>
      <c r="P134" s="854"/>
      <c r="Q134" s="858" t="s">
        <v>457</v>
      </c>
      <c r="R134" s="858"/>
      <c r="S134" s="857">
        <f>IFERROR(BT122,0)</f>
        <v>0</v>
      </c>
      <c r="T134" s="860"/>
      <c r="V134" s="866"/>
      <c r="W134" s="866"/>
      <c r="X134" s="869"/>
      <c r="Y134" s="869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110</v>
      </c>
      <c r="AX134" s="440">
        <v>110</v>
      </c>
      <c r="AY134" s="440">
        <v>110</v>
      </c>
      <c r="AZ134" s="440">
        <v>110</v>
      </c>
      <c r="BA134" s="440">
        <v>110</v>
      </c>
      <c r="BB134" s="440">
        <v>110</v>
      </c>
      <c r="BC134" s="440">
        <v>110</v>
      </c>
      <c r="BD134" s="440">
        <v>110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10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628">
        <f t="shared" si="2"/>
        <v>0</v>
      </c>
      <c r="BQ134" s="440">
        <f t="shared" si="3"/>
        <v>1.65</v>
      </c>
      <c r="BW134" s="440" t="e">
        <f t="shared" si="4"/>
        <v>#REF!</v>
      </c>
      <c r="BY134" s="440" t="e">
        <f t="shared" si="5"/>
        <v>#N/A</v>
      </c>
      <c r="BZ134" s="440" t="e">
        <f t="shared" si="6"/>
        <v>#N/A</v>
      </c>
      <c r="CA134" s="440" t="e">
        <f t="shared" si="7"/>
        <v>#N/A</v>
      </c>
    </row>
    <row r="135" spans="1:79" ht="15.75" customHeight="1" thickBot="1">
      <c r="A135" s="433"/>
      <c r="O135" s="855"/>
      <c r="P135" s="856"/>
      <c r="Q135" s="859"/>
      <c r="R135" s="859"/>
      <c r="S135" s="858"/>
      <c r="T135" s="861"/>
      <c r="V135" s="866"/>
      <c r="W135" s="866"/>
      <c r="X135" s="869"/>
      <c r="Y135" s="869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10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628">
        <f t="shared" si="2"/>
        <v>0</v>
      </c>
      <c r="BQ135" s="440">
        <f t="shared" si="3"/>
        <v>1.5</v>
      </c>
      <c r="BW135" s="440" t="e">
        <f t="shared" si="4"/>
        <v>#REF!</v>
      </c>
      <c r="BY135" s="440" t="e">
        <f t="shared" si="5"/>
        <v>#N/A</v>
      </c>
      <c r="BZ135" s="440" t="e">
        <f t="shared" si="6"/>
        <v>#N/A</v>
      </c>
      <c r="CA135" s="440" t="e">
        <f t="shared" si="7"/>
        <v>#N/A</v>
      </c>
    </row>
    <row r="136" spans="1:79" ht="15" customHeight="1">
      <c r="A136" s="433"/>
      <c r="O136" s="853"/>
      <c r="P136" s="854"/>
      <c r="Q136" s="858" t="s">
        <v>9</v>
      </c>
      <c r="R136" s="858"/>
      <c r="S136" s="857">
        <f>IFERROR(BT123,0)</f>
        <v>0</v>
      </c>
      <c r="T136" s="860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10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628">
        <f t="shared" si="2"/>
        <v>0</v>
      </c>
      <c r="BQ136" s="440">
        <f t="shared" si="3"/>
        <v>3.3000000000000007</v>
      </c>
      <c r="BW136" s="440" t="e">
        <f t="shared" si="4"/>
        <v>#REF!</v>
      </c>
      <c r="BY136" s="440" t="e">
        <f t="shared" si="5"/>
        <v>#N/A</v>
      </c>
      <c r="BZ136" s="440" t="e">
        <f t="shared" si="6"/>
        <v>#N/A</v>
      </c>
      <c r="CA136" s="440" t="e">
        <f t="shared" si="7"/>
        <v>#N/A</v>
      </c>
    </row>
    <row r="137" spans="1:79" ht="15.75" customHeight="1" thickBot="1">
      <c r="A137" s="433"/>
      <c r="O137" s="853"/>
      <c r="P137" s="854"/>
      <c r="Q137" s="858"/>
      <c r="R137" s="858"/>
      <c r="S137" s="858"/>
      <c r="T137" s="861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10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628">
        <f t="shared" si="2"/>
        <v>0</v>
      </c>
      <c r="BQ137" s="440">
        <f t="shared" si="3"/>
        <v>3.3000000000000007</v>
      </c>
      <c r="BW137" s="440" t="e">
        <f t="shared" si="4"/>
        <v>#REF!</v>
      </c>
      <c r="BY137" s="440" t="e">
        <f t="shared" si="5"/>
        <v>#N/A</v>
      </c>
      <c r="BZ137" s="440" t="e">
        <f t="shared" si="6"/>
        <v>#N/A</v>
      </c>
      <c r="CA137" s="440" t="e">
        <f t="shared" si="7"/>
        <v>#N/A</v>
      </c>
    </row>
    <row r="138" spans="1:79" ht="15" customHeight="1">
      <c r="A138" s="433"/>
      <c r="O138" s="853"/>
      <c r="P138" s="854"/>
      <c r="Q138" s="857" t="s">
        <v>457</v>
      </c>
      <c r="R138" s="857"/>
      <c r="S138" s="857">
        <f>BT124</f>
        <v>5</v>
      </c>
      <c r="T138" s="860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105" t="s">
        <v>456</v>
      </c>
      <c r="BK138" s="442">
        <v>54.007078507078511</v>
      </c>
      <c r="BL138" s="442" t="str">
        <v>Penambahan Daya Tersambung</v>
      </c>
      <c r="BM138" s="442">
        <v>0</v>
      </c>
      <c r="BN138" s="440">
        <v>0</v>
      </c>
      <c r="BO138" s="440">
        <v>54.007078507078511</v>
      </c>
      <c r="BP138" s="628">
        <f t="shared" si="2"/>
        <v>45.992921492921489</v>
      </c>
      <c r="BQ138" s="440">
        <f t="shared" si="3"/>
        <v>1.3501769626769626</v>
      </c>
      <c r="BW138" s="627"/>
      <c r="BX138" s="627"/>
      <c r="BY138" s="627"/>
      <c r="BZ138" s="627"/>
      <c r="CA138" s="627"/>
    </row>
    <row r="139" spans="1:79" ht="15.75" customHeight="1" thickBot="1">
      <c r="A139" s="433"/>
      <c r="O139" s="855"/>
      <c r="P139" s="856"/>
      <c r="Q139" s="859"/>
      <c r="R139" s="859"/>
      <c r="S139" s="867"/>
      <c r="T139" s="868"/>
      <c r="AI139" s="434"/>
      <c r="AQ139" t="str">
        <v>d. Jumlah Kali Transaksi Keuangan melalui PLN Mobile</v>
      </c>
      <c r="AR139" s="440" t="str">
        <v>ñ</v>
      </c>
      <c r="AS139" s="440">
        <v>57.721796276013151</v>
      </c>
      <c r="AT139" s="440">
        <v>62.456846950517843</v>
      </c>
      <c r="AU139" s="440">
        <v>97.850273430133882</v>
      </c>
      <c r="AV139" s="440">
        <v>107.82178217821783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105" t="s">
        <v>456</v>
      </c>
      <c r="BK139" s="442">
        <v>50.308495491219738</v>
      </c>
      <c r="BL139" s="442" t="str">
        <v>Penambahan Jumlah Pelanggan</v>
      </c>
      <c r="BM139" s="442">
        <v>0</v>
      </c>
      <c r="BN139" s="440">
        <v>0</v>
      </c>
      <c r="BO139" s="440">
        <v>50.308495491219738</v>
      </c>
      <c r="BP139" s="628">
        <f t="shared" si="2"/>
        <v>49.691504508780262</v>
      </c>
      <c r="BQ139" s="440">
        <f t="shared" si="3"/>
        <v>1.2577123872804934</v>
      </c>
    </row>
    <row r="140" spans="1:79">
      <c r="A140" s="433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105" t="s">
        <v>456</v>
      </c>
      <c r="BK140" s="442">
        <v>74.479166666666657</v>
      </c>
      <c r="BL140" s="442" t="str">
        <v>Jumlah Penambahan Pelanggan Produk Tematik</v>
      </c>
      <c r="BM140" s="442">
        <v>0</v>
      </c>
      <c r="BN140" s="440">
        <v>0</v>
      </c>
      <c r="BO140" s="440">
        <v>74.479166666666657</v>
      </c>
      <c r="BP140" s="628">
        <f t="shared" si="2"/>
        <v>25.520833333333343</v>
      </c>
      <c r="BQ140" s="440">
        <f t="shared" si="3"/>
        <v>1.8619791666666663</v>
      </c>
    </row>
    <row r="141" spans="1:79">
      <c r="A141" s="433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105" t="s">
        <v>456</v>
      </c>
      <c r="BK141" s="442">
        <v>100</v>
      </c>
      <c r="BL141" s="442" t="str">
        <v>Implementasi Kesesuaian Sektor Bisnis sesuai KBLI 2020</v>
      </c>
      <c r="BM141" s="442">
        <v>100</v>
      </c>
      <c r="BN141" s="440">
        <v>0</v>
      </c>
      <c r="BO141" s="440">
        <v>0</v>
      </c>
      <c r="BP141" s="628">
        <f t="shared" si="2"/>
        <v>0</v>
      </c>
      <c r="BQ141" s="440">
        <f t="shared" si="3"/>
        <v>2.5</v>
      </c>
    </row>
    <row r="142" spans="1:79">
      <c r="A142" s="433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105" t="s">
        <v>456</v>
      </c>
      <c r="BK142" s="442">
        <v>50</v>
      </c>
      <c r="BL142" s="442" t="str">
        <v>Penambahan Jumlah Pelanggan Rumah Tangga Lisdes</v>
      </c>
      <c r="BM142" s="442">
        <v>0</v>
      </c>
      <c r="BN142" s="440">
        <v>0</v>
      </c>
      <c r="BO142" s="440">
        <v>50</v>
      </c>
      <c r="BP142" s="628">
        <f t="shared" si="2"/>
        <v>50</v>
      </c>
      <c r="BQ142" s="440">
        <f t="shared" si="3"/>
        <v>1</v>
      </c>
    </row>
    <row r="143" spans="1:79">
      <c r="A143" s="433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105" t="s">
        <v>456</v>
      </c>
      <c r="BK143" s="442">
        <v>91.496459694989127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91.496459694989127</v>
      </c>
      <c r="BP143" s="628">
        <f t="shared" si="2"/>
        <v>8.5035403050108727</v>
      </c>
      <c r="BQ143" s="440">
        <f t="shared" si="3"/>
        <v>1.8299291938997826</v>
      </c>
    </row>
    <row r="144" spans="1:79">
      <c r="A144" s="433"/>
      <c r="AI144" s="434"/>
      <c r="AQ144" t="str">
        <v>a. Recovery Time Gangguan Meluas TM</v>
      </c>
      <c r="AR144" s="440" t="str">
        <v>ñ</v>
      </c>
      <c r="AS144" s="440">
        <v>108.25</v>
      </c>
      <c r="AT144" s="440">
        <v>84.25</v>
      </c>
      <c r="AU144" s="440">
        <v>101.25</v>
      </c>
      <c r="AV144" s="440">
        <v>107</v>
      </c>
      <c r="AW144" s="440">
        <v>109.5</v>
      </c>
      <c r="AX144" s="440">
        <v>109.5</v>
      </c>
      <c r="AY144" s="440">
        <v>109.5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10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628">
        <f t="shared" si="2"/>
        <v>0</v>
      </c>
      <c r="BQ144" s="440">
        <f t="shared" si="3"/>
        <v>4.4000000000000004</v>
      </c>
    </row>
    <row r="145" spans="1:69">
      <c r="A145" s="433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10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628">
        <f t="shared" si="2"/>
        <v>0</v>
      </c>
      <c r="BQ145" s="440">
        <f t="shared" si="3"/>
        <v>4</v>
      </c>
    </row>
    <row r="146" spans="1:69">
      <c r="A146" s="433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10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628">
        <f t="shared" si="2"/>
        <v>0</v>
      </c>
      <c r="BQ146" s="440">
        <f t="shared" si="3"/>
        <v>3</v>
      </c>
    </row>
    <row r="147" spans="1:69">
      <c r="A147" s="433"/>
      <c r="AI147" s="434"/>
      <c r="AQ147" t="str">
        <v>a. Penambahan Daya Tersambung</v>
      </c>
      <c r="AR147" s="440" t="str">
        <v>ñ</v>
      </c>
      <c r="AS147" s="440">
        <v>59.078947368421055</v>
      </c>
      <c r="AT147" s="440">
        <v>61.802631578947363</v>
      </c>
      <c r="AU147" s="440">
        <v>58.745762711864415</v>
      </c>
      <c r="AV147" s="440">
        <v>58.497890295358644</v>
      </c>
      <c r="AW147" s="440">
        <v>53.938837920489291</v>
      </c>
      <c r="AX147" s="440">
        <v>50.574879227053138</v>
      </c>
      <c r="AY147" s="440">
        <v>48.155818540433927</v>
      </c>
      <c r="AZ147" s="440">
        <v>51.368509212730316</v>
      </c>
      <c r="BA147" s="440">
        <v>51.94444444444445</v>
      </c>
      <c r="BB147" s="440">
        <v>54.007078507078511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10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628">
        <f t="shared" si="2"/>
        <v>0</v>
      </c>
      <c r="BQ147" s="440">
        <f t="shared" si="3"/>
        <v>3.3</v>
      </c>
    </row>
    <row r="148" spans="1:69">
      <c r="A148" s="433"/>
      <c r="AI148" s="434"/>
      <c r="AQ148" t="str">
        <v>b. Penambahan Jumlah Pelanggan</v>
      </c>
      <c r="AR148" s="440" t="str">
        <v>ñ</v>
      </c>
      <c r="AS148" s="440">
        <v>40.259740259740262</v>
      </c>
      <c r="AT148" s="440">
        <v>54.31309904153354</v>
      </c>
      <c r="AU148" s="440">
        <v>54.791666666666671</v>
      </c>
      <c r="AV148" s="440">
        <v>57.098283931357251</v>
      </c>
      <c r="AW148" s="440">
        <v>50.337837837837839</v>
      </c>
      <c r="AX148" s="440">
        <v>49.157054125998222</v>
      </c>
      <c r="AY148" s="440">
        <v>46.506550218340607</v>
      </c>
      <c r="AZ148" s="440">
        <v>47.809993830968537</v>
      </c>
      <c r="BA148" s="440">
        <v>48.27956989247312</v>
      </c>
      <c r="BB148" s="440">
        <v>50.308495491219738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105" t="s">
        <v>456</v>
      </c>
      <c r="BK148" s="442">
        <v>110</v>
      </c>
      <c r="BL148" s="442" t="str">
        <v>Pencapaian Saldo Rata-Rata Akhir Bulan Non Kogol 1 dan Non Kogol 2</v>
      </c>
      <c r="BM148" s="442">
        <v>110</v>
      </c>
      <c r="BN148" s="440">
        <v>0</v>
      </c>
      <c r="BO148" s="440">
        <v>0</v>
      </c>
      <c r="BP148" s="628">
        <f t="shared" si="2"/>
        <v>0</v>
      </c>
      <c r="BQ148" s="440">
        <f t="shared" si="3"/>
        <v>3.3</v>
      </c>
    </row>
    <row r="149" spans="1:69">
      <c r="A149" s="433"/>
      <c r="AI149" s="434"/>
      <c r="AQ149" t="str">
        <v>c. Jumlah Penambahan Pelanggan Produk Tematik</v>
      </c>
      <c r="AR149" s="440" t="str">
        <v>ñ</v>
      </c>
      <c r="AS149" s="440">
        <v>86.36363636363636</v>
      </c>
      <c r="AT149" s="440">
        <v>88.63636363636364</v>
      </c>
      <c r="AU149" s="440">
        <v>63.636363636363633</v>
      </c>
      <c r="AV149" s="440">
        <v>47.727272727272727</v>
      </c>
      <c r="AW149" s="440">
        <v>52.72727272727272</v>
      </c>
      <c r="AX149" s="440">
        <v>51.515151515151516</v>
      </c>
      <c r="AY149" s="440">
        <v>57.142857142857139</v>
      </c>
      <c r="AZ149" s="440">
        <v>66.666666666666657</v>
      </c>
      <c r="BA149" s="440">
        <v>66.666666666666657</v>
      </c>
      <c r="BB149" s="440">
        <v>74.479166666666657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105" t="s">
        <v>456</v>
      </c>
      <c r="BK149" s="442">
        <v>100</v>
      </c>
      <c r="BL149" s="442" t="str">
        <v>Pencapaian Pelunasan PRR</v>
      </c>
      <c r="BM149" s="442">
        <v>100</v>
      </c>
      <c r="BN149" s="440">
        <v>0</v>
      </c>
      <c r="BO149" s="440">
        <v>0</v>
      </c>
      <c r="BP149" s="628">
        <f t="shared" si="2"/>
        <v>0</v>
      </c>
      <c r="BQ149" s="440">
        <f t="shared" si="3"/>
        <v>3</v>
      </c>
    </row>
    <row r="150" spans="1:69">
      <c r="A150" s="433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100</v>
      </c>
      <c r="AW150" s="440">
        <v>100</v>
      </c>
      <c r="AX150" s="440">
        <v>100</v>
      </c>
      <c r="AY150" s="440">
        <v>100</v>
      </c>
      <c r="AZ150" s="440">
        <v>100</v>
      </c>
      <c r="BA150" s="440">
        <v>100</v>
      </c>
      <c r="BB150" s="440">
        <v>100</v>
      </c>
      <c r="BC150" s="440">
        <v>100</v>
      </c>
      <c r="BD150" s="440">
        <v>100</v>
      </c>
      <c r="BQ150" s="447">
        <f>SUM(BQ120:BQ149)</f>
        <v>100.52314535154579</v>
      </c>
    </row>
    <row r="151" spans="1:69">
      <c r="A151" s="433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AI152" s="434"/>
      <c r="AQ152" t="str">
        <v>a. Penambahan Jumlah Pelanggan Rumah Tangga Lisdes</v>
      </c>
      <c r="AR152" s="440" t="str">
        <v>ñ</v>
      </c>
      <c r="AS152" s="440">
        <v>33.333333333333329</v>
      </c>
      <c r="AT152" s="440">
        <v>20</v>
      </c>
      <c r="AU152" s="440">
        <v>15</v>
      </c>
      <c r="AV152" s="440">
        <v>40.909090909090914</v>
      </c>
      <c r="AW152" s="440">
        <v>45.833333333333329</v>
      </c>
      <c r="AX152" s="440">
        <v>42.307692307692307</v>
      </c>
      <c r="AY152" s="440">
        <v>46.428571428571431</v>
      </c>
      <c r="AZ152" s="440">
        <v>46.666666666666664</v>
      </c>
      <c r="BA152" s="440">
        <v>46.875</v>
      </c>
      <c r="BB152" s="440">
        <v>50</v>
      </c>
      <c r="BC152" s="440">
        <v>0</v>
      </c>
      <c r="BD152" s="440">
        <v>0</v>
      </c>
    </row>
    <row r="153" spans="1:69">
      <c r="A153" s="433"/>
      <c r="AI153" s="434"/>
      <c r="AQ153" t="str">
        <v>b. Peningkatan kWh Penjualan dari Pelanggan Rumah Tangga Lisdes</v>
      </c>
      <c r="AR153" s="440" t="str">
        <v>ñ</v>
      </c>
      <c r="AS153" s="440">
        <v>57.986111111111107</v>
      </c>
      <c r="AT153" s="440">
        <v>74.228395061728392</v>
      </c>
      <c r="AU153" s="440">
        <v>37.719907407407412</v>
      </c>
      <c r="AV153" s="440">
        <v>46.383978675645345</v>
      </c>
      <c r="AW153" s="440">
        <v>47.354038065843625</v>
      </c>
      <c r="AX153" s="440">
        <v>52.234686609686619</v>
      </c>
      <c r="AY153" s="440">
        <v>68.995260141093468</v>
      </c>
      <c r="AZ153" s="440">
        <v>73.253600823045275</v>
      </c>
      <c r="BA153" s="440">
        <v>79.511477623456813</v>
      </c>
      <c r="BB153" s="440">
        <v>91.496459694989127</v>
      </c>
      <c r="BC153" s="440">
        <v>0</v>
      </c>
      <c r="BD153" s="440">
        <v>0</v>
      </c>
    </row>
    <row r="154" spans="1:69">
      <c r="A154" s="433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O156" s="837" t="s">
        <v>468</v>
      </c>
      <c r="P156" s="837"/>
      <c r="Q156" s="837" t="s">
        <v>452</v>
      </c>
      <c r="R156" s="838" t="s">
        <v>502</v>
      </c>
      <c r="S156" s="838"/>
      <c r="T156" s="838"/>
      <c r="U156" s="838"/>
      <c r="V156" s="838"/>
      <c r="W156" s="838"/>
      <c r="X156" s="838"/>
      <c r="Y156" s="838"/>
      <c r="Z156" s="838"/>
      <c r="AA156" s="838"/>
      <c r="AB156" s="838"/>
      <c r="AC156" s="838"/>
      <c r="AD156" s="838"/>
      <c r="AE156" s="838"/>
      <c r="AF156" s="838"/>
      <c r="AG156" s="838"/>
      <c r="AH156" s="838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O157" s="837"/>
      <c r="P157" s="837"/>
      <c r="Q157" s="837"/>
      <c r="R157" s="838"/>
      <c r="S157" s="838"/>
      <c r="T157" s="838"/>
      <c r="U157" s="838"/>
      <c r="V157" s="838"/>
      <c r="W157" s="838"/>
      <c r="X157" s="838"/>
      <c r="Y157" s="838"/>
      <c r="Z157" s="838"/>
      <c r="AA157" s="838"/>
      <c r="AB157" s="838"/>
      <c r="AC157" s="838"/>
      <c r="AD157" s="838"/>
      <c r="AE157" s="838"/>
      <c r="AF157" s="838"/>
      <c r="AG157" s="838"/>
      <c r="AH157" s="838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AI159" s="434"/>
      <c r="AQ159" t="str">
        <v>a. Persentase Rata-Rata Saldo Tanggal 20 Non Kogol 1 dan Non Kogol 2</v>
      </c>
      <c r="AR159" s="440" t="str">
        <v>ò</v>
      </c>
      <c r="AS159" s="440">
        <v>77.782898870056499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AI160" s="434"/>
      <c r="AQ160" t="str">
        <v>b. Pencapaian Saldo Rata-Rata Akhir Bulan Non Kogol 1 dan Non Kogol 2</v>
      </c>
      <c r="AR160" s="440" t="str">
        <v>ò</v>
      </c>
      <c r="AS160" s="440">
        <v>74.394508393285363</v>
      </c>
      <c r="AT160" s="440">
        <v>110</v>
      </c>
      <c r="AU160" s="440">
        <v>110</v>
      </c>
      <c r="AV160" s="440">
        <v>110</v>
      </c>
      <c r="AW160" s="440">
        <v>110</v>
      </c>
      <c r="AX160" s="440">
        <v>110</v>
      </c>
      <c r="AY160" s="440">
        <v>110</v>
      </c>
      <c r="AZ160" s="440">
        <v>110</v>
      </c>
      <c r="BA160" s="440">
        <v>110</v>
      </c>
      <c r="BB160" s="440">
        <v>110</v>
      </c>
      <c r="BC160" s="440">
        <v>110</v>
      </c>
      <c r="BD160" s="440">
        <v>110</v>
      </c>
    </row>
    <row r="161" spans="1:56">
      <c r="A161" s="433"/>
      <c r="AI161" s="434"/>
      <c r="AQ161" t="str">
        <v>c. Pencapaian Pelunasan PRR</v>
      </c>
      <c r="AR161" s="440" t="str">
        <v>ñ</v>
      </c>
      <c r="AS161" s="440">
        <v>100</v>
      </c>
      <c r="AT161" s="440">
        <v>100</v>
      </c>
      <c r="AU161" s="440">
        <v>100</v>
      </c>
      <c r="AV161" s="440">
        <v>100</v>
      </c>
      <c r="AW161" s="440">
        <v>100</v>
      </c>
      <c r="AX161" s="440">
        <v>100</v>
      </c>
      <c r="AY161" s="440">
        <v>100</v>
      </c>
      <c r="AZ161" s="440">
        <v>100</v>
      </c>
      <c r="BA161" s="440">
        <v>100</v>
      </c>
      <c r="BB161" s="440">
        <v>100</v>
      </c>
      <c r="BC161" s="440">
        <v>100</v>
      </c>
      <c r="BD161" s="440">
        <v>100</v>
      </c>
    </row>
    <row r="162" spans="1:56">
      <c r="A162" s="433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AI169" s="434"/>
    </row>
    <row r="170" spans="1:56">
      <c r="A170" s="433"/>
      <c r="AI170" s="434"/>
    </row>
    <row r="171" spans="1:56">
      <c r="A171" s="433"/>
      <c r="AI171" s="434"/>
    </row>
    <row r="172" spans="1:56">
      <c r="A172" s="433"/>
      <c r="AI172" s="434"/>
    </row>
    <row r="173" spans="1:56">
      <c r="A173" s="433"/>
      <c r="AI173" s="434"/>
    </row>
    <row r="174" spans="1:56">
      <c r="A174" s="433"/>
      <c r="AI174" s="434"/>
    </row>
    <row r="175" spans="1:56">
      <c r="A175" s="433"/>
      <c r="AI175" s="434"/>
    </row>
    <row r="176" spans="1:56">
      <c r="A176" s="433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 R156:T157" name="Range1"/>
  </protectedRanges>
  <mergeCells count="62">
    <mergeCell ref="O156:P157"/>
    <mergeCell ref="Q156:Q157"/>
    <mergeCell ref="R156:AH157"/>
    <mergeCell ref="V131:W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  <mergeCell ref="O121:P122"/>
    <mergeCell ref="Q121:Q122"/>
    <mergeCell ref="R121:AH122"/>
    <mergeCell ref="O124:P125"/>
    <mergeCell ref="Q124:Q125"/>
    <mergeCell ref="R124:AH125"/>
    <mergeCell ref="AD9:AE11"/>
    <mergeCell ref="W2:X4"/>
    <mergeCell ref="AG2:AH4"/>
    <mergeCell ref="AG9:AH11"/>
    <mergeCell ref="AC26:AD27"/>
    <mergeCell ref="O34:Z36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  <mergeCell ref="O97:P98"/>
    <mergeCell ref="Q97:Q98"/>
    <mergeCell ref="R97:AH98"/>
    <mergeCell ref="O61:P62"/>
    <mergeCell ref="Q61:Q62"/>
    <mergeCell ref="R61:AH62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3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  <dataValidation type="list" allowBlank="1" showInputMessage="1" showErrorMessage="1" sqref="R156:AH157" xr:uid="{75F9E69E-CF1A-455E-94B1-8869B4318BDA}">
      <formula1>$BH$120:$BH$149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2025-11-18T03:01:14Z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