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TFG\Memoria\"/>
    </mc:Choice>
  </mc:AlternateContent>
  <xr:revisionPtr revIDLastSave="0" documentId="13_ncr:1_{C421B1E9-9B12-4F01-A59B-254B9C47633C}" xr6:coauthVersionLast="47" xr6:coauthVersionMax="47" xr10:uidLastSave="{00000000-0000-0000-0000-000000000000}"/>
  <bookViews>
    <workbookView xWindow="-108" yWindow="-108" windowWidth="23256" windowHeight="12576" xr2:uid="{E99910C4-50AA-4600-88BF-84FC5A9108B7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I37" i="1"/>
  <c r="F57" i="1"/>
  <c r="E57" i="1"/>
  <c r="D57" i="1"/>
  <c r="C57" i="1"/>
  <c r="B57" i="1"/>
  <c r="J50" i="1"/>
  <c r="J51" i="1"/>
  <c r="J53" i="1"/>
  <c r="J49" i="1"/>
  <c r="J22" i="1"/>
  <c r="I22" i="1"/>
  <c r="K50" i="1"/>
  <c r="K51" i="1"/>
  <c r="K53" i="1"/>
  <c r="K49" i="1"/>
  <c r="K9" i="1"/>
  <c r="I9" i="1"/>
  <c r="H42" i="1"/>
  <c r="G42" i="1"/>
  <c r="F42" i="1"/>
  <c r="E42" i="1"/>
  <c r="D42" i="1"/>
  <c r="C42" i="1"/>
  <c r="C5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2" i="1"/>
  <c r="M22" i="1" s="1"/>
  <c r="N22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D22" i="1"/>
  <c r="G46" i="1"/>
  <c r="G4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F45" i="1"/>
  <c r="G45" i="1"/>
  <c r="D21" i="2"/>
  <c r="E21" i="2" s="1"/>
  <c r="F21" i="2" s="1"/>
  <c r="C21" i="2"/>
  <c r="C20" i="2"/>
  <c r="D20" i="2" s="1"/>
  <c r="E20" i="2" s="1"/>
  <c r="F20" i="2" s="1"/>
  <c r="C19" i="2"/>
  <c r="D19" i="2" s="1"/>
  <c r="E19" i="2" s="1"/>
  <c r="F19" i="2" s="1"/>
  <c r="D18" i="2"/>
  <c r="E18" i="2" s="1"/>
  <c r="F18" i="2" s="1"/>
  <c r="G18" i="2" s="1"/>
  <c r="C18" i="2"/>
  <c r="C17" i="2"/>
  <c r="D17" i="2" s="1"/>
  <c r="E17" i="2" s="1"/>
  <c r="F17" i="2" s="1"/>
  <c r="G17" i="2" s="1"/>
  <c r="C16" i="2"/>
  <c r="D16" i="2" s="1"/>
  <c r="E16" i="2" s="1"/>
  <c r="F16" i="2" s="1"/>
  <c r="G16" i="2" s="1"/>
  <c r="C15" i="2"/>
  <c r="D15" i="2" s="1"/>
  <c r="E15" i="2" s="1"/>
  <c r="F15" i="2" s="1"/>
  <c r="G15" i="2" s="1"/>
  <c r="D14" i="2"/>
  <c r="E14" i="2" s="1"/>
  <c r="F14" i="2" s="1"/>
  <c r="G14" i="2" s="1"/>
  <c r="C14" i="2"/>
  <c r="C13" i="2"/>
  <c r="D13" i="2" s="1"/>
  <c r="E13" i="2" s="1"/>
  <c r="F13" i="2" s="1"/>
  <c r="G13" i="2" s="1"/>
  <c r="C12" i="2"/>
  <c r="D12" i="2" s="1"/>
  <c r="E12" i="2" s="1"/>
  <c r="F12" i="2" s="1"/>
  <c r="G12" i="2" s="1"/>
  <c r="C11" i="2"/>
  <c r="D11" i="2" s="1"/>
  <c r="E11" i="2" s="1"/>
  <c r="F11" i="2" s="1"/>
  <c r="G11" i="2" s="1"/>
  <c r="D10" i="2"/>
  <c r="E10" i="2" s="1"/>
  <c r="F10" i="2" s="1"/>
  <c r="G10" i="2" s="1"/>
  <c r="C10" i="2"/>
  <c r="C9" i="2"/>
  <c r="D9" i="2" s="1"/>
  <c r="E9" i="2" s="1"/>
  <c r="F9" i="2" s="1"/>
  <c r="G9" i="2" s="1"/>
  <c r="C8" i="2"/>
  <c r="D8" i="2" s="1"/>
  <c r="E8" i="2" s="1"/>
  <c r="F8" i="2" s="1"/>
  <c r="G8" i="2" s="1"/>
  <c r="C7" i="2"/>
  <c r="D7" i="2" s="1"/>
  <c r="E7" i="2" s="1"/>
  <c r="F7" i="2" s="1"/>
  <c r="G7" i="2" s="1"/>
  <c r="D6" i="2"/>
  <c r="E6" i="2" s="1"/>
  <c r="F6" i="2" s="1"/>
  <c r="G6" i="2" s="1"/>
  <c r="C6" i="2"/>
  <c r="C5" i="2"/>
  <c r="D5" i="2" s="1"/>
  <c r="E5" i="2" s="1"/>
  <c r="F5" i="2" s="1"/>
  <c r="G5" i="2" s="1"/>
  <c r="C4" i="2"/>
  <c r="D4" i="2" s="1"/>
  <c r="E4" i="2" s="1"/>
  <c r="F4" i="2" s="1"/>
  <c r="G4" i="2" s="1"/>
  <c r="C3" i="2"/>
  <c r="D3" i="2" s="1"/>
  <c r="E3" i="2" s="1"/>
  <c r="F3" i="2" s="1"/>
  <c r="G3" i="2" s="1"/>
  <c r="H39" i="1"/>
  <c r="H40" i="1"/>
  <c r="H38" i="1"/>
  <c r="F14" i="1"/>
  <c r="E17" i="1"/>
  <c r="F17" i="1" s="1"/>
  <c r="E14" i="1"/>
  <c r="C45" i="1"/>
  <c r="D45" i="1" s="1"/>
  <c r="E45" i="1" s="1"/>
  <c r="C23" i="1"/>
  <c r="C24" i="1"/>
  <c r="C25" i="1"/>
  <c r="C26" i="1"/>
  <c r="C27" i="1"/>
  <c r="C28" i="1"/>
  <c r="D28" i="1" s="1"/>
  <c r="E28" i="1" s="1"/>
  <c r="F28" i="1" s="1"/>
  <c r="G28" i="1" s="1"/>
  <c r="C29" i="1"/>
  <c r="C30" i="1"/>
  <c r="C31" i="1"/>
  <c r="C32" i="1"/>
  <c r="C33" i="1"/>
  <c r="C34" i="1"/>
  <c r="C35" i="1"/>
  <c r="C36" i="1"/>
  <c r="D36" i="1" s="1"/>
  <c r="E36" i="1" s="1"/>
  <c r="F36" i="1" s="1"/>
  <c r="G36" i="1" s="1"/>
  <c r="C37" i="1"/>
  <c r="C38" i="1"/>
  <c r="C39" i="1"/>
  <c r="C40" i="1"/>
  <c r="C22" i="1"/>
  <c r="C9" i="1"/>
  <c r="E9" i="1" s="1"/>
  <c r="F9" i="1" s="1"/>
  <c r="D4" i="1"/>
  <c r="H19" i="2" l="1"/>
  <c r="G19" i="2"/>
  <c r="H20" i="2"/>
  <c r="G20" i="2"/>
  <c r="H21" i="2"/>
  <c r="G21" i="2"/>
  <c r="D40" i="1"/>
  <c r="E40" i="1" s="1"/>
  <c r="F40" i="1" s="1"/>
  <c r="G40" i="1" s="1"/>
  <c r="D32" i="1"/>
  <c r="E32" i="1" s="1"/>
  <c r="F32" i="1" s="1"/>
  <c r="G32" i="1" s="1"/>
  <c r="D24" i="1"/>
  <c r="E24" i="1" s="1"/>
  <c r="F24" i="1" s="1"/>
  <c r="G24" i="1" s="1"/>
  <c r="D39" i="1"/>
  <c r="E39" i="1" s="1"/>
  <c r="F39" i="1" s="1"/>
  <c r="G39" i="1" s="1"/>
  <c r="D31" i="1"/>
  <c r="E31" i="1" s="1"/>
  <c r="F31" i="1" s="1"/>
  <c r="G31" i="1" s="1"/>
  <c r="D23" i="1"/>
  <c r="E23" i="1" s="1"/>
  <c r="F23" i="1" s="1"/>
  <c r="G23" i="1" s="1"/>
  <c r="D27" i="1"/>
  <c r="E27" i="1" s="1"/>
  <c r="F27" i="1" s="1"/>
  <c r="G27" i="1" s="1"/>
  <c r="D35" i="1"/>
  <c r="E35" i="1" s="1"/>
  <c r="F35" i="1" s="1"/>
  <c r="G35" i="1" s="1"/>
  <c r="C17" i="1"/>
  <c r="D17" i="1" s="1"/>
  <c r="D34" i="1"/>
  <c r="E34" i="1" s="1"/>
  <c r="F34" i="1" s="1"/>
  <c r="G34" i="1" s="1"/>
  <c r="E22" i="1"/>
  <c r="F22" i="1" s="1"/>
  <c r="G22" i="1" s="1"/>
  <c r="C14" i="1"/>
  <c r="D14" i="1" s="1"/>
  <c r="D25" i="1"/>
  <c r="E25" i="1" s="1"/>
  <c r="F25" i="1" s="1"/>
  <c r="G25" i="1" s="1"/>
  <c r="D33" i="1"/>
  <c r="E33" i="1" s="1"/>
  <c r="F33" i="1" s="1"/>
  <c r="G33" i="1" s="1"/>
  <c r="D26" i="1"/>
  <c r="E26" i="1" s="1"/>
  <c r="F26" i="1" s="1"/>
  <c r="G26" i="1" s="1"/>
  <c r="D38" i="1"/>
  <c r="E38" i="1" s="1"/>
  <c r="F38" i="1" s="1"/>
  <c r="G38" i="1" s="1"/>
  <c r="D30" i="1"/>
  <c r="E30" i="1" s="1"/>
  <c r="F30" i="1" s="1"/>
  <c r="G30" i="1" s="1"/>
  <c r="D37" i="1"/>
  <c r="E37" i="1" s="1"/>
  <c r="F37" i="1" s="1"/>
  <c r="G37" i="1" s="1"/>
  <c r="D29" i="1"/>
  <c r="E29" i="1" s="1"/>
  <c r="F29" i="1" s="1"/>
  <c r="G29" i="1" s="1"/>
  <c r="D9" i="1"/>
</calcChain>
</file>

<file path=xl/sharedStrings.xml><?xml version="1.0" encoding="utf-8"?>
<sst xmlns="http://schemas.openxmlformats.org/spreadsheetml/2006/main" count="48" uniqueCount="39">
  <si>
    <t>reducción motor</t>
  </si>
  <si>
    <t>avance por vueltav(mm)</t>
  </si>
  <si>
    <t>avance por paso (mm)</t>
  </si>
  <si>
    <r>
      <t>avance por paso (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m)</t>
    </r>
  </si>
  <si>
    <t>avance por paso medio (mm)</t>
  </si>
  <si>
    <r>
      <t>avance por paso medio (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m)</t>
    </r>
  </si>
  <si>
    <t>Medio paso por segundo</t>
  </si>
  <si>
    <t>Medio paso por segundo mínimo</t>
  </si>
  <si>
    <r>
      <t>vmin (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>m/s)</t>
    </r>
  </si>
  <si>
    <t>Medio paso por segundo máximo</t>
  </si>
  <si>
    <t>vmax (μm/s)</t>
  </si>
  <si>
    <t>velocidades a las que quiero trabajar (cm/h)</t>
  </si>
  <si>
    <r>
      <t>velocidades a las que quiero trabajar (</t>
    </r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  <scheme val="minor"/>
      </rPr>
      <t>m/s)</t>
    </r>
  </si>
  <si>
    <t>Segundo por medio paso mínimo</t>
  </si>
  <si>
    <t>Milisegundo por medio paso mínimo</t>
  </si>
  <si>
    <t>vmin (cm/h)</t>
  </si>
  <si>
    <t>milisegundo por micropaso</t>
  </si>
  <si>
    <t>segundos por medio paso</t>
  </si>
  <si>
    <t xml:space="preserve">segundos por medio paso </t>
  </si>
  <si>
    <t>milisegundo por medio paso</t>
  </si>
  <si>
    <t>ms por medio paso</t>
  </si>
  <si>
    <t>tiempo espera en ms</t>
  </si>
  <si>
    <t>v (pasos por vuelta con reducción)</t>
  </si>
  <si>
    <t>v(pasos por vuelta sin reducción)</t>
  </si>
  <si>
    <t>T16</t>
  </si>
  <si>
    <t>Tabla final con valores redondeados</t>
  </si>
  <si>
    <t>milisegundos por micropaso medio (mitad tiempo a HIGH y mitad a LOW)</t>
  </si>
  <si>
    <t>microsegundos por micropaso medio (mitad tiempo a HIGH y mitad a LOW)</t>
  </si>
  <si>
    <t>El número de micropasos medios que caben en el tiempo total de un medio paso. Solo tomando los 32 primeros (32 porque estamos en medio pasos, que son 16 microspasos, y porque estamos considerando 2 estados (HIGH y LOW) por micropaso)</t>
  </si>
  <si>
    <t>MHz</t>
  </si>
  <si>
    <t>milisegundos por medio paso (real)</t>
  </si>
  <si>
    <t>Redondeo al número de pasos par más cercano(tiene que ser par, para tener mismo numero de HIGH y LOW)</t>
  </si>
  <si>
    <t>velocidad</t>
  </si>
  <si>
    <t>distancia total aprox</t>
  </si>
  <si>
    <t>pasos medios totales</t>
  </si>
  <si>
    <t>pasos medios por mm</t>
  </si>
  <si>
    <t>ms</t>
  </si>
  <si>
    <t>microseg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</si>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</sst>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826B-D5ED-4BAB-9823-20A367AD20BE}">
  <dimension ref="A3:N57"/>
  <sheetViews>
    <sheetView tabSelected="1" topLeftCell="B27" zoomScale="70" zoomScaleNormal="70" workbookViewId="0">
      <selection activeCell="B56" sqref="B56:K57"/>
    </sheetView>
  </sheetViews>
  <sheetFormatPr baseColWidth="10" defaultRowHeight="14.4" x14ac:dyDescent="0.3"/>
  <cols>
    <col min="2" max="2" width="42.109375" bestFit="1" customWidth="1"/>
    <col min="3" max="3" width="40.88671875" bestFit="1" customWidth="1"/>
    <col min="4" max="4" width="33.5546875" bestFit="1" customWidth="1"/>
    <col min="5" max="5" width="26.6640625" bestFit="1" customWidth="1"/>
    <col min="6" max="6" width="26.33203125" bestFit="1" customWidth="1"/>
    <col min="7" max="7" width="19.109375" bestFit="1" customWidth="1"/>
    <col min="9" max="9" width="13.33203125" customWidth="1"/>
    <col min="10" max="10" width="16.109375" customWidth="1"/>
    <col min="11" max="11" width="15.21875" customWidth="1"/>
    <col min="12" max="12" width="10.88671875" customWidth="1"/>
    <col min="13" max="13" width="18.88671875" customWidth="1"/>
    <col min="14" max="14" width="12.21875" customWidth="1"/>
    <col min="15" max="15" width="19.109375" bestFit="1" customWidth="1"/>
  </cols>
  <sheetData>
    <row r="3" spans="2:11" x14ac:dyDescent="0.3">
      <c r="B3" t="s">
        <v>23</v>
      </c>
      <c r="C3" t="s">
        <v>0</v>
      </c>
      <c r="D3" t="s">
        <v>22</v>
      </c>
    </row>
    <row r="4" spans="2:11" x14ac:dyDescent="0.3">
      <c r="B4">
        <v>200</v>
      </c>
      <c r="C4">
        <v>51</v>
      </c>
      <c r="D4">
        <f>B4*C4</f>
        <v>10200</v>
      </c>
    </row>
    <row r="8" spans="2:11" x14ac:dyDescent="0.3">
      <c r="B8" t="s">
        <v>1</v>
      </c>
      <c r="C8" t="s">
        <v>2</v>
      </c>
      <c r="D8" t="s">
        <v>3</v>
      </c>
      <c r="E8" t="s">
        <v>4</v>
      </c>
      <c r="F8" t="s">
        <v>5</v>
      </c>
      <c r="H8" t="s">
        <v>33</v>
      </c>
      <c r="I8" t="s">
        <v>34</v>
      </c>
      <c r="K8" t="s">
        <v>35</v>
      </c>
    </row>
    <row r="9" spans="2:11" x14ac:dyDescent="0.3">
      <c r="B9">
        <v>3</v>
      </c>
      <c r="C9">
        <f>B9/D4</f>
        <v>2.941176470588235E-4</v>
      </c>
      <c r="D9">
        <f>C9*1000</f>
        <v>0.29411764705882348</v>
      </c>
      <c r="E9">
        <f>C9/2</f>
        <v>1.4705882352941175E-4</v>
      </c>
      <c r="F9">
        <f>E9*1000</f>
        <v>0.14705882352941174</v>
      </c>
      <c r="H9">
        <v>400</v>
      </c>
      <c r="I9" s="4">
        <f>H9/E9</f>
        <v>2720000.0000000005</v>
      </c>
      <c r="K9">
        <f>1/E9</f>
        <v>6800.0000000000009</v>
      </c>
    </row>
    <row r="13" spans="2:11" x14ac:dyDescent="0.3">
      <c r="B13" t="s">
        <v>7</v>
      </c>
      <c r="C13" t="s">
        <v>8</v>
      </c>
      <c r="D13" t="s">
        <v>15</v>
      </c>
      <c r="E13" t="s">
        <v>18</v>
      </c>
      <c r="F13" t="s">
        <v>20</v>
      </c>
    </row>
    <row r="14" spans="2:11" x14ac:dyDescent="0.3">
      <c r="B14">
        <v>150</v>
      </c>
      <c r="C14">
        <f>B14*F9</f>
        <v>22.058823529411761</v>
      </c>
      <c r="D14">
        <f>(C14/10^4)*3600</f>
        <v>7.9411764705882337</v>
      </c>
      <c r="E14">
        <f>1/B14</f>
        <v>6.6666666666666671E-3</v>
      </c>
      <c r="F14">
        <f>E14*1000</f>
        <v>6.666666666666667</v>
      </c>
    </row>
    <row r="16" spans="2:11" x14ac:dyDescent="0.3">
      <c r="B16" t="s">
        <v>9</v>
      </c>
      <c r="C16" t="s">
        <v>10</v>
      </c>
    </row>
    <row r="17" spans="1:14" x14ac:dyDescent="0.3">
      <c r="B17">
        <v>5500</v>
      </c>
      <c r="C17">
        <f>B17*F9</f>
        <v>808.82352941176453</v>
      </c>
      <c r="D17">
        <f>(C17/10^4)*3600</f>
        <v>291.17647058823519</v>
      </c>
      <c r="E17">
        <f>1/B17</f>
        <v>1.8181818181818181E-4</v>
      </c>
      <c r="F17">
        <f>E17*1000</f>
        <v>0.1818181818181818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</row>
    <row r="21" spans="1:14" x14ac:dyDescent="0.3">
      <c r="B21" t="s">
        <v>11</v>
      </c>
      <c r="C21" t="s">
        <v>12</v>
      </c>
      <c r="D21" t="s">
        <v>6</v>
      </c>
      <c r="E21" t="s">
        <v>17</v>
      </c>
      <c r="F21" t="s">
        <v>19</v>
      </c>
      <c r="G21" t="s">
        <v>21</v>
      </c>
      <c r="H21" t="s">
        <v>24</v>
      </c>
      <c r="I21" t="s">
        <v>28</v>
      </c>
      <c r="K21" t="s">
        <v>31</v>
      </c>
      <c r="L21" t="s">
        <v>30</v>
      </c>
      <c r="M21" t="s">
        <v>32</v>
      </c>
    </row>
    <row r="22" spans="1:14" x14ac:dyDescent="0.3">
      <c r="B22">
        <v>0.1</v>
      </c>
      <c r="C22">
        <f>(B22*10^4)/3600</f>
        <v>0.27777777777777779</v>
      </c>
      <c r="D22">
        <f>C22/$F$9</f>
        <v>1.8888888888888893</v>
      </c>
      <c r="E22">
        <f>1/D22</f>
        <v>0.52941176470588225</v>
      </c>
      <c r="F22">
        <f>E22*1000</f>
        <v>529.41176470588221</v>
      </c>
      <c r="G22">
        <f>IF(F22&gt;=$F$14,F22-$F$14,0)</f>
        <v>522.74509803921558</v>
      </c>
      <c r="H22">
        <v>0</v>
      </c>
      <c r="I22">
        <f>F22/F$45</f>
        <v>2541.1764705882347</v>
      </c>
      <c r="J22">
        <f>1000*F22/G$46</f>
        <v>2545.2488687782798</v>
      </c>
      <c r="K22">
        <v>2544</v>
      </c>
      <c r="L22">
        <f>K22*G$46/1000</f>
        <v>529.15200000000004</v>
      </c>
      <c r="M22">
        <f>$F$9/(L22/1000)</f>
        <v>0.27791414098295336</v>
      </c>
      <c r="N22">
        <f>M22*3600/1000</f>
        <v>1.0004909075386321</v>
      </c>
    </row>
    <row r="23" spans="1:14" x14ac:dyDescent="0.3">
      <c r="B23">
        <v>0.2</v>
      </c>
      <c r="C23">
        <f t="shared" ref="C23:C42" si="0">(B23*10^4)/3600</f>
        <v>0.55555555555555558</v>
      </c>
      <c r="D23">
        <f>C23/$F$9</f>
        <v>3.7777777777777786</v>
      </c>
      <c r="E23">
        <f t="shared" ref="E23:E42" si="1">1/D23</f>
        <v>0.26470588235294112</v>
      </c>
      <c r="F23">
        <f t="shared" ref="F23:F42" si="2">E23*1000</f>
        <v>264.7058823529411</v>
      </c>
      <c r="G23">
        <f t="shared" ref="G23:G42" si="3">IF(F23&gt;=$F$14,F23-$F$14,0)</f>
        <v>258.03921568627442</v>
      </c>
      <c r="H23">
        <v>0</v>
      </c>
      <c r="I23">
        <f t="shared" ref="I23:I37" si="4">F23/F$45</f>
        <v>1270.5882352941173</v>
      </c>
      <c r="J23">
        <f t="shared" ref="J23:J37" si="5">1000*F23/G$46</f>
        <v>1272.6244343891399</v>
      </c>
      <c r="K23">
        <v>1272</v>
      </c>
      <c r="L23">
        <f t="shared" ref="L23:L37" si="6">K23*G$46/1000</f>
        <v>264.57600000000002</v>
      </c>
      <c r="M23">
        <f t="shared" ref="M23:M37" si="7">$F$9/(L23/1000)</f>
        <v>0.55582828196590672</v>
      </c>
      <c r="N23">
        <f t="shared" ref="N23:N37" si="8">M23*3600/1000</f>
        <v>2.0009818150772642</v>
      </c>
    </row>
    <row r="24" spans="1:14" x14ac:dyDescent="0.3">
      <c r="B24">
        <v>0.3</v>
      </c>
      <c r="C24">
        <f t="shared" si="0"/>
        <v>0.83333333333333337</v>
      </c>
      <c r="D24">
        <f t="shared" ref="D24:D42" si="9">C24/$F$9</f>
        <v>5.6666666666666679</v>
      </c>
      <c r="E24">
        <f t="shared" si="1"/>
        <v>0.17647058823529407</v>
      </c>
      <c r="F24">
        <f t="shared" si="2"/>
        <v>176.47058823529409</v>
      </c>
      <c r="G24">
        <f t="shared" si="3"/>
        <v>169.80392156862743</v>
      </c>
      <c r="H24">
        <v>0</v>
      </c>
      <c r="I24">
        <f t="shared" si="4"/>
        <v>847.0588235294116</v>
      </c>
      <c r="J24">
        <f t="shared" si="5"/>
        <v>848.41628959276011</v>
      </c>
      <c r="K24">
        <v>848</v>
      </c>
      <c r="L24">
        <f t="shared" si="6"/>
        <v>176.38399999999999</v>
      </c>
      <c r="M24">
        <f t="shared" si="7"/>
        <v>0.83374242294886014</v>
      </c>
      <c r="N24">
        <f t="shared" si="8"/>
        <v>3.0014727226158966</v>
      </c>
    </row>
    <row r="25" spans="1:14" x14ac:dyDescent="0.3">
      <c r="B25">
        <v>0.4</v>
      </c>
      <c r="C25">
        <f t="shared" si="0"/>
        <v>1.1111111111111112</v>
      </c>
      <c r="D25">
        <f t="shared" si="9"/>
        <v>7.5555555555555571</v>
      </c>
      <c r="E25">
        <f t="shared" si="1"/>
        <v>0.13235294117647056</v>
      </c>
      <c r="F25">
        <f t="shared" si="2"/>
        <v>132.35294117647055</v>
      </c>
      <c r="G25">
        <f t="shared" si="3"/>
        <v>125.68627450980388</v>
      </c>
      <c r="H25">
        <v>0</v>
      </c>
      <c r="I25">
        <f t="shared" si="4"/>
        <v>635.29411764705867</v>
      </c>
      <c r="J25">
        <f t="shared" si="5"/>
        <v>636.31221719456994</v>
      </c>
      <c r="K25">
        <v>636</v>
      </c>
      <c r="L25">
        <f t="shared" si="6"/>
        <v>132.28800000000001</v>
      </c>
      <c r="M25">
        <f t="shared" si="7"/>
        <v>1.1116565639318134</v>
      </c>
      <c r="N25">
        <f t="shared" si="8"/>
        <v>4.0019636301545285</v>
      </c>
    </row>
    <row r="26" spans="1:14" x14ac:dyDescent="0.3">
      <c r="B26">
        <v>0.5</v>
      </c>
      <c r="C26">
        <f t="shared" si="0"/>
        <v>1.3888888888888888</v>
      </c>
      <c r="D26">
        <f t="shared" si="9"/>
        <v>9.4444444444444464</v>
      </c>
      <c r="E26">
        <f t="shared" si="1"/>
        <v>0.10588235294117646</v>
      </c>
      <c r="F26">
        <f t="shared" si="2"/>
        <v>105.88235294117645</v>
      </c>
      <c r="G26">
        <f t="shared" si="3"/>
        <v>99.215686274509778</v>
      </c>
      <c r="H26">
        <v>0</v>
      </c>
      <c r="I26">
        <f t="shared" si="4"/>
        <v>508.23529411764696</v>
      </c>
      <c r="J26">
        <f t="shared" si="5"/>
        <v>509.04977375565602</v>
      </c>
      <c r="K26">
        <v>508</v>
      </c>
      <c r="L26">
        <f t="shared" si="6"/>
        <v>105.664</v>
      </c>
      <c r="M26">
        <f t="shared" si="7"/>
        <v>1.3917590052374671</v>
      </c>
      <c r="N26">
        <f t="shared" si="8"/>
        <v>5.0103324188548815</v>
      </c>
    </row>
    <row r="27" spans="1:14" x14ac:dyDescent="0.3">
      <c r="B27">
        <v>0.6</v>
      </c>
      <c r="C27">
        <f t="shared" si="0"/>
        <v>1.6666666666666667</v>
      </c>
      <c r="D27">
        <f t="shared" si="9"/>
        <v>11.333333333333336</v>
      </c>
      <c r="E27">
        <f t="shared" si="1"/>
        <v>8.8235294117647037E-2</v>
      </c>
      <c r="F27">
        <f t="shared" si="2"/>
        <v>88.235294117647044</v>
      </c>
      <c r="G27">
        <f t="shared" si="3"/>
        <v>81.568627450980372</v>
      </c>
      <c r="H27">
        <v>0</v>
      </c>
      <c r="I27">
        <f t="shared" si="4"/>
        <v>423.5294117647058</v>
      </c>
      <c r="J27">
        <f t="shared" si="5"/>
        <v>424.20814479638005</v>
      </c>
      <c r="K27">
        <v>424</v>
      </c>
      <c r="L27">
        <f t="shared" si="6"/>
        <v>88.191999999999993</v>
      </c>
      <c r="M27">
        <f t="shared" si="7"/>
        <v>1.6674848458977203</v>
      </c>
      <c r="N27">
        <f t="shared" si="8"/>
        <v>6.0029454452317932</v>
      </c>
    </row>
    <row r="28" spans="1:14" x14ac:dyDescent="0.3">
      <c r="B28">
        <v>0.7</v>
      </c>
      <c r="C28">
        <f t="shared" si="0"/>
        <v>1.9444444444444444</v>
      </c>
      <c r="D28">
        <f t="shared" si="9"/>
        <v>13.222222222222225</v>
      </c>
      <c r="E28">
        <f t="shared" si="1"/>
        <v>7.5630252100840317E-2</v>
      </c>
      <c r="F28">
        <f t="shared" si="2"/>
        <v>75.630252100840323</v>
      </c>
      <c r="G28">
        <f t="shared" si="3"/>
        <v>68.963585434173652</v>
      </c>
      <c r="H28">
        <v>0</v>
      </c>
      <c r="I28">
        <f t="shared" si="4"/>
        <v>363.02521008403352</v>
      </c>
      <c r="J28">
        <f t="shared" si="5"/>
        <v>363.60698125404002</v>
      </c>
      <c r="K28">
        <v>362</v>
      </c>
      <c r="L28">
        <f t="shared" si="6"/>
        <v>75.296000000000006</v>
      </c>
      <c r="M28">
        <f t="shared" si="7"/>
        <v>1.9530761730956723</v>
      </c>
      <c r="N28">
        <f t="shared" si="8"/>
        <v>7.0310742231444205</v>
      </c>
    </row>
    <row r="29" spans="1:14" x14ac:dyDescent="0.3">
      <c r="B29">
        <v>0.8</v>
      </c>
      <c r="C29">
        <f t="shared" si="0"/>
        <v>2.2222222222222223</v>
      </c>
      <c r="D29">
        <f t="shared" si="9"/>
        <v>15.111111111111114</v>
      </c>
      <c r="E29">
        <f t="shared" si="1"/>
        <v>6.6176470588235281E-2</v>
      </c>
      <c r="F29">
        <f t="shared" si="2"/>
        <v>66.176470588235276</v>
      </c>
      <c r="G29">
        <f t="shared" si="3"/>
        <v>59.509803921568611</v>
      </c>
      <c r="H29">
        <v>0</v>
      </c>
      <c r="I29">
        <f t="shared" si="4"/>
        <v>317.64705882352933</v>
      </c>
      <c r="J29">
        <f t="shared" si="5"/>
        <v>318.15610859728497</v>
      </c>
      <c r="K29">
        <v>318</v>
      </c>
      <c r="L29">
        <f t="shared" si="6"/>
        <v>66.144000000000005</v>
      </c>
      <c r="M29">
        <f t="shared" si="7"/>
        <v>2.2233131278636269</v>
      </c>
      <c r="N29">
        <f t="shared" si="8"/>
        <v>8.003927260309057</v>
      </c>
    </row>
    <row r="30" spans="1:14" x14ac:dyDescent="0.3">
      <c r="B30">
        <v>0.9</v>
      </c>
      <c r="C30">
        <f t="shared" si="0"/>
        <v>2.5</v>
      </c>
      <c r="D30">
        <f t="shared" si="9"/>
        <v>17.000000000000004</v>
      </c>
      <c r="E30">
        <f t="shared" si="1"/>
        <v>5.8823529411764691E-2</v>
      </c>
      <c r="F30">
        <f t="shared" si="2"/>
        <v>58.823529411764689</v>
      </c>
      <c r="G30">
        <f t="shared" si="3"/>
        <v>52.156862745098024</v>
      </c>
      <c r="H30">
        <v>0</v>
      </c>
      <c r="I30">
        <f t="shared" si="4"/>
        <v>282.35294117647049</v>
      </c>
      <c r="J30">
        <f t="shared" si="5"/>
        <v>282.80542986425331</v>
      </c>
      <c r="K30">
        <v>282</v>
      </c>
      <c r="L30">
        <f t="shared" si="6"/>
        <v>58.655999999999999</v>
      </c>
      <c r="M30">
        <f t="shared" si="7"/>
        <v>2.5071403356760049</v>
      </c>
      <c r="N30">
        <f t="shared" si="8"/>
        <v>9.0257052084336173</v>
      </c>
    </row>
    <row r="31" spans="1:14" x14ac:dyDescent="0.3">
      <c r="B31">
        <v>1</v>
      </c>
      <c r="C31">
        <f t="shared" si="0"/>
        <v>2.7777777777777777</v>
      </c>
      <c r="D31">
        <f t="shared" si="9"/>
        <v>18.888888888888893</v>
      </c>
      <c r="E31">
        <f t="shared" si="1"/>
        <v>5.2941176470588228E-2</v>
      </c>
      <c r="F31">
        <f t="shared" si="2"/>
        <v>52.941176470588225</v>
      </c>
      <c r="G31">
        <f t="shared" si="3"/>
        <v>46.274509803921561</v>
      </c>
      <c r="H31">
        <v>0</v>
      </c>
      <c r="I31">
        <f t="shared" si="4"/>
        <v>254.11764705882348</v>
      </c>
      <c r="J31">
        <f t="shared" si="5"/>
        <v>254.52488687782801</v>
      </c>
      <c r="K31">
        <v>254</v>
      </c>
      <c r="L31">
        <f t="shared" si="6"/>
        <v>52.832000000000001</v>
      </c>
      <c r="M31">
        <f t="shared" si="7"/>
        <v>2.7835180104749342</v>
      </c>
      <c r="N31">
        <f t="shared" si="8"/>
        <v>10.020664837709763</v>
      </c>
    </row>
    <row r="32" spans="1:14" x14ac:dyDescent="0.3">
      <c r="B32">
        <v>2</v>
      </c>
      <c r="C32">
        <f t="shared" si="0"/>
        <v>5.5555555555555554</v>
      </c>
      <c r="D32">
        <f t="shared" si="9"/>
        <v>37.777777777777786</v>
      </c>
      <c r="E32">
        <f t="shared" si="1"/>
        <v>2.6470588235294114E-2</v>
      </c>
      <c r="F32">
        <f t="shared" si="2"/>
        <v>26.470588235294112</v>
      </c>
      <c r="G32">
        <f t="shared" si="3"/>
        <v>19.803921568627445</v>
      </c>
      <c r="H32">
        <v>0</v>
      </c>
      <c r="I32">
        <f t="shared" si="4"/>
        <v>127.05882352941174</v>
      </c>
      <c r="J32">
        <f t="shared" si="5"/>
        <v>127.262443438914</v>
      </c>
      <c r="K32">
        <v>126</v>
      </c>
      <c r="L32">
        <f t="shared" si="6"/>
        <v>26.207999999999998</v>
      </c>
      <c r="M32">
        <f t="shared" si="7"/>
        <v>5.6112188465129638</v>
      </c>
      <c r="N32">
        <f t="shared" si="8"/>
        <v>20.20038784744667</v>
      </c>
    </row>
    <row r="33" spans="2:14" x14ac:dyDescent="0.3">
      <c r="B33">
        <v>3</v>
      </c>
      <c r="C33">
        <f t="shared" si="0"/>
        <v>8.3333333333333339</v>
      </c>
      <c r="D33">
        <f t="shared" si="9"/>
        <v>56.666666666666679</v>
      </c>
      <c r="E33">
        <f t="shared" si="1"/>
        <v>1.7647058823529408E-2</v>
      </c>
      <c r="F33">
        <f t="shared" si="2"/>
        <v>17.647058823529409</v>
      </c>
      <c r="G33">
        <f t="shared" si="3"/>
        <v>10.980392156862742</v>
      </c>
      <c r="H33">
        <v>0</v>
      </c>
      <c r="I33">
        <f t="shared" si="4"/>
        <v>84.70588235294116</v>
      </c>
      <c r="J33">
        <f t="shared" si="5"/>
        <v>84.841628959276008</v>
      </c>
      <c r="K33">
        <v>84</v>
      </c>
      <c r="L33">
        <f t="shared" si="6"/>
        <v>17.472000000000001</v>
      </c>
      <c r="M33">
        <f t="shared" si="7"/>
        <v>8.4168282697694448</v>
      </c>
      <c r="N33">
        <f t="shared" si="8"/>
        <v>30.300581771170002</v>
      </c>
    </row>
    <row r="34" spans="2:14" x14ac:dyDescent="0.3">
      <c r="B34">
        <v>4</v>
      </c>
      <c r="C34">
        <f t="shared" si="0"/>
        <v>11.111111111111111</v>
      </c>
      <c r="D34">
        <f t="shared" si="9"/>
        <v>75.555555555555571</v>
      </c>
      <c r="E34">
        <f t="shared" si="1"/>
        <v>1.3235294117647057E-2</v>
      </c>
      <c r="F34">
        <f t="shared" si="2"/>
        <v>13.235294117647056</v>
      </c>
      <c r="G34">
        <f t="shared" si="3"/>
        <v>6.5686274509803892</v>
      </c>
      <c r="H34">
        <v>0</v>
      </c>
      <c r="I34">
        <f t="shared" si="4"/>
        <v>63.52941176470587</v>
      </c>
      <c r="J34">
        <f t="shared" si="5"/>
        <v>63.631221719457002</v>
      </c>
      <c r="K34">
        <v>62</v>
      </c>
      <c r="L34">
        <f t="shared" si="6"/>
        <v>12.896000000000001</v>
      </c>
      <c r="M34">
        <f t="shared" si="7"/>
        <v>11.403444752590859</v>
      </c>
      <c r="N34">
        <f t="shared" si="8"/>
        <v>41.0524011093271</v>
      </c>
    </row>
    <row r="35" spans="2:14" x14ac:dyDescent="0.3">
      <c r="B35">
        <v>5</v>
      </c>
      <c r="C35">
        <f t="shared" si="0"/>
        <v>13.888888888888889</v>
      </c>
      <c r="D35">
        <f t="shared" si="9"/>
        <v>94.444444444444457</v>
      </c>
      <c r="E35">
        <f t="shared" si="1"/>
        <v>1.0588235294117645E-2</v>
      </c>
      <c r="F35">
        <f t="shared" si="2"/>
        <v>10.588235294117645</v>
      </c>
      <c r="G35">
        <f t="shared" si="3"/>
        <v>3.921568627450978</v>
      </c>
      <c r="H35">
        <v>0</v>
      </c>
      <c r="I35">
        <f t="shared" si="4"/>
        <v>50.823529411764696</v>
      </c>
      <c r="J35">
        <f t="shared" si="5"/>
        <v>50.904977375565601</v>
      </c>
      <c r="K35">
        <v>50</v>
      </c>
      <c r="L35">
        <f t="shared" si="6"/>
        <v>10.4</v>
      </c>
      <c r="M35">
        <f t="shared" si="7"/>
        <v>14.140271493212667</v>
      </c>
      <c r="N35">
        <f t="shared" si="8"/>
        <v>50.904977375565608</v>
      </c>
    </row>
    <row r="36" spans="2:14" x14ac:dyDescent="0.3">
      <c r="B36">
        <v>6</v>
      </c>
      <c r="C36">
        <f t="shared" si="0"/>
        <v>16.666666666666668</v>
      </c>
      <c r="D36">
        <f t="shared" si="9"/>
        <v>113.33333333333336</v>
      </c>
      <c r="E36">
        <f t="shared" si="1"/>
        <v>8.823529411764704E-3</v>
      </c>
      <c r="F36">
        <f t="shared" si="2"/>
        <v>8.8235294117647047</v>
      </c>
      <c r="G36">
        <f t="shared" si="3"/>
        <v>2.1568627450980378</v>
      </c>
      <c r="H36">
        <v>0</v>
      </c>
      <c r="I36">
        <f t="shared" si="4"/>
        <v>42.35294117647058</v>
      </c>
      <c r="J36">
        <f t="shared" si="5"/>
        <v>42.420814479638004</v>
      </c>
      <c r="K36">
        <v>42</v>
      </c>
      <c r="L36">
        <f t="shared" si="6"/>
        <v>8.7360000000000007</v>
      </c>
      <c r="M36">
        <f t="shared" si="7"/>
        <v>16.83365653953889</v>
      </c>
      <c r="N36">
        <f t="shared" si="8"/>
        <v>60.601163542340004</v>
      </c>
    </row>
    <row r="37" spans="2:14" x14ac:dyDescent="0.3">
      <c r="B37">
        <v>7</v>
      </c>
      <c r="C37">
        <f t="shared" si="0"/>
        <v>19.444444444444443</v>
      </c>
      <c r="D37">
        <f t="shared" si="9"/>
        <v>132.22222222222223</v>
      </c>
      <c r="E37">
        <f t="shared" si="1"/>
        <v>7.5630252100840336E-3</v>
      </c>
      <c r="F37">
        <f t="shared" si="2"/>
        <v>7.5630252100840334</v>
      </c>
      <c r="G37">
        <f t="shared" si="3"/>
        <v>0.89635854341736643</v>
      </c>
      <c r="H37">
        <v>0</v>
      </c>
      <c r="I37">
        <f>F37/F$45</f>
        <v>36.30252100840336</v>
      </c>
      <c r="J37">
        <f t="shared" si="5"/>
        <v>36.360698125404006</v>
      </c>
      <c r="K37">
        <v>36</v>
      </c>
      <c r="L37">
        <f t="shared" si="6"/>
        <v>7.4880000000000004</v>
      </c>
      <c r="M37">
        <f t="shared" si="7"/>
        <v>19.639265962795371</v>
      </c>
      <c r="N37">
        <f t="shared" si="8"/>
        <v>70.701357466063328</v>
      </c>
    </row>
    <row r="38" spans="2:14" x14ac:dyDescent="0.3">
      <c r="B38">
        <v>8</v>
      </c>
      <c r="C38">
        <f t="shared" si="0"/>
        <v>22.222222222222221</v>
      </c>
      <c r="D38">
        <f t="shared" si="9"/>
        <v>151.11111111111114</v>
      </c>
      <c r="E38">
        <f t="shared" si="1"/>
        <v>6.6176470588235285E-3</v>
      </c>
      <c r="F38">
        <f t="shared" si="2"/>
        <v>6.6176470588235281</v>
      </c>
      <c r="G38">
        <f t="shared" si="3"/>
        <v>0</v>
      </c>
      <c r="H38">
        <f>F38/16</f>
        <v>0.41360294117647051</v>
      </c>
    </row>
    <row r="39" spans="2:14" x14ac:dyDescent="0.3">
      <c r="B39">
        <v>9</v>
      </c>
      <c r="C39">
        <f t="shared" si="0"/>
        <v>25</v>
      </c>
      <c r="D39">
        <f t="shared" si="9"/>
        <v>170.00000000000003</v>
      </c>
      <c r="E39">
        <f t="shared" si="1"/>
        <v>5.8823529411764696E-3</v>
      </c>
      <c r="F39">
        <f t="shared" si="2"/>
        <v>5.8823529411764692</v>
      </c>
      <c r="G39">
        <f t="shared" si="3"/>
        <v>0</v>
      </c>
      <c r="H39">
        <f t="shared" ref="H39:H42" si="10">F39/16</f>
        <v>0.36764705882352933</v>
      </c>
    </row>
    <row r="40" spans="2:14" x14ac:dyDescent="0.3">
      <c r="B40">
        <v>10</v>
      </c>
      <c r="C40">
        <f t="shared" si="0"/>
        <v>27.777777777777779</v>
      </c>
      <c r="D40">
        <f t="shared" si="9"/>
        <v>188.88888888888891</v>
      </c>
      <c r="E40">
        <f t="shared" si="1"/>
        <v>5.2941176470588224E-3</v>
      </c>
      <c r="F40">
        <f t="shared" si="2"/>
        <v>5.2941176470588225</v>
      </c>
      <c r="G40">
        <f t="shared" si="3"/>
        <v>0</v>
      </c>
      <c r="H40">
        <f t="shared" si="10"/>
        <v>0.33088235294117641</v>
      </c>
    </row>
    <row r="42" spans="2:14" x14ac:dyDescent="0.3">
      <c r="B42">
        <v>280</v>
      </c>
      <c r="C42">
        <f t="shared" si="0"/>
        <v>777.77777777777783</v>
      </c>
      <c r="D42">
        <f t="shared" si="9"/>
        <v>5288.8888888888905</v>
      </c>
      <c r="E42">
        <f t="shared" si="1"/>
        <v>1.8907563025210078E-4</v>
      </c>
      <c r="F42">
        <f t="shared" si="2"/>
        <v>0.18907563025210078</v>
      </c>
      <c r="G42">
        <f t="shared" si="3"/>
        <v>0</v>
      </c>
      <c r="H42">
        <f t="shared" si="10"/>
        <v>1.1817226890756299E-2</v>
      </c>
    </row>
    <row r="44" spans="2:14" x14ac:dyDescent="0.3">
      <c r="B44" t="s">
        <v>7</v>
      </c>
      <c r="C44" t="s">
        <v>13</v>
      </c>
      <c r="D44" t="s">
        <v>14</v>
      </c>
      <c r="E44" t="s">
        <v>16</v>
      </c>
      <c r="F44" t="s">
        <v>26</v>
      </c>
      <c r="G44" t="s">
        <v>27</v>
      </c>
    </row>
    <row r="45" spans="2:14" x14ac:dyDescent="0.3">
      <c r="B45">
        <v>150</v>
      </c>
      <c r="C45">
        <f>1/B45</f>
        <v>6.6666666666666671E-3</v>
      </c>
      <c r="D45">
        <f>C45*1000</f>
        <v>6.666666666666667</v>
      </c>
      <c r="E45">
        <f>D45/16</f>
        <v>0.41666666666666669</v>
      </c>
      <c r="F45">
        <f>E45/2</f>
        <v>0.20833333333333334</v>
      </c>
      <c r="G45">
        <f>1000*E45/2</f>
        <v>208.33333333333334</v>
      </c>
    </row>
    <row r="46" spans="2:14" x14ac:dyDescent="0.3">
      <c r="G46">
        <f>ROUND(G45,0)</f>
        <v>208</v>
      </c>
    </row>
    <row r="48" spans="2:14" x14ac:dyDescent="0.3">
      <c r="G48">
        <f>1/16</f>
        <v>6.25E-2</v>
      </c>
      <c r="I48" t="s">
        <v>36</v>
      </c>
      <c r="J48" t="s">
        <v>36</v>
      </c>
      <c r="K48" t="s">
        <v>37</v>
      </c>
    </row>
    <row r="49" spans="2:11" x14ac:dyDescent="0.3">
      <c r="E49" t="s">
        <v>29</v>
      </c>
      <c r="I49">
        <v>0.41360294117647051</v>
      </c>
      <c r="J49">
        <f>I49/2</f>
        <v>0.20680147058823525</v>
      </c>
      <c r="K49">
        <f>I49*1000/2</f>
        <v>206.80147058823525</v>
      </c>
    </row>
    <row r="50" spans="2:11" x14ac:dyDescent="0.3">
      <c r="I50">
        <v>0.36764705882352933</v>
      </c>
      <c r="J50">
        <f t="shared" ref="J50:J53" si="11">I50/2</f>
        <v>0.18382352941176466</v>
      </c>
      <c r="K50">
        <f>I50*1000/2</f>
        <v>183.82352941176467</v>
      </c>
    </row>
    <row r="51" spans="2:11" x14ac:dyDescent="0.3">
      <c r="C51">
        <f>1/(C37)</f>
        <v>5.1428571428571435E-2</v>
      </c>
      <c r="I51">
        <v>0.33088235294117641</v>
      </c>
      <c r="J51">
        <f t="shared" si="11"/>
        <v>0.1654411764705882</v>
      </c>
      <c r="K51">
        <f>I51*1000/2</f>
        <v>165.4411764705882</v>
      </c>
    </row>
    <row r="53" spans="2:11" x14ac:dyDescent="0.3">
      <c r="I53">
        <v>1.1817226890756299E-2</v>
      </c>
      <c r="J53">
        <f t="shared" si="11"/>
        <v>5.9086134453781494E-3</v>
      </c>
      <c r="K53">
        <f>I53*1000/2</f>
        <v>5.9086134453781494</v>
      </c>
    </row>
    <row r="56" spans="2:11" x14ac:dyDescent="0.3">
      <c r="B56" t="s">
        <v>38</v>
      </c>
    </row>
    <row r="57" spans="2:11" x14ac:dyDescent="0.3">
      <c r="B57">
        <f>56/10</f>
        <v>5.6</v>
      </c>
      <c r="C57">
        <f>(B57*10^4)/3600</f>
        <v>15.555555555555555</v>
      </c>
      <c r="D57">
        <f>C57/$F$9</f>
        <v>105.7777777777778</v>
      </c>
      <c r="E57">
        <f>1/D57</f>
        <v>9.4537815126050397E-3</v>
      </c>
      <c r="F57">
        <f>E57*1000</f>
        <v>9.4537815126050404</v>
      </c>
      <c r="I57">
        <f>F57/F$45</f>
        <v>45.37815126050419</v>
      </c>
      <c r="J57">
        <f>1000*F57/G$46</f>
        <v>45.450872656755003</v>
      </c>
      <c r="K57">
        <v>44</v>
      </c>
    </row>
  </sheetData>
  <pageMargins left="0.7" right="0.7" top="0.75" bottom="0.75" header="0.3" footer="0.3"/>
  <pageSetup paperSize="9" orientation="portrait" verticalDpi="0" r:id="rId1"/>
  <ignoredErrors>
    <ignoredError sqref="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5DB3-E55C-4F15-AF0A-E72E3B15C851}">
  <dimension ref="A1:H21"/>
  <sheetViews>
    <sheetView workbookViewId="0">
      <selection activeCell="B11" sqref="B11"/>
    </sheetView>
  </sheetViews>
  <sheetFormatPr baseColWidth="10" defaultRowHeight="14.4" x14ac:dyDescent="0.3"/>
  <cols>
    <col min="1" max="1" width="47" bestFit="1" customWidth="1"/>
    <col min="2" max="3" width="37" bestFit="1" customWidth="1"/>
    <col min="4" max="4" width="21.21875" bestFit="1" customWidth="1"/>
    <col min="5" max="5" width="21.88671875" bestFit="1" customWidth="1"/>
    <col min="6" max="6" width="24" bestFit="1" customWidth="1"/>
    <col min="7" max="7" width="18" bestFit="1" customWidth="1"/>
    <col min="8" max="8" width="5.44140625" bestFit="1" customWidth="1"/>
  </cols>
  <sheetData>
    <row r="1" spans="1:8" ht="21" x14ac:dyDescent="0.4">
      <c r="A1" s="3" t="s">
        <v>25</v>
      </c>
    </row>
    <row r="2" spans="1:8" x14ac:dyDescent="0.3">
      <c r="B2" t="s">
        <v>11</v>
      </c>
      <c r="C2" t="s">
        <v>12</v>
      </c>
      <c r="D2" t="s">
        <v>6</v>
      </c>
      <c r="E2" t="s">
        <v>17</v>
      </c>
      <c r="F2" t="s">
        <v>19</v>
      </c>
      <c r="G2" t="s">
        <v>21</v>
      </c>
      <c r="H2" t="s">
        <v>24</v>
      </c>
    </row>
    <row r="3" spans="1:8" x14ac:dyDescent="0.3">
      <c r="B3">
        <v>0.1</v>
      </c>
      <c r="C3" s="2">
        <f t="shared" ref="C3:C21" si="0">(B3*10^4)/3600</f>
        <v>0.27777777777777779</v>
      </c>
      <c r="D3" s="2">
        <f>C3/Hoja1!$F$9</f>
        <v>1.8888888888888893</v>
      </c>
      <c r="E3" s="2">
        <f t="shared" ref="E3:E21" si="1">1/D3</f>
        <v>0.52941176470588225</v>
      </c>
      <c r="F3" s="2">
        <f t="shared" ref="F3:F21" si="2">E3*1000</f>
        <v>529.41176470588221</v>
      </c>
      <c r="G3" s="2">
        <f>IF(F3&gt;=Hoja1!$F$14,F3-Hoja1!$F$14,0)</f>
        <v>522.74509803921558</v>
      </c>
      <c r="H3" s="2">
        <v>0</v>
      </c>
    </row>
    <row r="4" spans="1:8" x14ac:dyDescent="0.3">
      <c r="B4">
        <v>0.2</v>
      </c>
      <c r="C4" s="2">
        <f t="shared" si="0"/>
        <v>0.55555555555555558</v>
      </c>
      <c r="D4" s="2">
        <f>C4/Hoja1!$F$9</f>
        <v>3.7777777777777786</v>
      </c>
      <c r="E4" s="2">
        <f t="shared" si="1"/>
        <v>0.26470588235294112</v>
      </c>
      <c r="F4" s="2">
        <f t="shared" si="2"/>
        <v>264.7058823529411</v>
      </c>
      <c r="G4" s="2">
        <f>IF(F4&gt;=Hoja1!$F$14,F4-Hoja1!$F$14,0)</f>
        <v>258.03921568627442</v>
      </c>
      <c r="H4" s="2">
        <v>0</v>
      </c>
    </row>
    <row r="5" spans="1:8" x14ac:dyDescent="0.3">
      <c r="B5">
        <v>0.3</v>
      </c>
      <c r="C5" s="2">
        <f t="shared" si="0"/>
        <v>0.83333333333333337</v>
      </c>
      <c r="D5" s="2">
        <f>C5/Hoja1!$F$9</f>
        <v>5.6666666666666679</v>
      </c>
      <c r="E5" s="2">
        <f t="shared" si="1"/>
        <v>0.17647058823529407</v>
      </c>
      <c r="F5" s="2">
        <f t="shared" si="2"/>
        <v>176.47058823529409</v>
      </c>
      <c r="G5" s="2">
        <f>IF(F5&gt;=Hoja1!$F$14,F5-Hoja1!$F$14,0)</f>
        <v>169.80392156862743</v>
      </c>
      <c r="H5" s="2">
        <v>0</v>
      </c>
    </row>
    <row r="6" spans="1:8" x14ac:dyDescent="0.3">
      <c r="B6">
        <v>0.4</v>
      </c>
      <c r="C6" s="2">
        <f t="shared" si="0"/>
        <v>1.1111111111111112</v>
      </c>
      <c r="D6" s="2">
        <f>C6/Hoja1!$F$9</f>
        <v>7.5555555555555571</v>
      </c>
      <c r="E6" s="2">
        <f t="shared" si="1"/>
        <v>0.13235294117647056</v>
      </c>
      <c r="F6" s="2">
        <f t="shared" si="2"/>
        <v>132.35294117647055</v>
      </c>
      <c r="G6" s="2">
        <f>IF(F6&gt;=Hoja1!$F$14,F6-Hoja1!$F$14,0)</f>
        <v>125.68627450980388</v>
      </c>
      <c r="H6" s="2">
        <v>0</v>
      </c>
    </row>
    <row r="7" spans="1:8" x14ac:dyDescent="0.3">
      <c r="B7">
        <v>0.5</v>
      </c>
      <c r="C7" s="2">
        <f t="shared" si="0"/>
        <v>1.3888888888888888</v>
      </c>
      <c r="D7" s="2">
        <f>C7/Hoja1!$F$9</f>
        <v>9.4444444444444464</v>
      </c>
      <c r="E7" s="2">
        <f t="shared" si="1"/>
        <v>0.10588235294117646</v>
      </c>
      <c r="F7" s="2">
        <f t="shared" si="2"/>
        <v>105.88235294117645</v>
      </c>
      <c r="G7" s="2">
        <f>IF(F7&gt;=Hoja1!$F$14,F7-Hoja1!$F$14,0)</f>
        <v>99.215686274509778</v>
      </c>
      <c r="H7" s="2">
        <v>0</v>
      </c>
    </row>
    <row r="8" spans="1:8" x14ac:dyDescent="0.3">
      <c r="B8">
        <v>0.6</v>
      </c>
      <c r="C8" s="2">
        <f t="shared" si="0"/>
        <v>1.6666666666666667</v>
      </c>
      <c r="D8" s="2">
        <f>C8/Hoja1!$F$9</f>
        <v>11.333333333333336</v>
      </c>
      <c r="E8" s="2">
        <f t="shared" si="1"/>
        <v>8.8235294117647037E-2</v>
      </c>
      <c r="F8" s="2">
        <f t="shared" si="2"/>
        <v>88.235294117647044</v>
      </c>
      <c r="G8" s="2">
        <f>IF(F8&gt;=Hoja1!$F$14,F8-Hoja1!$F$14,0)</f>
        <v>81.568627450980372</v>
      </c>
      <c r="H8" s="2">
        <v>0</v>
      </c>
    </row>
    <row r="9" spans="1:8" x14ac:dyDescent="0.3">
      <c r="B9">
        <v>0.7</v>
      </c>
      <c r="C9" s="2">
        <f t="shared" si="0"/>
        <v>1.9444444444444444</v>
      </c>
      <c r="D9" s="2">
        <f>C9/Hoja1!$F$9</f>
        <v>13.222222222222225</v>
      </c>
      <c r="E9" s="2">
        <f t="shared" si="1"/>
        <v>7.5630252100840317E-2</v>
      </c>
      <c r="F9" s="2">
        <f t="shared" si="2"/>
        <v>75.630252100840323</v>
      </c>
      <c r="G9" s="2">
        <f>IF(F9&gt;=Hoja1!$F$14,F9-Hoja1!$F$14,0)</f>
        <v>68.963585434173652</v>
      </c>
      <c r="H9" s="2">
        <v>0</v>
      </c>
    </row>
    <row r="10" spans="1:8" x14ac:dyDescent="0.3">
      <c r="B10">
        <v>0.8</v>
      </c>
      <c r="C10" s="2">
        <f t="shared" si="0"/>
        <v>2.2222222222222223</v>
      </c>
      <c r="D10" s="2">
        <f>C10/Hoja1!$F$9</f>
        <v>15.111111111111114</v>
      </c>
      <c r="E10" s="2">
        <f t="shared" si="1"/>
        <v>6.6176470588235281E-2</v>
      </c>
      <c r="F10" s="2">
        <f t="shared" si="2"/>
        <v>66.176470588235276</v>
      </c>
      <c r="G10" s="2">
        <f>IF(F10&gt;=Hoja1!$F$14,F10-Hoja1!$F$14,0)</f>
        <v>59.509803921568611</v>
      </c>
      <c r="H10" s="2">
        <v>0</v>
      </c>
    </row>
    <row r="11" spans="1:8" x14ac:dyDescent="0.3">
      <c r="B11">
        <v>0.9</v>
      </c>
      <c r="C11" s="2">
        <f t="shared" si="0"/>
        <v>2.5</v>
      </c>
      <c r="D11" s="2">
        <f>C11/Hoja1!$F$9</f>
        <v>17.000000000000004</v>
      </c>
      <c r="E11" s="2">
        <f t="shared" si="1"/>
        <v>5.8823529411764691E-2</v>
      </c>
      <c r="F11" s="2">
        <f t="shared" si="2"/>
        <v>58.823529411764689</v>
      </c>
      <c r="G11" s="2">
        <f>IF(F11&gt;=Hoja1!$F$14,F11-Hoja1!$F$14,0)</f>
        <v>52.156862745098024</v>
      </c>
      <c r="H11" s="2">
        <v>0</v>
      </c>
    </row>
    <row r="12" spans="1:8" x14ac:dyDescent="0.3">
      <c r="B12">
        <v>1</v>
      </c>
      <c r="C12" s="2">
        <f t="shared" si="0"/>
        <v>2.7777777777777777</v>
      </c>
      <c r="D12" s="2">
        <f>C12/Hoja1!$F$9</f>
        <v>18.888888888888893</v>
      </c>
      <c r="E12" s="2">
        <f t="shared" si="1"/>
        <v>5.2941176470588228E-2</v>
      </c>
      <c r="F12" s="2">
        <f t="shared" si="2"/>
        <v>52.941176470588225</v>
      </c>
      <c r="G12" s="2">
        <f>IF(F12&gt;=Hoja1!$F$14,F12-Hoja1!$F$14,0)</f>
        <v>46.274509803921561</v>
      </c>
      <c r="H12" s="2">
        <v>0</v>
      </c>
    </row>
    <row r="13" spans="1:8" x14ac:dyDescent="0.3">
      <c r="B13">
        <v>2</v>
      </c>
      <c r="C13" s="2">
        <f t="shared" si="0"/>
        <v>5.5555555555555554</v>
      </c>
      <c r="D13" s="2">
        <f>C13/Hoja1!$F$9</f>
        <v>37.777777777777786</v>
      </c>
      <c r="E13" s="2">
        <f t="shared" si="1"/>
        <v>2.6470588235294114E-2</v>
      </c>
      <c r="F13" s="2">
        <f t="shared" si="2"/>
        <v>26.470588235294112</v>
      </c>
      <c r="G13" s="2">
        <f>IF(F13&gt;=Hoja1!$F$14,F13-Hoja1!$F$14,0)</f>
        <v>19.803921568627445</v>
      </c>
      <c r="H13" s="2">
        <v>0</v>
      </c>
    </row>
    <row r="14" spans="1:8" x14ac:dyDescent="0.3">
      <c r="B14">
        <v>3</v>
      </c>
      <c r="C14" s="2">
        <f t="shared" si="0"/>
        <v>8.3333333333333339</v>
      </c>
      <c r="D14" s="2">
        <f>C14/Hoja1!$F$9</f>
        <v>56.666666666666679</v>
      </c>
      <c r="E14" s="2">
        <f t="shared" si="1"/>
        <v>1.7647058823529408E-2</v>
      </c>
      <c r="F14" s="2">
        <f t="shared" si="2"/>
        <v>17.647058823529409</v>
      </c>
      <c r="G14" s="2">
        <f>IF(F14&gt;=Hoja1!$F$14,F14-Hoja1!$F$14,0)</f>
        <v>10.980392156862742</v>
      </c>
      <c r="H14" s="2">
        <v>0</v>
      </c>
    </row>
    <row r="15" spans="1:8" x14ac:dyDescent="0.3">
      <c r="B15">
        <v>4</v>
      </c>
      <c r="C15" s="2">
        <f t="shared" si="0"/>
        <v>11.111111111111111</v>
      </c>
      <c r="D15" s="2">
        <f>C15/Hoja1!$F$9</f>
        <v>75.555555555555571</v>
      </c>
      <c r="E15" s="2">
        <f t="shared" si="1"/>
        <v>1.3235294117647057E-2</v>
      </c>
      <c r="F15" s="2">
        <f t="shared" si="2"/>
        <v>13.235294117647056</v>
      </c>
      <c r="G15" s="2">
        <f>IF(F15&gt;=Hoja1!$F$14,F15-Hoja1!$F$14,0)</f>
        <v>6.5686274509803892</v>
      </c>
      <c r="H15" s="2">
        <v>0</v>
      </c>
    </row>
    <row r="16" spans="1:8" x14ac:dyDescent="0.3">
      <c r="B16">
        <v>5</v>
      </c>
      <c r="C16" s="2">
        <f t="shared" si="0"/>
        <v>13.888888888888889</v>
      </c>
      <c r="D16" s="2">
        <f>C16/Hoja1!$F$9</f>
        <v>94.444444444444457</v>
      </c>
      <c r="E16" s="2">
        <f t="shared" si="1"/>
        <v>1.0588235294117645E-2</v>
      </c>
      <c r="F16" s="2">
        <f t="shared" si="2"/>
        <v>10.588235294117645</v>
      </c>
      <c r="G16" s="2">
        <f>IF(F16&gt;=Hoja1!$F$14,F16-Hoja1!$F$14,0)</f>
        <v>3.921568627450978</v>
      </c>
      <c r="H16" s="2">
        <v>0</v>
      </c>
    </row>
    <row r="17" spans="2:8" x14ac:dyDescent="0.3">
      <c r="B17">
        <v>6</v>
      </c>
      <c r="C17" s="2">
        <f t="shared" si="0"/>
        <v>16.666666666666668</v>
      </c>
      <c r="D17" s="2">
        <f>C17/Hoja1!$F$9</f>
        <v>113.33333333333336</v>
      </c>
      <c r="E17" s="2">
        <f t="shared" si="1"/>
        <v>8.823529411764704E-3</v>
      </c>
      <c r="F17" s="2">
        <f t="shared" si="2"/>
        <v>8.8235294117647047</v>
      </c>
      <c r="G17" s="2">
        <f>IF(F17&gt;=Hoja1!$F$14,F17-Hoja1!$F$14,0)</f>
        <v>2.1568627450980378</v>
      </c>
      <c r="H17" s="2">
        <v>0</v>
      </c>
    </row>
    <row r="18" spans="2:8" x14ac:dyDescent="0.3">
      <c r="B18">
        <v>7</v>
      </c>
      <c r="C18" s="2">
        <f t="shared" si="0"/>
        <v>19.444444444444443</v>
      </c>
      <c r="D18" s="2">
        <f>C18/Hoja1!$F$9</f>
        <v>132.22222222222223</v>
      </c>
      <c r="E18" s="2">
        <f t="shared" si="1"/>
        <v>7.5630252100840336E-3</v>
      </c>
      <c r="F18" s="2">
        <f t="shared" si="2"/>
        <v>7.5630252100840334</v>
      </c>
      <c r="G18" s="2">
        <f>IF(F18&gt;=Hoja1!$F$14,F18-Hoja1!$F$14,0)</f>
        <v>0.89635854341736643</v>
      </c>
      <c r="H18" s="2">
        <v>0</v>
      </c>
    </row>
    <row r="19" spans="2:8" x14ac:dyDescent="0.3">
      <c r="B19">
        <v>8</v>
      </c>
      <c r="C19" s="2">
        <f t="shared" si="0"/>
        <v>22.222222222222221</v>
      </c>
      <c r="D19" s="2">
        <f>C19/Hoja1!$F$9</f>
        <v>151.11111111111114</v>
      </c>
      <c r="E19" s="2">
        <f t="shared" si="1"/>
        <v>6.6176470588235285E-3</v>
      </c>
      <c r="F19" s="2">
        <f t="shared" si="2"/>
        <v>6.6176470588235281</v>
      </c>
      <c r="G19" s="2">
        <f>IF(F19&gt;=Hoja1!$F$14,F19-Hoja1!$F$14,0)</f>
        <v>0</v>
      </c>
      <c r="H19" s="2">
        <f>F19/16</f>
        <v>0.41360294117647051</v>
      </c>
    </row>
    <row r="20" spans="2:8" x14ac:dyDescent="0.3">
      <c r="B20">
        <v>9</v>
      </c>
      <c r="C20" s="2">
        <f t="shared" si="0"/>
        <v>25</v>
      </c>
      <c r="D20" s="2">
        <f>C20/Hoja1!$F$9</f>
        <v>170.00000000000003</v>
      </c>
      <c r="E20" s="2">
        <f t="shared" si="1"/>
        <v>5.8823529411764696E-3</v>
      </c>
      <c r="F20" s="2">
        <f t="shared" si="2"/>
        <v>5.8823529411764692</v>
      </c>
      <c r="G20" s="2">
        <f>IF(F20&gt;=Hoja1!$F$14,F20-Hoja1!$F$14,0)</f>
        <v>0</v>
      </c>
      <c r="H20" s="2">
        <f>F20/16</f>
        <v>0.36764705882352933</v>
      </c>
    </row>
    <row r="21" spans="2:8" x14ac:dyDescent="0.3">
      <c r="B21">
        <v>10</v>
      </c>
      <c r="C21" s="2">
        <f t="shared" si="0"/>
        <v>27.777777777777779</v>
      </c>
      <c r="D21" s="2">
        <f>C21/Hoja1!$F$9</f>
        <v>188.88888888888891</v>
      </c>
      <c r="E21" s="2">
        <f t="shared" si="1"/>
        <v>5.2941176470588224E-3</v>
      </c>
      <c r="F21" s="2">
        <f t="shared" si="2"/>
        <v>5.2941176470588225</v>
      </c>
      <c r="G21" s="2">
        <f>IF(F21&gt;=Hoja1!$F$14,F21-Hoja1!$F$14,0)</f>
        <v>0</v>
      </c>
      <c r="H21" s="2">
        <f>F21/16</f>
        <v>0.33088235294117641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2021-02-12T12:38:25Z</dcterms:created>
  <dcterms:modified xsi:type="dcterms:W3CDTF">2021-05-05T21:06:49Z</dcterms:modified>
</cp:coreProperties>
</file>